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PM2018\Version04 (KarlDemShk)\"/>
    </mc:Choice>
  </mc:AlternateContent>
  <bookViews>
    <workbookView xWindow="384" yWindow="228" windowWidth="15720" windowHeight="7764" tabRatio="858"/>
  </bookViews>
  <sheets>
    <sheet name="Compare Regional Income" sheetId="13" r:id="rId1"/>
    <sheet name="VPM2018-V04 Assumptions" sheetId="3" r:id="rId2"/>
    <sheet name="Regional Level VPM Sim Result" sheetId="12" r:id="rId3"/>
    <sheet name="National Level VPM Sim Result" sheetId="10" r:id="rId4"/>
    <sheet name="Data for Graph" sheetId="5" r:id="rId5"/>
    <sheet name="GRAPH" sheetId="4" r:id="rId6"/>
    <sheet name="1_SIM_BASE" sheetId="6" r:id="rId7"/>
    <sheet name="2_Sim_ASF" sheetId="7" r:id="rId8"/>
    <sheet name="3_Sim_ASF&amp;HIGH" sheetId="8" r:id="rId9"/>
    <sheet name="4_Sim_NoASF&amp;HIGH" sheetId="9" r:id="rId10"/>
    <sheet name="5_Sim_ASF&amp;FT" sheetId="11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V105" i="8" l="1"/>
  <c r="G101" i="12" l="1"/>
  <c r="D101" i="12"/>
  <c r="D5" i="12" l="1"/>
  <c r="BA9" i="13"/>
  <c r="D9" i="13" l="1"/>
  <c r="P112" i="13"/>
  <c r="AG9" i="13" l="1"/>
  <c r="AO9" i="13"/>
  <c r="AW9" i="13"/>
  <c r="AG10" i="13"/>
  <c r="AO10" i="13"/>
  <c r="AW10" i="13"/>
  <c r="AG11" i="13"/>
  <c r="AO11" i="13"/>
  <c r="AW11" i="13"/>
  <c r="X12" i="13"/>
  <c r="AG12" i="13"/>
  <c r="AO12" i="13"/>
  <c r="AW12" i="13"/>
  <c r="AG13" i="13"/>
  <c r="AO13" i="13"/>
  <c r="AW13" i="13"/>
  <c r="AG14" i="13"/>
  <c r="AO14" i="13"/>
  <c r="AW14" i="13"/>
  <c r="X15" i="13"/>
  <c r="X18" i="13" s="1"/>
  <c r="X21" i="13" s="1"/>
  <c r="X24" i="13" s="1"/>
  <c r="X27" i="13" s="1"/>
  <c r="X30" i="13" s="1"/>
  <c r="X33" i="13" s="1"/>
  <c r="X36" i="13" s="1"/>
  <c r="X39" i="13" s="1"/>
  <c r="X42" i="13" s="1"/>
  <c r="AG15" i="13"/>
  <c r="AO15" i="13"/>
  <c r="AW15" i="13"/>
  <c r="AG16" i="13"/>
  <c r="AO16" i="13"/>
  <c r="AW16" i="13"/>
  <c r="AG17" i="13"/>
  <c r="AO17" i="13"/>
  <c r="AW17" i="13"/>
  <c r="AG18" i="13"/>
  <c r="AO18" i="13"/>
  <c r="AW18" i="13"/>
  <c r="AG19" i="13"/>
  <c r="AO19" i="13"/>
  <c r="AW19" i="13"/>
  <c r="AG20" i="13"/>
  <c r="AO20" i="13"/>
  <c r="AW20" i="13"/>
  <c r="AG21" i="13"/>
  <c r="AO21" i="13"/>
  <c r="AW21" i="13"/>
  <c r="AG22" i="13"/>
  <c r="AO22" i="13"/>
  <c r="AW22" i="13"/>
  <c r="AG23" i="13"/>
  <c r="AO23" i="13"/>
  <c r="AW23" i="13"/>
  <c r="AG24" i="13"/>
  <c r="AO24" i="13"/>
  <c r="AW24" i="13"/>
  <c r="AG25" i="13"/>
  <c r="AO25" i="13"/>
  <c r="AW25" i="13"/>
  <c r="AG26" i="13"/>
  <c r="AO26" i="13"/>
  <c r="AW26" i="13"/>
  <c r="AG27" i="13"/>
  <c r="AO27" i="13"/>
  <c r="AW27" i="13"/>
  <c r="AG28" i="13"/>
  <c r="AO28" i="13"/>
  <c r="AW28" i="13"/>
  <c r="AG29" i="13"/>
  <c r="AO29" i="13"/>
  <c r="AW29" i="13"/>
  <c r="AG30" i="13"/>
  <c r="AO30" i="13"/>
  <c r="AW30" i="13"/>
  <c r="AG31" i="13"/>
  <c r="AO31" i="13"/>
  <c r="AW31" i="13"/>
  <c r="AG32" i="13"/>
  <c r="AO32" i="13"/>
  <c r="AW32" i="13"/>
  <c r="AG33" i="13"/>
  <c r="AO33" i="13"/>
  <c r="AW33" i="13"/>
  <c r="AG34" i="13"/>
  <c r="AO34" i="13"/>
  <c r="AW34" i="13"/>
  <c r="AG35" i="13"/>
  <c r="AO35" i="13"/>
  <c r="AW35" i="13"/>
  <c r="AG36" i="13"/>
  <c r="AO36" i="13"/>
  <c r="AW36" i="13"/>
  <c r="AG37" i="13"/>
  <c r="AO37" i="13"/>
  <c r="AW37" i="13"/>
  <c r="AG38" i="13"/>
  <c r="AO38" i="13"/>
  <c r="AW38" i="13"/>
  <c r="AG39" i="13"/>
  <c r="AO39" i="13"/>
  <c r="AW39" i="13"/>
  <c r="AG40" i="13"/>
  <c r="AO40" i="13"/>
  <c r="AW40" i="13"/>
  <c r="AG41" i="13"/>
  <c r="AO41" i="13"/>
  <c r="AW41" i="13"/>
  <c r="AG42" i="13"/>
  <c r="AO42" i="13"/>
  <c r="AW42" i="13"/>
  <c r="AG43" i="13"/>
  <c r="AO43" i="13"/>
  <c r="AW43" i="13"/>
  <c r="AG44" i="13"/>
  <c r="AO44" i="13"/>
  <c r="AW44" i="13"/>
  <c r="AG51" i="13"/>
  <c r="AO51" i="13"/>
  <c r="AW51" i="13"/>
  <c r="AG52" i="13"/>
  <c r="AO52" i="13"/>
  <c r="AW52" i="13"/>
  <c r="AG53" i="13"/>
  <c r="AO53" i="13"/>
  <c r="AW53" i="13"/>
  <c r="X54" i="13"/>
  <c r="X57" i="13" s="1"/>
  <c r="X60" i="13" s="1"/>
  <c r="X63" i="13" s="1"/>
  <c r="X66" i="13" s="1"/>
  <c r="X69" i="13" s="1"/>
  <c r="X72" i="13" s="1"/>
  <c r="X75" i="13" s="1"/>
  <c r="X78" i="13" s="1"/>
  <c r="X81" i="13" s="1"/>
  <c r="X84" i="13" s="1"/>
  <c r="AG54" i="13"/>
  <c r="AO54" i="13"/>
  <c r="AW54" i="13"/>
  <c r="AG55" i="13"/>
  <c r="AO55" i="13"/>
  <c r="AW55" i="13"/>
  <c r="AG56" i="13"/>
  <c r="AO56" i="13"/>
  <c r="AW56" i="13"/>
  <c r="AG57" i="13"/>
  <c r="AO57" i="13"/>
  <c r="AW57" i="13"/>
  <c r="AG58" i="13"/>
  <c r="AO58" i="13"/>
  <c r="AW58" i="13"/>
  <c r="AG59" i="13"/>
  <c r="AO59" i="13"/>
  <c r="AW59" i="13"/>
  <c r="AG60" i="13"/>
  <c r="AO60" i="13"/>
  <c r="AW60" i="13"/>
  <c r="AG61" i="13"/>
  <c r="AO61" i="13"/>
  <c r="AW61" i="13"/>
  <c r="AG62" i="13"/>
  <c r="AO62" i="13"/>
  <c r="AW62" i="13"/>
  <c r="AG63" i="13"/>
  <c r="AO63" i="13"/>
  <c r="AW63" i="13"/>
  <c r="AG64" i="13"/>
  <c r="AO64" i="13"/>
  <c r="AW64" i="13"/>
  <c r="AG65" i="13"/>
  <c r="AO65" i="13"/>
  <c r="AW65" i="13"/>
  <c r="AG66" i="13"/>
  <c r="AO66" i="13"/>
  <c r="AW66" i="13"/>
  <c r="AG67" i="13"/>
  <c r="AO67" i="13"/>
  <c r="AW67" i="13"/>
  <c r="AG68" i="13"/>
  <c r="AO68" i="13"/>
  <c r="AW68" i="13"/>
  <c r="AG69" i="13"/>
  <c r="AO69" i="13"/>
  <c r="AW69" i="13"/>
  <c r="AG70" i="13"/>
  <c r="AO70" i="13"/>
  <c r="AW70" i="13"/>
  <c r="AG71" i="13"/>
  <c r="AO71" i="13"/>
  <c r="AW71" i="13"/>
  <c r="AG72" i="13"/>
  <c r="AO72" i="13"/>
  <c r="AW72" i="13"/>
  <c r="AG73" i="13"/>
  <c r="AO73" i="13"/>
  <c r="AW73" i="13"/>
  <c r="AG74" i="13"/>
  <c r="AO74" i="13"/>
  <c r="AW74" i="13"/>
  <c r="AG75" i="13"/>
  <c r="AO75" i="13"/>
  <c r="AW75" i="13"/>
  <c r="AG76" i="13"/>
  <c r="AO76" i="13"/>
  <c r="AW76" i="13"/>
  <c r="AG77" i="13"/>
  <c r="AO77" i="13"/>
  <c r="AW77" i="13"/>
  <c r="AG78" i="13"/>
  <c r="AO78" i="13"/>
  <c r="AW78" i="13"/>
  <c r="AG79" i="13"/>
  <c r="AO79" i="13"/>
  <c r="AW79" i="13"/>
  <c r="AG80" i="13"/>
  <c r="AO80" i="13"/>
  <c r="AW80" i="13"/>
  <c r="AG81" i="13"/>
  <c r="AO81" i="13"/>
  <c r="AW81" i="13"/>
  <c r="AG82" i="13"/>
  <c r="AO82" i="13"/>
  <c r="AW82" i="13"/>
  <c r="AG83" i="13"/>
  <c r="AO83" i="13"/>
  <c r="AW83" i="13"/>
  <c r="AG84" i="13"/>
  <c r="AO84" i="13"/>
  <c r="AW84" i="13"/>
  <c r="AG85" i="13"/>
  <c r="AO85" i="13"/>
  <c r="AW85" i="13"/>
  <c r="AG86" i="13"/>
  <c r="AO86" i="13"/>
  <c r="AW86" i="13"/>
  <c r="P9" i="13" l="1"/>
  <c r="G9" i="13"/>
  <c r="BX51" i="13" l="1"/>
  <c r="BM51" i="13"/>
  <c r="Q93" i="13"/>
  <c r="P93" i="13"/>
  <c r="Q86" i="13"/>
  <c r="P86" i="13"/>
  <c r="Q79" i="13"/>
  <c r="P79" i="13"/>
  <c r="Q72" i="13"/>
  <c r="P72" i="13"/>
  <c r="Q65" i="13"/>
  <c r="P65" i="13"/>
  <c r="Q58" i="13"/>
  <c r="P58" i="13"/>
  <c r="Q51" i="13"/>
  <c r="P51" i="13"/>
  <c r="Q44" i="13"/>
  <c r="P44" i="13"/>
  <c r="Q37" i="13"/>
  <c r="P37" i="13"/>
  <c r="Q30" i="13"/>
  <c r="P30" i="13"/>
  <c r="Q23" i="13"/>
  <c r="P23" i="13"/>
  <c r="Q16" i="13"/>
  <c r="P16" i="13"/>
  <c r="R112" i="13" s="1"/>
  <c r="Q9" i="13"/>
  <c r="Q285" i="13"/>
  <c r="P285" i="13"/>
  <c r="Q278" i="13"/>
  <c r="P278" i="13"/>
  <c r="Q271" i="13"/>
  <c r="P271" i="13"/>
  <c r="Q264" i="13"/>
  <c r="P264" i="13"/>
  <c r="Q257" i="13"/>
  <c r="P257" i="13"/>
  <c r="Q250" i="13"/>
  <c r="P250" i="13"/>
  <c r="Q243" i="13"/>
  <c r="P243" i="13"/>
  <c r="Q236" i="13"/>
  <c r="P236" i="13"/>
  <c r="Q229" i="13"/>
  <c r="P229" i="13"/>
  <c r="Q222" i="13"/>
  <c r="P222" i="13"/>
  <c r="Q215" i="13"/>
  <c r="P215" i="13"/>
  <c r="Q208" i="13"/>
  <c r="P208" i="13"/>
  <c r="T112" i="13" s="1"/>
  <c r="Q201" i="13"/>
  <c r="P201" i="13"/>
  <c r="Q189" i="13"/>
  <c r="P189" i="13"/>
  <c r="Q182" i="13"/>
  <c r="P182" i="13"/>
  <c r="Q175" i="13"/>
  <c r="P175" i="13"/>
  <c r="Q168" i="13"/>
  <c r="P168" i="13"/>
  <c r="Q161" i="13"/>
  <c r="P161" i="13"/>
  <c r="Q154" i="13"/>
  <c r="P154" i="13"/>
  <c r="Q147" i="13"/>
  <c r="P147" i="13"/>
  <c r="Q140" i="13"/>
  <c r="P140" i="13"/>
  <c r="Q133" i="13"/>
  <c r="P133" i="13"/>
  <c r="Q126" i="13"/>
  <c r="P126" i="13"/>
  <c r="Q119" i="13"/>
  <c r="P119" i="13"/>
  <c r="Q112" i="13"/>
  <c r="Q105" i="13"/>
  <c r="P105" i="13"/>
  <c r="T105" i="13" s="1"/>
  <c r="E9" i="13"/>
  <c r="CC51" i="13"/>
  <c r="CM13" i="13"/>
  <c r="R119" i="13" l="1"/>
  <c r="R133" i="13"/>
  <c r="R147" i="13"/>
  <c r="R161" i="13"/>
  <c r="R175" i="13"/>
  <c r="R189" i="13"/>
  <c r="U105" i="13"/>
  <c r="S119" i="13"/>
  <c r="S147" i="13"/>
  <c r="S161" i="13"/>
  <c r="S175" i="13"/>
  <c r="S189" i="13"/>
  <c r="U126" i="13"/>
  <c r="U140" i="13"/>
  <c r="U154" i="13"/>
  <c r="U168" i="13"/>
  <c r="U182" i="13"/>
  <c r="R126" i="13"/>
  <c r="R140" i="13"/>
  <c r="R154" i="13"/>
  <c r="R168" i="13"/>
  <c r="R182" i="13"/>
  <c r="S133" i="13"/>
  <c r="T119" i="13"/>
  <c r="T133" i="13"/>
  <c r="T147" i="13"/>
  <c r="T161" i="13"/>
  <c r="T175" i="13"/>
  <c r="T189" i="13"/>
  <c r="S126" i="13"/>
  <c r="S140" i="13"/>
  <c r="S154" i="13"/>
  <c r="S168" i="13"/>
  <c r="S182" i="13"/>
  <c r="R105" i="13"/>
  <c r="U119" i="13"/>
  <c r="U133" i="13"/>
  <c r="U147" i="13"/>
  <c r="U161" i="13"/>
  <c r="U175" i="13"/>
  <c r="U189" i="13"/>
  <c r="S105" i="13"/>
  <c r="S112" i="13"/>
  <c r="T126" i="13"/>
  <c r="T140" i="13"/>
  <c r="T154" i="13"/>
  <c r="T168" i="13"/>
  <c r="T182" i="13"/>
  <c r="U112" i="13"/>
  <c r="CO86" i="13"/>
  <c r="CN86" i="13"/>
  <c r="CM86" i="13"/>
  <c r="CL86" i="13"/>
  <c r="CK86" i="13"/>
  <c r="CJ86" i="13"/>
  <c r="CI86" i="13"/>
  <c r="CH86" i="13"/>
  <c r="CC86" i="13"/>
  <c r="CB86" i="13"/>
  <c r="CA86" i="13"/>
  <c r="BZ86" i="13"/>
  <c r="BY86" i="13"/>
  <c r="BX86" i="13"/>
  <c r="BW86" i="13"/>
  <c r="BR86" i="13"/>
  <c r="BQ86" i="13"/>
  <c r="BP86" i="13"/>
  <c r="BO86" i="13"/>
  <c r="BN86" i="13"/>
  <c r="BM86" i="13"/>
  <c r="BL86" i="13"/>
  <c r="CO85" i="13"/>
  <c r="CN85" i="13"/>
  <c r="CM85" i="13"/>
  <c r="CL85" i="13"/>
  <c r="CK85" i="13"/>
  <c r="CJ85" i="13"/>
  <c r="CI85" i="13"/>
  <c r="CH85" i="13"/>
  <c r="CC85" i="13"/>
  <c r="CB85" i="13"/>
  <c r="CA85" i="13"/>
  <c r="BZ85" i="13"/>
  <c r="BY85" i="13"/>
  <c r="BX85" i="13"/>
  <c r="BW85" i="13"/>
  <c r="BR85" i="13"/>
  <c r="BQ85" i="13"/>
  <c r="BP85" i="13"/>
  <c r="BO85" i="13"/>
  <c r="BN85" i="13"/>
  <c r="BM85" i="13"/>
  <c r="BL85" i="13"/>
  <c r="CO84" i="13"/>
  <c r="CN84" i="13"/>
  <c r="CM84" i="13"/>
  <c r="CL84" i="13"/>
  <c r="CK84" i="13"/>
  <c r="CJ84" i="13"/>
  <c r="CI84" i="13"/>
  <c r="CH84" i="13"/>
  <c r="CC84" i="13"/>
  <c r="CB84" i="13"/>
  <c r="CA84" i="13"/>
  <c r="BZ84" i="13"/>
  <c r="BY84" i="13"/>
  <c r="BX84" i="13"/>
  <c r="BW84" i="13"/>
  <c r="BR84" i="13"/>
  <c r="BQ84" i="13"/>
  <c r="BP84" i="13"/>
  <c r="BO84" i="13"/>
  <c r="BN84" i="13"/>
  <c r="BM84" i="13"/>
  <c r="BL84" i="13"/>
  <c r="CO83" i="13"/>
  <c r="CN83" i="13"/>
  <c r="CM83" i="13"/>
  <c r="CL83" i="13"/>
  <c r="CK83" i="13"/>
  <c r="CJ83" i="13"/>
  <c r="CI83" i="13"/>
  <c r="CH83" i="13"/>
  <c r="CC83" i="13"/>
  <c r="CB83" i="13"/>
  <c r="CA83" i="13"/>
  <c r="BZ83" i="13"/>
  <c r="BY83" i="13"/>
  <c r="BX83" i="13"/>
  <c r="BW83" i="13"/>
  <c r="BR83" i="13"/>
  <c r="BQ83" i="13"/>
  <c r="BP83" i="13"/>
  <c r="BO83" i="13"/>
  <c r="BN83" i="13"/>
  <c r="BM83" i="13"/>
  <c r="BL83" i="13"/>
  <c r="CO82" i="13"/>
  <c r="CN82" i="13"/>
  <c r="CM82" i="13"/>
  <c r="CL82" i="13"/>
  <c r="CK82" i="13"/>
  <c r="CJ82" i="13"/>
  <c r="CI82" i="13"/>
  <c r="CH82" i="13"/>
  <c r="CC82" i="13"/>
  <c r="CB82" i="13"/>
  <c r="CA82" i="13"/>
  <c r="BZ82" i="13"/>
  <c r="BY82" i="13"/>
  <c r="BX82" i="13"/>
  <c r="BW82" i="13"/>
  <c r="BR82" i="13"/>
  <c r="BQ82" i="13"/>
  <c r="BP82" i="13"/>
  <c r="BO82" i="13"/>
  <c r="BN82" i="13"/>
  <c r="BM82" i="13"/>
  <c r="BL82" i="13"/>
  <c r="CO81" i="13"/>
  <c r="CN81" i="13"/>
  <c r="CM81" i="13"/>
  <c r="CL81" i="13"/>
  <c r="CK81" i="13"/>
  <c r="CJ81" i="13"/>
  <c r="CI81" i="13"/>
  <c r="CH81" i="13"/>
  <c r="CC81" i="13"/>
  <c r="CB81" i="13"/>
  <c r="CA81" i="13"/>
  <c r="BZ81" i="13"/>
  <c r="BY81" i="13"/>
  <c r="BX81" i="13"/>
  <c r="BW81" i="13"/>
  <c r="BR81" i="13"/>
  <c r="BQ81" i="13"/>
  <c r="BP81" i="13"/>
  <c r="BO81" i="13"/>
  <c r="BN81" i="13"/>
  <c r="BM81" i="13"/>
  <c r="BL81" i="13"/>
  <c r="CO80" i="13"/>
  <c r="CN80" i="13"/>
  <c r="CM80" i="13"/>
  <c r="CL80" i="13"/>
  <c r="CK80" i="13"/>
  <c r="CJ80" i="13"/>
  <c r="CI80" i="13"/>
  <c r="CH80" i="13"/>
  <c r="CC80" i="13"/>
  <c r="CB80" i="13"/>
  <c r="CA80" i="13"/>
  <c r="BZ80" i="13"/>
  <c r="BY80" i="13"/>
  <c r="BX80" i="13"/>
  <c r="BW80" i="13"/>
  <c r="BR80" i="13"/>
  <c r="BQ80" i="13"/>
  <c r="BP80" i="13"/>
  <c r="BO80" i="13"/>
  <c r="BN80" i="13"/>
  <c r="BM80" i="13"/>
  <c r="BL80" i="13"/>
  <c r="CO79" i="13"/>
  <c r="CN79" i="13"/>
  <c r="CM79" i="13"/>
  <c r="CL79" i="13"/>
  <c r="CK79" i="13"/>
  <c r="CJ79" i="13"/>
  <c r="CI79" i="13"/>
  <c r="CH79" i="13"/>
  <c r="CC79" i="13"/>
  <c r="CB79" i="13"/>
  <c r="CA79" i="13"/>
  <c r="BZ79" i="13"/>
  <c r="BY79" i="13"/>
  <c r="BX79" i="13"/>
  <c r="BW79" i="13"/>
  <c r="BR79" i="13"/>
  <c r="BQ79" i="13"/>
  <c r="BP79" i="13"/>
  <c r="BO79" i="13"/>
  <c r="BN79" i="13"/>
  <c r="BM79" i="13"/>
  <c r="BL79" i="13"/>
  <c r="CO78" i="13"/>
  <c r="CN78" i="13"/>
  <c r="CM78" i="13"/>
  <c r="CL78" i="13"/>
  <c r="CK78" i="13"/>
  <c r="CJ78" i="13"/>
  <c r="CI78" i="13"/>
  <c r="CH78" i="13"/>
  <c r="CC78" i="13"/>
  <c r="CB78" i="13"/>
  <c r="CA78" i="13"/>
  <c r="BZ78" i="13"/>
  <c r="BY78" i="13"/>
  <c r="BX78" i="13"/>
  <c r="BW78" i="13"/>
  <c r="BR78" i="13"/>
  <c r="BQ78" i="13"/>
  <c r="BP78" i="13"/>
  <c r="BO78" i="13"/>
  <c r="BN78" i="13"/>
  <c r="BM78" i="13"/>
  <c r="BL78" i="13"/>
  <c r="CO77" i="13"/>
  <c r="CN77" i="13"/>
  <c r="CM77" i="13"/>
  <c r="CL77" i="13"/>
  <c r="CK77" i="13"/>
  <c r="CJ77" i="13"/>
  <c r="CI77" i="13"/>
  <c r="CH77" i="13"/>
  <c r="CC77" i="13"/>
  <c r="CB77" i="13"/>
  <c r="CA77" i="13"/>
  <c r="BZ77" i="13"/>
  <c r="BY77" i="13"/>
  <c r="BX77" i="13"/>
  <c r="BW77" i="13"/>
  <c r="BR77" i="13"/>
  <c r="BQ77" i="13"/>
  <c r="BP77" i="13"/>
  <c r="BO77" i="13"/>
  <c r="BN77" i="13"/>
  <c r="BM77" i="13"/>
  <c r="BL77" i="13"/>
  <c r="CO76" i="13"/>
  <c r="CN76" i="13"/>
  <c r="CM76" i="13"/>
  <c r="CL76" i="13"/>
  <c r="CK76" i="13"/>
  <c r="CJ76" i="13"/>
  <c r="CI76" i="13"/>
  <c r="CH76" i="13"/>
  <c r="CC76" i="13"/>
  <c r="CB76" i="13"/>
  <c r="CA76" i="13"/>
  <c r="BZ76" i="13"/>
  <c r="BY76" i="13"/>
  <c r="BX76" i="13"/>
  <c r="BW76" i="13"/>
  <c r="BR76" i="13"/>
  <c r="BQ76" i="13"/>
  <c r="BP76" i="13"/>
  <c r="BO76" i="13"/>
  <c r="BN76" i="13"/>
  <c r="BM76" i="13"/>
  <c r="BL76" i="13"/>
  <c r="CO75" i="13"/>
  <c r="CN75" i="13"/>
  <c r="CM75" i="13"/>
  <c r="CL75" i="13"/>
  <c r="CK75" i="13"/>
  <c r="CJ75" i="13"/>
  <c r="CI75" i="13"/>
  <c r="CH75" i="13"/>
  <c r="CC75" i="13"/>
  <c r="CB75" i="13"/>
  <c r="CA75" i="13"/>
  <c r="BZ75" i="13"/>
  <c r="BY75" i="13"/>
  <c r="BX75" i="13"/>
  <c r="BW75" i="13"/>
  <c r="BR75" i="13"/>
  <c r="BQ75" i="13"/>
  <c r="BP75" i="13"/>
  <c r="BO75" i="13"/>
  <c r="BN75" i="13"/>
  <c r="BM75" i="13"/>
  <c r="BL75" i="13"/>
  <c r="CO74" i="13"/>
  <c r="CN74" i="13"/>
  <c r="CM74" i="13"/>
  <c r="CL74" i="13"/>
  <c r="CK74" i="13"/>
  <c r="CJ74" i="13"/>
  <c r="CI74" i="13"/>
  <c r="CH74" i="13"/>
  <c r="CC74" i="13"/>
  <c r="CB74" i="13"/>
  <c r="CA74" i="13"/>
  <c r="BZ74" i="13"/>
  <c r="BY74" i="13"/>
  <c r="BX74" i="13"/>
  <c r="BW74" i="13"/>
  <c r="BR74" i="13"/>
  <c r="BQ74" i="13"/>
  <c r="BP74" i="13"/>
  <c r="BO74" i="13"/>
  <c r="BN74" i="13"/>
  <c r="BM74" i="13"/>
  <c r="BL74" i="13"/>
  <c r="CO73" i="13"/>
  <c r="CN73" i="13"/>
  <c r="CM73" i="13"/>
  <c r="CL73" i="13"/>
  <c r="CK73" i="13"/>
  <c r="CJ73" i="13"/>
  <c r="CI73" i="13"/>
  <c r="CH73" i="13"/>
  <c r="CC73" i="13"/>
  <c r="CB73" i="13"/>
  <c r="CA73" i="13"/>
  <c r="BZ73" i="13"/>
  <c r="BY73" i="13"/>
  <c r="BX73" i="13"/>
  <c r="BW73" i="13"/>
  <c r="BR73" i="13"/>
  <c r="BQ73" i="13"/>
  <c r="BP73" i="13"/>
  <c r="BO73" i="13"/>
  <c r="BN73" i="13"/>
  <c r="BM73" i="13"/>
  <c r="BL73" i="13"/>
  <c r="CO72" i="13"/>
  <c r="CN72" i="13"/>
  <c r="CM72" i="13"/>
  <c r="CL72" i="13"/>
  <c r="CK72" i="13"/>
  <c r="CJ72" i="13"/>
  <c r="CI72" i="13"/>
  <c r="CH72" i="13"/>
  <c r="CC72" i="13"/>
  <c r="CB72" i="13"/>
  <c r="CA72" i="13"/>
  <c r="BZ72" i="13"/>
  <c r="BY72" i="13"/>
  <c r="BX72" i="13"/>
  <c r="BW72" i="13"/>
  <c r="BR72" i="13"/>
  <c r="BQ72" i="13"/>
  <c r="BP72" i="13"/>
  <c r="BO72" i="13"/>
  <c r="BN72" i="13"/>
  <c r="BM72" i="13"/>
  <c r="BL72" i="13"/>
  <c r="CO71" i="13"/>
  <c r="CN71" i="13"/>
  <c r="CM71" i="13"/>
  <c r="CL71" i="13"/>
  <c r="CK71" i="13"/>
  <c r="CJ71" i="13"/>
  <c r="CI71" i="13"/>
  <c r="CH71" i="13"/>
  <c r="CC71" i="13"/>
  <c r="CB71" i="13"/>
  <c r="CA71" i="13"/>
  <c r="BZ71" i="13"/>
  <c r="BY71" i="13"/>
  <c r="BX71" i="13"/>
  <c r="BW71" i="13"/>
  <c r="BR71" i="13"/>
  <c r="BQ71" i="13"/>
  <c r="BP71" i="13"/>
  <c r="BO71" i="13"/>
  <c r="BN71" i="13"/>
  <c r="BM71" i="13"/>
  <c r="BL71" i="13"/>
  <c r="CO70" i="13"/>
  <c r="CN70" i="13"/>
  <c r="CM70" i="13"/>
  <c r="CL70" i="13"/>
  <c r="CK70" i="13"/>
  <c r="CJ70" i="13"/>
  <c r="CI70" i="13"/>
  <c r="CH70" i="13"/>
  <c r="CC70" i="13"/>
  <c r="CB70" i="13"/>
  <c r="CA70" i="13"/>
  <c r="BZ70" i="13"/>
  <c r="BY70" i="13"/>
  <c r="BX70" i="13"/>
  <c r="BW70" i="13"/>
  <c r="BR70" i="13"/>
  <c r="BQ70" i="13"/>
  <c r="BP70" i="13"/>
  <c r="BO70" i="13"/>
  <c r="BN70" i="13"/>
  <c r="BM70" i="13"/>
  <c r="BL70" i="13"/>
  <c r="CO69" i="13"/>
  <c r="CN69" i="13"/>
  <c r="CM69" i="13"/>
  <c r="CL69" i="13"/>
  <c r="CK69" i="13"/>
  <c r="CJ69" i="13"/>
  <c r="CI69" i="13"/>
  <c r="CH69" i="13"/>
  <c r="CC69" i="13"/>
  <c r="CB69" i="13"/>
  <c r="CA69" i="13"/>
  <c r="BZ69" i="13"/>
  <c r="BY69" i="13"/>
  <c r="BX69" i="13"/>
  <c r="BW69" i="13"/>
  <c r="BR69" i="13"/>
  <c r="BQ69" i="13"/>
  <c r="BP69" i="13"/>
  <c r="BO69" i="13"/>
  <c r="BN69" i="13"/>
  <c r="BM69" i="13"/>
  <c r="BL69" i="13"/>
  <c r="CO68" i="13"/>
  <c r="CN68" i="13"/>
  <c r="CM68" i="13"/>
  <c r="CL68" i="13"/>
  <c r="CK68" i="13"/>
  <c r="CJ68" i="13"/>
  <c r="CI68" i="13"/>
  <c r="CH68" i="13"/>
  <c r="CC68" i="13"/>
  <c r="CB68" i="13"/>
  <c r="CA68" i="13"/>
  <c r="BZ68" i="13"/>
  <c r="BY68" i="13"/>
  <c r="BX68" i="13"/>
  <c r="BW68" i="13"/>
  <c r="BR68" i="13"/>
  <c r="BQ68" i="13"/>
  <c r="BP68" i="13"/>
  <c r="BO68" i="13"/>
  <c r="BN68" i="13"/>
  <c r="BM68" i="13"/>
  <c r="BL68" i="13"/>
  <c r="CO67" i="13"/>
  <c r="CN67" i="13"/>
  <c r="CM67" i="13"/>
  <c r="CL67" i="13"/>
  <c r="CK67" i="13"/>
  <c r="CJ67" i="13"/>
  <c r="CI67" i="13"/>
  <c r="CH67" i="13"/>
  <c r="CC67" i="13"/>
  <c r="CB67" i="13"/>
  <c r="CA67" i="13"/>
  <c r="BZ67" i="13"/>
  <c r="BY67" i="13"/>
  <c r="BX67" i="13"/>
  <c r="BW67" i="13"/>
  <c r="BR67" i="13"/>
  <c r="BQ67" i="13"/>
  <c r="BP67" i="13"/>
  <c r="BO67" i="13"/>
  <c r="BN67" i="13"/>
  <c r="BM67" i="13"/>
  <c r="BL67" i="13"/>
  <c r="CO66" i="13"/>
  <c r="CN66" i="13"/>
  <c r="CM66" i="13"/>
  <c r="CL66" i="13"/>
  <c r="CK66" i="13"/>
  <c r="CJ66" i="13"/>
  <c r="CI66" i="13"/>
  <c r="CH66" i="13"/>
  <c r="CC66" i="13"/>
  <c r="CB66" i="13"/>
  <c r="CA66" i="13"/>
  <c r="BZ66" i="13"/>
  <c r="BY66" i="13"/>
  <c r="BX66" i="13"/>
  <c r="BW66" i="13"/>
  <c r="BR66" i="13"/>
  <c r="BQ66" i="13"/>
  <c r="BP66" i="13"/>
  <c r="BO66" i="13"/>
  <c r="BN66" i="13"/>
  <c r="BM66" i="13"/>
  <c r="BL66" i="13"/>
  <c r="CO65" i="13"/>
  <c r="CN65" i="13"/>
  <c r="CM65" i="13"/>
  <c r="CL65" i="13"/>
  <c r="CK65" i="13"/>
  <c r="CJ65" i="13"/>
  <c r="CI65" i="13"/>
  <c r="CH65" i="13"/>
  <c r="CC65" i="13"/>
  <c r="CB65" i="13"/>
  <c r="CA65" i="13"/>
  <c r="BZ65" i="13"/>
  <c r="BY65" i="13"/>
  <c r="BX65" i="13"/>
  <c r="BW65" i="13"/>
  <c r="BR65" i="13"/>
  <c r="BQ65" i="13"/>
  <c r="BP65" i="13"/>
  <c r="BO65" i="13"/>
  <c r="BN65" i="13"/>
  <c r="BM65" i="13"/>
  <c r="BL65" i="13"/>
  <c r="CO64" i="13"/>
  <c r="CN64" i="13"/>
  <c r="CM64" i="13"/>
  <c r="CL64" i="13"/>
  <c r="CK64" i="13"/>
  <c r="CJ64" i="13"/>
  <c r="CI64" i="13"/>
  <c r="CH64" i="13"/>
  <c r="CC64" i="13"/>
  <c r="CB64" i="13"/>
  <c r="CA64" i="13"/>
  <c r="BZ64" i="13"/>
  <c r="BY64" i="13"/>
  <c r="BX64" i="13"/>
  <c r="BW64" i="13"/>
  <c r="BR64" i="13"/>
  <c r="BQ64" i="13"/>
  <c r="BP64" i="13"/>
  <c r="BO64" i="13"/>
  <c r="BN64" i="13"/>
  <c r="BM64" i="13"/>
  <c r="BL64" i="13"/>
  <c r="CO63" i="13"/>
  <c r="CN63" i="13"/>
  <c r="CM63" i="13"/>
  <c r="CL63" i="13"/>
  <c r="CK63" i="13"/>
  <c r="CJ63" i="13"/>
  <c r="CI63" i="13"/>
  <c r="CH63" i="13"/>
  <c r="CC63" i="13"/>
  <c r="CB63" i="13"/>
  <c r="CA63" i="13"/>
  <c r="BZ63" i="13"/>
  <c r="BY63" i="13"/>
  <c r="BX63" i="13"/>
  <c r="BW63" i="13"/>
  <c r="BR63" i="13"/>
  <c r="BQ63" i="13"/>
  <c r="BP63" i="13"/>
  <c r="BO63" i="13"/>
  <c r="BN63" i="13"/>
  <c r="BM63" i="13"/>
  <c r="BL63" i="13"/>
  <c r="CO62" i="13"/>
  <c r="CN62" i="13"/>
  <c r="CM62" i="13"/>
  <c r="CL62" i="13"/>
  <c r="CK62" i="13"/>
  <c r="CJ62" i="13"/>
  <c r="CI62" i="13"/>
  <c r="CH62" i="13"/>
  <c r="CC62" i="13"/>
  <c r="CB62" i="13"/>
  <c r="CA62" i="13"/>
  <c r="BZ62" i="13"/>
  <c r="BY62" i="13"/>
  <c r="BX62" i="13"/>
  <c r="BW62" i="13"/>
  <c r="BR62" i="13"/>
  <c r="BQ62" i="13"/>
  <c r="BP62" i="13"/>
  <c r="BO62" i="13"/>
  <c r="BN62" i="13"/>
  <c r="BM62" i="13"/>
  <c r="BL62" i="13"/>
  <c r="CO61" i="13"/>
  <c r="CN61" i="13"/>
  <c r="CM61" i="13"/>
  <c r="CL61" i="13"/>
  <c r="CK61" i="13"/>
  <c r="CJ61" i="13"/>
  <c r="CI61" i="13"/>
  <c r="CH61" i="13"/>
  <c r="CC61" i="13"/>
  <c r="CB61" i="13"/>
  <c r="CA61" i="13"/>
  <c r="BZ61" i="13"/>
  <c r="BY61" i="13"/>
  <c r="BX61" i="13"/>
  <c r="BW61" i="13"/>
  <c r="BR61" i="13"/>
  <c r="BQ61" i="13"/>
  <c r="BP61" i="13"/>
  <c r="BO61" i="13"/>
  <c r="BN61" i="13"/>
  <c r="BM61" i="13"/>
  <c r="BL61" i="13"/>
  <c r="CO60" i="13"/>
  <c r="CN60" i="13"/>
  <c r="CM60" i="13"/>
  <c r="CL60" i="13"/>
  <c r="CK60" i="13"/>
  <c r="CJ60" i="13"/>
  <c r="CI60" i="13"/>
  <c r="CH60" i="13"/>
  <c r="CC60" i="13"/>
  <c r="CB60" i="13"/>
  <c r="CA60" i="13"/>
  <c r="BZ60" i="13"/>
  <c r="BY60" i="13"/>
  <c r="BX60" i="13"/>
  <c r="BW60" i="13"/>
  <c r="BR60" i="13"/>
  <c r="BQ60" i="13"/>
  <c r="BP60" i="13"/>
  <c r="BO60" i="13"/>
  <c r="BN60" i="13"/>
  <c r="BM60" i="13"/>
  <c r="BL60" i="13"/>
  <c r="CO59" i="13"/>
  <c r="CN59" i="13"/>
  <c r="CM59" i="13"/>
  <c r="CL59" i="13"/>
  <c r="CK59" i="13"/>
  <c r="CJ59" i="13"/>
  <c r="CI59" i="13"/>
  <c r="CH59" i="13"/>
  <c r="CC59" i="13"/>
  <c r="CB59" i="13"/>
  <c r="CA59" i="13"/>
  <c r="BZ59" i="13"/>
  <c r="BY59" i="13"/>
  <c r="BX59" i="13"/>
  <c r="BW59" i="13"/>
  <c r="BR59" i="13"/>
  <c r="BQ59" i="13"/>
  <c r="BP59" i="13"/>
  <c r="BO59" i="13"/>
  <c r="BN59" i="13"/>
  <c r="BM59" i="13"/>
  <c r="BL59" i="13"/>
  <c r="CO58" i="13"/>
  <c r="CN58" i="13"/>
  <c r="CM58" i="13"/>
  <c r="CL58" i="13"/>
  <c r="CK58" i="13"/>
  <c r="CJ58" i="13"/>
  <c r="CI58" i="13"/>
  <c r="CH58" i="13"/>
  <c r="CC58" i="13"/>
  <c r="CB58" i="13"/>
  <c r="CA58" i="13"/>
  <c r="BZ58" i="13"/>
  <c r="BY58" i="13"/>
  <c r="BX58" i="13"/>
  <c r="BW58" i="13"/>
  <c r="BR58" i="13"/>
  <c r="BQ58" i="13"/>
  <c r="BP58" i="13"/>
  <c r="BO58" i="13"/>
  <c r="BN58" i="13"/>
  <c r="BM58" i="13"/>
  <c r="BL58" i="13"/>
  <c r="CO57" i="13"/>
  <c r="CN57" i="13"/>
  <c r="CM57" i="13"/>
  <c r="CL57" i="13"/>
  <c r="CK57" i="13"/>
  <c r="CJ57" i="13"/>
  <c r="CI57" i="13"/>
  <c r="CH57" i="13"/>
  <c r="CC57" i="13"/>
  <c r="CB57" i="13"/>
  <c r="CA57" i="13"/>
  <c r="BZ57" i="13"/>
  <c r="BY57" i="13"/>
  <c r="BX57" i="13"/>
  <c r="BW57" i="13"/>
  <c r="BR57" i="13"/>
  <c r="BQ57" i="13"/>
  <c r="BP57" i="13"/>
  <c r="BO57" i="13"/>
  <c r="BN57" i="13"/>
  <c r="BM57" i="13"/>
  <c r="BL57" i="13"/>
  <c r="CO56" i="13"/>
  <c r="CN56" i="13"/>
  <c r="CM56" i="13"/>
  <c r="CL56" i="13"/>
  <c r="CK56" i="13"/>
  <c r="CJ56" i="13"/>
  <c r="CI56" i="13"/>
  <c r="CH56" i="13"/>
  <c r="CC56" i="13"/>
  <c r="CB56" i="13"/>
  <c r="CA56" i="13"/>
  <c r="BZ56" i="13"/>
  <c r="BY56" i="13"/>
  <c r="BX56" i="13"/>
  <c r="BW56" i="13"/>
  <c r="BR56" i="13"/>
  <c r="BQ56" i="13"/>
  <c r="BP56" i="13"/>
  <c r="BO56" i="13"/>
  <c r="BN56" i="13"/>
  <c r="BM56" i="13"/>
  <c r="BL56" i="13"/>
  <c r="CO55" i="13"/>
  <c r="CN55" i="13"/>
  <c r="CM55" i="13"/>
  <c r="CL55" i="13"/>
  <c r="CK55" i="13"/>
  <c r="CJ55" i="13"/>
  <c r="CI55" i="13"/>
  <c r="CH55" i="13"/>
  <c r="CC55" i="13"/>
  <c r="CB55" i="13"/>
  <c r="CA55" i="13"/>
  <c r="BZ55" i="13"/>
  <c r="BY55" i="13"/>
  <c r="BX55" i="13"/>
  <c r="BW55" i="13"/>
  <c r="BR55" i="13"/>
  <c r="BQ55" i="13"/>
  <c r="BP55" i="13"/>
  <c r="BO55" i="13"/>
  <c r="BN55" i="13"/>
  <c r="BM55" i="13"/>
  <c r="BL55" i="13"/>
  <c r="CO54" i="13"/>
  <c r="CN54" i="13"/>
  <c r="CM54" i="13"/>
  <c r="CL54" i="13"/>
  <c r="CK54" i="13"/>
  <c r="CJ54" i="13"/>
  <c r="CI54" i="13"/>
  <c r="CH54" i="13"/>
  <c r="CF54" i="13"/>
  <c r="CF57" i="13" s="1"/>
  <c r="CF60" i="13" s="1"/>
  <c r="CF63" i="13" s="1"/>
  <c r="CF66" i="13" s="1"/>
  <c r="CF69" i="13" s="1"/>
  <c r="CF72" i="13" s="1"/>
  <c r="CF75" i="13" s="1"/>
  <c r="CF78" i="13" s="1"/>
  <c r="CF81" i="13" s="1"/>
  <c r="CF84" i="13" s="1"/>
  <c r="CC54" i="13"/>
  <c r="CB54" i="13"/>
  <c r="CA54" i="13"/>
  <c r="BZ54" i="13"/>
  <c r="BY54" i="13"/>
  <c r="BX54" i="13"/>
  <c r="BW54" i="13"/>
  <c r="BU54" i="13"/>
  <c r="BU57" i="13" s="1"/>
  <c r="BU60" i="13" s="1"/>
  <c r="BU63" i="13" s="1"/>
  <c r="BU66" i="13" s="1"/>
  <c r="BU69" i="13" s="1"/>
  <c r="BU72" i="13" s="1"/>
  <c r="BU75" i="13" s="1"/>
  <c r="BU78" i="13" s="1"/>
  <c r="BU81" i="13" s="1"/>
  <c r="BU84" i="13" s="1"/>
  <c r="BR54" i="13"/>
  <c r="BQ54" i="13"/>
  <c r="BP54" i="13"/>
  <c r="BO54" i="13"/>
  <c r="BN54" i="13"/>
  <c r="BM54" i="13"/>
  <c r="BL54" i="13"/>
  <c r="BJ54" i="13"/>
  <c r="BJ57" i="13" s="1"/>
  <c r="BJ60" i="13" s="1"/>
  <c r="BJ63" i="13" s="1"/>
  <c r="BJ66" i="13" s="1"/>
  <c r="BJ69" i="13" s="1"/>
  <c r="BJ72" i="13" s="1"/>
  <c r="BJ75" i="13" s="1"/>
  <c r="BJ78" i="13" s="1"/>
  <c r="BJ81" i="13" s="1"/>
  <c r="BJ84" i="13" s="1"/>
  <c r="CO53" i="13"/>
  <c r="CN53" i="13"/>
  <c r="CM53" i="13"/>
  <c r="CL53" i="13"/>
  <c r="CK53" i="13"/>
  <c r="CJ53" i="13"/>
  <c r="CI53" i="13"/>
  <c r="CH53" i="13"/>
  <c r="CC53" i="13"/>
  <c r="CB53" i="13"/>
  <c r="CA53" i="13"/>
  <c r="BZ53" i="13"/>
  <c r="BY53" i="13"/>
  <c r="BX53" i="13"/>
  <c r="BW53" i="13"/>
  <c r="BR53" i="13"/>
  <c r="BQ53" i="13"/>
  <c r="BP53" i="13"/>
  <c r="BO53" i="13"/>
  <c r="BN53" i="13"/>
  <c r="BM53" i="13"/>
  <c r="BL53" i="13"/>
  <c r="CO52" i="13"/>
  <c r="CN52" i="13"/>
  <c r="CM52" i="13"/>
  <c r="CL52" i="13"/>
  <c r="CK52" i="13"/>
  <c r="CJ52" i="13"/>
  <c r="CI52" i="13"/>
  <c r="CH52" i="13"/>
  <c r="CC52" i="13"/>
  <c r="CB52" i="13"/>
  <c r="CA52" i="13"/>
  <c r="BZ52" i="13"/>
  <c r="BY52" i="13"/>
  <c r="BX52" i="13"/>
  <c r="BW52" i="13"/>
  <c r="BR52" i="13"/>
  <c r="BQ52" i="13"/>
  <c r="BP52" i="13"/>
  <c r="BO52" i="13"/>
  <c r="BN52" i="13"/>
  <c r="BM52" i="13"/>
  <c r="BL52" i="13"/>
  <c r="CO51" i="13"/>
  <c r="CN51" i="13"/>
  <c r="CM51" i="13"/>
  <c r="CL51" i="13"/>
  <c r="CK51" i="13"/>
  <c r="CJ51" i="13"/>
  <c r="CI51" i="13"/>
  <c r="CH51" i="13"/>
  <c r="CB51" i="13"/>
  <c r="CA51" i="13"/>
  <c r="BZ51" i="13"/>
  <c r="BY51" i="13"/>
  <c r="BW51" i="13"/>
  <c r="BR51" i="13"/>
  <c r="BQ51" i="13"/>
  <c r="BP51" i="13"/>
  <c r="BO51" i="13"/>
  <c r="BN51" i="13"/>
  <c r="BL51" i="13"/>
  <c r="BH86" i="13"/>
  <c r="BG86" i="13"/>
  <c r="BF86" i="13"/>
  <c r="BE86" i="13"/>
  <c r="BD86" i="13"/>
  <c r="BC86" i="13"/>
  <c r="BB86" i="13"/>
  <c r="BA86" i="13"/>
  <c r="BH85" i="13"/>
  <c r="BG85" i="13"/>
  <c r="BF85" i="13"/>
  <c r="BE85" i="13"/>
  <c r="BD85" i="13"/>
  <c r="BC85" i="13"/>
  <c r="BB85" i="13"/>
  <c r="BA85" i="13"/>
  <c r="BH84" i="13"/>
  <c r="BG84" i="13"/>
  <c r="BF84" i="13"/>
  <c r="BE84" i="13"/>
  <c r="BD84" i="13"/>
  <c r="BC84" i="13"/>
  <c r="BB84" i="13"/>
  <c r="BA84" i="13"/>
  <c r="BH83" i="13"/>
  <c r="BG83" i="13"/>
  <c r="BF83" i="13"/>
  <c r="BE83" i="13"/>
  <c r="BD83" i="13"/>
  <c r="BC83" i="13"/>
  <c r="BB83" i="13"/>
  <c r="BA83" i="13"/>
  <c r="BH82" i="13"/>
  <c r="BG82" i="13"/>
  <c r="BF82" i="13"/>
  <c r="BE82" i="13"/>
  <c r="BD82" i="13"/>
  <c r="BC82" i="13"/>
  <c r="BB82" i="13"/>
  <c r="BA82" i="13"/>
  <c r="BH81" i="13"/>
  <c r="BG81" i="13"/>
  <c r="BF81" i="13"/>
  <c r="BE81" i="13"/>
  <c r="BD81" i="13"/>
  <c r="BC81" i="13"/>
  <c r="BB81" i="13"/>
  <c r="BA81" i="13"/>
  <c r="BH80" i="13"/>
  <c r="BG80" i="13"/>
  <c r="BF80" i="13"/>
  <c r="BE80" i="13"/>
  <c r="BD80" i="13"/>
  <c r="BC80" i="13"/>
  <c r="BB80" i="13"/>
  <c r="BA80" i="13"/>
  <c r="BH79" i="13"/>
  <c r="BG79" i="13"/>
  <c r="BF79" i="13"/>
  <c r="BE79" i="13"/>
  <c r="BD79" i="13"/>
  <c r="BC79" i="13"/>
  <c r="BB79" i="13"/>
  <c r="BA79" i="13"/>
  <c r="BH78" i="13"/>
  <c r="BG78" i="13"/>
  <c r="BF78" i="13"/>
  <c r="BE78" i="13"/>
  <c r="BD78" i="13"/>
  <c r="BC78" i="13"/>
  <c r="BB78" i="13"/>
  <c r="BA78" i="13"/>
  <c r="BH77" i="13"/>
  <c r="BG77" i="13"/>
  <c r="BF77" i="13"/>
  <c r="BE77" i="13"/>
  <c r="BD77" i="13"/>
  <c r="BC77" i="13"/>
  <c r="BB77" i="13"/>
  <c r="BA77" i="13"/>
  <c r="BH76" i="13"/>
  <c r="BG76" i="13"/>
  <c r="BF76" i="13"/>
  <c r="BE76" i="13"/>
  <c r="BD76" i="13"/>
  <c r="BC76" i="13"/>
  <c r="BB76" i="13"/>
  <c r="BA76" i="13"/>
  <c r="BH75" i="13"/>
  <c r="BG75" i="13"/>
  <c r="BF75" i="13"/>
  <c r="BE75" i="13"/>
  <c r="BD75" i="13"/>
  <c r="BC75" i="13"/>
  <c r="BB75" i="13"/>
  <c r="BA75" i="13"/>
  <c r="BH74" i="13"/>
  <c r="BG74" i="13"/>
  <c r="BF74" i="13"/>
  <c r="BE74" i="13"/>
  <c r="BD74" i="13"/>
  <c r="BC74" i="13"/>
  <c r="BB74" i="13"/>
  <c r="BA74" i="13"/>
  <c r="BH73" i="13"/>
  <c r="BG73" i="13"/>
  <c r="BF73" i="13"/>
  <c r="BE73" i="13"/>
  <c r="BD73" i="13"/>
  <c r="BC73" i="13"/>
  <c r="BB73" i="13"/>
  <c r="BA73" i="13"/>
  <c r="BH72" i="13"/>
  <c r="BG72" i="13"/>
  <c r="BF72" i="13"/>
  <c r="BE72" i="13"/>
  <c r="BD72" i="13"/>
  <c r="BC72" i="13"/>
  <c r="BB72" i="13"/>
  <c r="BA72" i="13"/>
  <c r="BH71" i="13"/>
  <c r="BG71" i="13"/>
  <c r="BF71" i="13"/>
  <c r="BE71" i="13"/>
  <c r="BD71" i="13"/>
  <c r="BC71" i="13"/>
  <c r="BB71" i="13"/>
  <c r="BA71" i="13"/>
  <c r="BH70" i="13"/>
  <c r="BG70" i="13"/>
  <c r="BF70" i="13"/>
  <c r="BE70" i="13"/>
  <c r="BD70" i="13"/>
  <c r="BC70" i="13"/>
  <c r="BB70" i="13"/>
  <c r="BA70" i="13"/>
  <c r="BH69" i="13"/>
  <c r="BG69" i="13"/>
  <c r="BF69" i="13"/>
  <c r="BE69" i="13"/>
  <c r="BD69" i="13"/>
  <c r="BC69" i="13"/>
  <c r="BB69" i="13"/>
  <c r="BA69" i="13"/>
  <c r="BH68" i="13"/>
  <c r="BG68" i="13"/>
  <c r="BF68" i="13"/>
  <c r="BE68" i="13"/>
  <c r="BD68" i="13"/>
  <c r="BC68" i="13"/>
  <c r="BB68" i="13"/>
  <c r="BA68" i="13"/>
  <c r="BH67" i="13"/>
  <c r="BG67" i="13"/>
  <c r="BF67" i="13"/>
  <c r="BE67" i="13"/>
  <c r="BD67" i="13"/>
  <c r="BC67" i="13"/>
  <c r="BB67" i="13"/>
  <c r="BA67" i="13"/>
  <c r="BH66" i="13"/>
  <c r="BG66" i="13"/>
  <c r="BF66" i="13"/>
  <c r="BE66" i="13"/>
  <c r="BD66" i="13"/>
  <c r="BC66" i="13"/>
  <c r="BB66" i="13"/>
  <c r="BA66" i="13"/>
  <c r="BH65" i="13"/>
  <c r="BG65" i="13"/>
  <c r="BF65" i="13"/>
  <c r="BE65" i="13"/>
  <c r="BD65" i="13"/>
  <c r="BC65" i="13"/>
  <c r="BB65" i="13"/>
  <c r="BA65" i="13"/>
  <c r="BH64" i="13"/>
  <c r="BG64" i="13"/>
  <c r="BF64" i="13"/>
  <c r="BE64" i="13"/>
  <c r="BD64" i="13"/>
  <c r="BC64" i="13"/>
  <c r="BB64" i="13"/>
  <c r="BA64" i="13"/>
  <c r="BH63" i="13"/>
  <c r="BG63" i="13"/>
  <c r="BF63" i="13"/>
  <c r="BE63" i="13"/>
  <c r="BD63" i="13"/>
  <c r="BC63" i="13"/>
  <c r="BB63" i="13"/>
  <c r="BA63" i="13"/>
  <c r="BH62" i="13"/>
  <c r="BG62" i="13"/>
  <c r="BF62" i="13"/>
  <c r="BE62" i="13"/>
  <c r="BD62" i="13"/>
  <c r="BC62" i="13"/>
  <c r="BB62" i="13"/>
  <c r="BA62" i="13"/>
  <c r="BH61" i="13"/>
  <c r="BG61" i="13"/>
  <c r="BF61" i="13"/>
  <c r="BE61" i="13"/>
  <c r="BD61" i="13"/>
  <c r="BC61" i="13"/>
  <c r="BB61" i="13"/>
  <c r="BA61" i="13"/>
  <c r="BH60" i="13"/>
  <c r="BG60" i="13"/>
  <c r="BF60" i="13"/>
  <c r="BE60" i="13"/>
  <c r="BD60" i="13"/>
  <c r="BC60" i="13"/>
  <c r="BB60" i="13"/>
  <c r="BA60" i="13"/>
  <c r="BH59" i="13"/>
  <c r="BG59" i="13"/>
  <c r="BF59" i="13"/>
  <c r="BE59" i="13"/>
  <c r="BD59" i="13"/>
  <c r="BC59" i="13"/>
  <c r="BB59" i="13"/>
  <c r="BA59" i="13"/>
  <c r="BH58" i="13"/>
  <c r="BG58" i="13"/>
  <c r="BF58" i="13"/>
  <c r="BE58" i="13"/>
  <c r="BD58" i="13"/>
  <c r="BC58" i="13"/>
  <c r="BB58" i="13"/>
  <c r="BA58" i="13"/>
  <c r="BH57" i="13"/>
  <c r="BG57" i="13"/>
  <c r="BF57" i="13"/>
  <c r="BE57" i="13"/>
  <c r="BD57" i="13"/>
  <c r="BC57" i="13"/>
  <c r="BB57" i="13"/>
  <c r="BA57" i="13"/>
  <c r="BH56" i="13"/>
  <c r="BG56" i="13"/>
  <c r="BF56" i="13"/>
  <c r="BE56" i="13"/>
  <c r="BD56" i="13"/>
  <c r="BC56" i="13"/>
  <c r="BB56" i="13"/>
  <c r="BA56" i="13"/>
  <c r="BH55" i="13"/>
  <c r="BG55" i="13"/>
  <c r="BF55" i="13"/>
  <c r="BE55" i="13"/>
  <c r="BD55" i="13"/>
  <c r="BC55" i="13"/>
  <c r="BB55" i="13"/>
  <c r="BA55" i="13"/>
  <c r="BH54" i="13"/>
  <c r="BG54" i="13"/>
  <c r="BF54" i="13"/>
  <c r="BE54" i="13"/>
  <c r="BD54" i="13"/>
  <c r="BC54" i="13"/>
  <c r="BB54" i="13"/>
  <c r="BA54" i="13"/>
  <c r="AY54" i="13"/>
  <c r="AY57" i="13" s="1"/>
  <c r="AY60" i="13" s="1"/>
  <c r="AY63" i="13" s="1"/>
  <c r="AY66" i="13" s="1"/>
  <c r="AY69" i="13" s="1"/>
  <c r="AY72" i="13" s="1"/>
  <c r="AY75" i="13" s="1"/>
  <c r="AY78" i="13" s="1"/>
  <c r="AY81" i="13" s="1"/>
  <c r="AY84" i="13" s="1"/>
  <c r="BH53" i="13"/>
  <c r="BG53" i="13"/>
  <c r="BF53" i="13"/>
  <c r="BE53" i="13"/>
  <c r="BD53" i="13"/>
  <c r="BC53" i="13"/>
  <c r="BB53" i="13"/>
  <c r="BA53" i="13"/>
  <c r="BH52" i="13"/>
  <c r="BG52" i="13"/>
  <c r="BF52" i="13"/>
  <c r="BE52" i="13"/>
  <c r="BD52" i="13"/>
  <c r="BC52" i="13"/>
  <c r="BB52" i="13"/>
  <c r="BA52" i="13"/>
  <c r="BH51" i="13"/>
  <c r="BG51" i="13"/>
  <c r="BF51" i="13"/>
  <c r="BE51" i="13"/>
  <c r="BD51" i="13"/>
  <c r="BC51" i="13"/>
  <c r="BB51" i="13"/>
  <c r="BA51" i="13"/>
  <c r="I291" i="13"/>
  <c r="H291" i="13"/>
  <c r="G291" i="13"/>
  <c r="I290" i="13"/>
  <c r="H290" i="13"/>
  <c r="G290" i="13"/>
  <c r="I289" i="13"/>
  <c r="H289" i="13"/>
  <c r="G289" i="13"/>
  <c r="I288" i="13"/>
  <c r="H288" i="13"/>
  <c r="G288" i="13"/>
  <c r="I287" i="13"/>
  <c r="H287" i="13"/>
  <c r="G287" i="13"/>
  <c r="I286" i="13"/>
  <c r="H286" i="13"/>
  <c r="G286" i="13"/>
  <c r="I285" i="13"/>
  <c r="H285" i="13"/>
  <c r="G285" i="13"/>
  <c r="I284" i="13"/>
  <c r="H284" i="13"/>
  <c r="G284" i="13"/>
  <c r="I283" i="13"/>
  <c r="H283" i="13"/>
  <c r="G283" i="13"/>
  <c r="I282" i="13"/>
  <c r="H282" i="13"/>
  <c r="G282" i="13"/>
  <c r="I281" i="13"/>
  <c r="H281" i="13"/>
  <c r="G281" i="13"/>
  <c r="I280" i="13"/>
  <c r="H280" i="13"/>
  <c r="G280" i="13"/>
  <c r="I279" i="13"/>
  <c r="H279" i="13"/>
  <c r="G279" i="13"/>
  <c r="I278" i="13"/>
  <c r="H278" i="13"/>
  <c r="G278" i="13"/>
  <c r="I277" i="13"/>
  <c r="H277" i="13"/>
  <c r="G277" i="13"/>
  <c r="I276" i="13"/>
  <c r="H276" i="13"/>
  <c r="G276" i="13"/>
  <c r="I275" i="13"/>
  <c r="H275" i="13"/>
  <c r="G275" i="13"/>
  <c r="I274" i="13"/>
  <c r="H274" i="13"/>
  <c r="G274" i="13"/>
  <c r="I273" i="13"/>
  <c r="H273" i="13"/>
  <c r="G273" i="13"/>
  <c r="I272" i="13"/>
  <c r="H272" i="13"/>
  <c r="G272" i="13"/>
  <c r="I271" i="13"/>
  <c r="H271" i="13"/>
  <c r="G271" i="13"/>
  <c r="I270" i="13"/>
  <c r="H270" i="13"/>
  <c r="G270" i="13"/>
  <c r="I269" i="13"/>
  <c r="H269" i="13"/>
  <c r="G269" i="13"/>
  <c r="I268" i="13"/>
  <c r="H268" i="13"/>
  <c r="G268" i="13"/>
  <c r="I267" i="13"/>
  <c r="H267" i="13"/>
  <c r="G267" i="13"/>
  <c r="I266" i="13"/>
  <c r="H266" i="13"/>
  <c r="G266" i="13"/>
  <c r="I265" i="13"/>
  <c r="H265" i="13"/>
  <c r="G265" i="13"/>
  <c r="I264" i="13"/>
  <c r="H264" i="13"/>
  <c r="G264" i="13"/>
  <c r="I263" i="13"/>
  <c r="H263" i="13"/>
  <c r="G263" i="13"/>
  <c r="I262" i="13"/>
  <c r="H262" i="13"/>
  <c r="G262" i="13"/>
  <c r="I261" i="13"/>
  <c r="H261" i="13"/>
  <c r="G261" i="13"/>
  <c r="I260" i="13"/>
  <c r="H260" i="13"/>
  <c r="G260" i="13"/>
  <c r="I259" i="13"/>
  <c r="H259" i="13"/>
  <c r="G259" i="13"/>
  <c r="I258" i="13"/>
  <c r="H258" i="13"/>
  <c r="G258" i="13"/>
  <c r="I257" i="13"/>
  <c r="H257" i="13"/>
  <c r="G257" i="13"/>
  <c r="I256" i="13"/>
  <c r="H256" i="13"/>
  <c r="G256" i="13"/>
  <c r="I255" i="13"/>
  <c r="H255" i="13"/>
  <c r="G255" i="13"/>
  <c r="I254" i="13"/>
  <c r="H254" i="13"/>
  <c r="G254" i="13"/>
  <c r="I253" i="13"/>
  <c r="H253" i="13"/>
  <c r="G253" i="13"/>
  <c r="I252" i="13"/>
  <c r="H252" i="13"/>
  <c r="G252" i="13"/>
  <c r="I251" i="13"/>
  <c r="H251" i="13"/>
  <c r="G251" i="13"/>
  <c r="I250" i="13"/>
  <c r="H250" i="13"/>
  <c r="G250" i="13"/>
  <c r="I249" i="13"/>
  <c r="H249" i="13"/>
  <c r="G249" i="13"/>
  <c r="I248" i="13"/>
  <c r="H248" i="13"/>
  <c r="G248" i="13"/>
  <c r="I247" i="13"/>
  <c r="H247" i="13"/>
  <c r="G247" i="13"/>
  <c r="I246" i="13"/>
  <c r="H246" i="13"/>
  <c r="G246" i="13"/>
  <c r="I245" i="13"/>
  <c r="H245" i="13"/>
  <c r="G245" i="13"/>
  <c r="I244" i="13"/>
  <c r="H244" i="13"/>
  <c r="G244" i="13"/>
  <c r="I243" i="13"/>
  <c r="H243" i="13"/>
  <c r="G243" i="13"/>
  <c r="I242" i="13"/>
  <c r="H242" i="13"/>
  <c r="G242" i="13"/>
  <c r="I241" i="13"/>
  <c r="H241" i="13"/>
  <c r="G241" i="13"/>
  <c r="I240" i="13"/>
  <c r="H240" i="13"/>
  <c r="G240" i="13"/>
  <c r="I239" i="13"/>
  <c r="H239" i="13"/>
  <c r="G239" i="13"/>
  <c r="I238" i="13"/>
  <c r="H238" i="13"/>
  <c r="G238" i="13"/>
  <c r="I237" i="13"/>
  <c r="H237" i="13"/>
  <c r="G237" i="13"/>
  <c r="I236" i="13"/>
  <c r="H236" i="13"/>
  <c r="G236" i="13"/>
  <c r="I235" i="13"/>
  <c r="H235" i="13"/>
  <c r="G235" i="13"/>
  <c r="I234" i="13"/>
  <c r="H234" i="13"/>
  <c r="G234" i="13"/>
  <c r="I233" i="13"/>
  <c r="H233" i="13"/>
  <c r="G233" i="13"/>
  <c r="I232" i="13"/>
  <c r="H232" i="13"/>
  <c r="G232" i="13"/>
  <c r="I231" i="13"/>
  <c r="H231" i="13"/>
  <c r="G231" i="13"/>
  <c r="I230" i="13"/>
  <c r="H230" i="13"/>
  <c r="G230" i="13"/>
  <c r="I229" i="13"/>
  <c r="H229" i="13"/>
  <c r="G229" i="13"/>
  <c r="I228" i="13"/>
  <c r="H228" i="13"/>
  <c r="G228" i="13"/>
  <c r="I227" i="13"/>
  <c r="H227" i="13"/>
  <c r="G227" i="13"/>
  <c r="I226" i="13"/>
  <c r="H226" i="13"/>
  <c r="G226" i="13"/>
  <c r="I225" i="13"/>
  <c r="H225" i="13"/>
  <c r="G225" i="13"/>
  <c r="I224" i="13"/>
  <c r="H224" i="13"/>
  <c r="G224" i="13"/>
  <c r="I223" i="13"/>
  <c r="H223" i="13"/>
  <c r="G223" i="13"/>
  <c r="I222" i="13"/>
  <c r="H222" i="13"/>
  <c r="G222" i="13"/>
  <c r="I221" i="13"/>
  <c r="H221" i="13"/>
  <c r="G221" i="13"/>
  <c r="I220" i="13"/>
  <c r="H220" i="13"/>
  <c r="G220" i="13"/>
  <c r="I219" i="13"/>
  <c r="H219" i="13"/>
  <c r="G219" i="13"/>
  <c r="I218" i="13"/>
  <c r="H218" i="13"/>
  <c r="G218" i="13"/>
  <c r="I217" i="13"/>
  <c r="H217" i="13"/>
  <c r="G217" i="13"/>
  <c r="I216" i="13"/>
  <c r="H216" i="13"/>
  <c r="G216" i="13"/>
  <c r="I215" i="13"/>
  <c r="H215" i="13"/>
  <c r="G215" i="13"/>
  <c r="I214" i="13"/>
  <c r="H214" i="13"/>
  <c r="G214" i="13"/>
  <c r="I213" i="13"/>
  <c r="H213" i="13"/>
  <c r="G213" i="13"/>
  <c r="I212" i="13"/>
  <c r="H212" i="13"/>
  <c r="G212" i="13"/>
  <c r="I211" i="13"/>
  <c r="H211" i="13"/>
  <c r="G211" i="13"/>
  <c r="I210" i="13"/>
  <c r="H210" i="13"/>
  <c r="G210" i="13"/>
  <c r="I209" i="13"/>
  <c r="H209" i="13"/>
  <c r="G209" i="13"/>
  <c r="I208" i="13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H204" i="13"/>
  <c r="G204" i="13"/>
  <c r="I203" i="13"/>
  <c r="H203" i="13"/>
  <c r="G203" i="13"/>
  <c r="I202" i="13"/>
  <c r="H202" i="13"/>
  <c r="G202" i="13"/>
  <c r="I201" i="13"/>
  <c r="H201" i="13"/>
  <c r="G201" i="13"/>
  <c r="I195" i="13"/>
  <c r="H195" i="13"/>
  <c r="G195" i="13"/>
  <c r="I194" i="13"/>
  <c r="H194" i="13"/>
  <c r="G194" i="13"/>
  <c r="I193" i="13"/>
  <c r="H193" i="13"/>
  <c r="G193" i="13"/>
  <c r="I192" i="13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G143" i="13"/>
  <c r="I142" i="13"/>
  <c r="H142" i="13"/>
  <c r="G142" i="13"/>
  <c r="I141" i="13"/>
  <c r="H141" i="13"/>
  <c r="G141" i="13"/>
  <c r="I140" i="13"/>
  <c r="H140" i="13"/>
  <c r="G140" i="13"/>
  <c r="I139" i="13"/>
  <c r="H139" i="13"/>
  <c r="G139" i="13"/>
  <c r="I138" i="13"/>
  <c r="H138" i="13"/>
  <c r="G138" i="13"/>
  <c r="I137" i="13"/>
  <c r="H137" i="13"/>
  <c r="G137" i="13"/>
  <c r="I136" i="13"/>
  <c r="H136" i="13"/>
  <c r="G136" i="13"/>
  <c r="I135" i="13"/>
  <c r="H135" i="13"/>
  <c r="G135" i="13"/>
  <c r="I134" i="13"/>
  <c r="H134" i="13"/>
  <c r="G134" i="13"/>
  <c r="I133" i="13"/>
  <c r="H133" i="13"/>
  <c r="G133" i="13"/>
  <c r="I132" i="13"/>
  <c r="H132" i="13"/>
  <c r="G132" i="13"/>
  <c r="I131" i="13"/>
  <c r="H131" i="13"/>
  <c r="G131" i="13"/>
  <c r="I130" i="13"/>
  <c r="H130" i="13"/>
  <c r="G130" i="13"/>
  <c r="I129" i="13"/>
  <c r="H129" i="13"/>
  <c r="G129" i="13"/>
  <c r="I128" i="13"/>
  <c r="H128" i="13"/>
  <c r="G128" i="13"/>
  <c r="I127" i="13"/>
  <c r="H127" i="13"/>
  <c r="G127" i="13"/>
  <c r="I126" i="13"/>
  <c r="H126" i="13"/>
  <c r="G126" i="13"/>
  <c r="I125" i="13"/>
  <c r="H125" i="13"/>
  <c r="G125" i="13"/>
  <c r="I124" i="13"/>
  <c r="H124" i="13"/>
  <c r="G124" i="13"/>
  <c r="I123" i="13"/>
  <c r="H123" i="13"/>
  <c r="G123" i="13"/>
  <c r="I122" i="13"/>
  <c r="H122" i="13"/>
  <c r="G122" i="13"/>
  <c r="I121" i="13"/>
  <c r="H121" i="13"/>
  <c r="G121" i="13"/>
  <c r="I120" i="13"/>
  <c r="H120" i="13"/>
  <c r="G120" i="13"/>
  <c r="I119" i="13"/>
  <c r="H119" i="13"/>
  <c r="G119" i="13"/>
  <c r="I118" i="13"/>
  <c r="H118" i="13"/>
  <c r="G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99" i="13"/>
  <c r="H99" i="13"/>
  <c r="G99" i="13"/>
  <c r="I98" i="13"/>
  <c r="H98" i="13"/>
  <c r="G98" i="13"/>
  <c r="I97" i="13"/>
  <c r="H97" i="13"/>
  <c r="G97" i="13"/>
  <c r="I96" i="13"/>
  <c r="H96" i="13"/>
  <c r="G96" i="13"/>
  <c r="I95" i="13"/>
  <c r="H95" i="13"/>
  <c r="G95" i="13"/>
  <c r="I94" i="13"/>
  <c r="H94" i="13"/>
  <c r="G94" i="13"/>
  <c r="I93" i="13"/>
  <c r="H93" i="13"/>
  <c r="G93" i="13"/>
  <c r="I92" i="13"/>
  <c r="H92" i="13"/>
  <c r="G92" i="13"/>
  <c r="I91" i="13"/>
  <c r="H91" i="13"/>
  <c r="G91" i="13"/>
  <c r="I90" i="13"/>
  <c r="H90" i="13"/>
  <c r="G90" i="13"/>
  <c r="I89" i="13"/>
  <c r="H89" i="13"/>
  <c r="G89" i="13"/>
  <c r="I88" i="13"/>
  <c r="H88" i="13"/>
  <c r="G88" i="13"/>
  <c r="I87" i="13"/>
  <c r="H87" i="13"/>
  <c r="G87" i="13"/>
  <c r="I86" i="13"/>
  <c r="H86" i="13"/>
  <c r="G86" i="13"/>
  <c r="I85" i="13"/>
  <c r="H85" i="13"/>
  <c r="G85" i="13"/>
  <c r="I84" i="13"/>
  <c r="H84" i="13"/>
  <c r="G84" i="13"/>
  <c r="I83" i="13"/>
  <c r="H83" i="13"/>
  <c r="G83" i="13"/>
  <c r="I82" i="13"/>
  <c r="H82" i="13"/>
  <c r="G82" i="13"/>
  <c r="I81" i="13"/>
  <c r="H81" i="13"/>
  <c r="G81" i="13"/>
  <c r="I80" i="13"/>
  <c r="H80" i="13"/>
  <c r="G80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D201" i="13"/>
  <c r="F291" i="13"/>
  <c r="E291" i="13"/>
  <c r="D291" i="13"/>
  <c r="F284" i="13"/>
  <c r="E284" i="13"/>
  <c r="D284" i="13"/>
  <c r="F277" i="13"/>
  <c r="E277" i="13"/>
  <c r="D277" i="13"/>
  <c r="F270" i="13"/>
  <c r="E270" i="13"/>
  <c r="D270" i="13"/>
  <c r="F263" i="13"/>
  <c r="E263" i="13"/>
  <c r="D263" i="13"/>
  <c r="F256" i="13"/>
  <c r="E256" i="13"/>
  <c r="D256" i="13"/>
  <c r="F249" i="13"/>
  <c r="E249" i="13"/>
  <c r="D249" i="13"/>
  <c r="F242" i="13"/>
  <c r="E242" i="13"/>
  <c r="D242" i="13"/>
  <c r="F235" i="13"/>
  <c r="E235" i="13"/>
  <c r="D235" i="13"/>
  <c r="F228" i="13"/>
  <c r="E228" i="13"/>
  <c r="D228" i="13"/>
  <c r="F221" i="13"/>
  <c r="E221" i="13"/>
  <c r="D221" i="13"/>
  <c r="F214" i="13"/>
  <c r="E214" i="13"/>
  <c r="D214" i="13"/>
  <c r="F207" i="13"/>
  <c r="E207" i="13"/>
  <c r="D207" i="13"/>
  <c r="F290" i="13"/>
  <c r="E290" i="13"/>
  <c r="D290" i="13"/>
  <c r="F283" i="13"/>
  <c r="E283" i="13"/>
  <c r="D283" i="13"/>
  <c r="F276" i="13"/>
  <c r="E276" i="13"/>
  <c r="D276" i="13"/>
  <c r="F269" i="13"/>
  <c r="E269" i="13"/>
  <c r="D269" i="13"/>
  <c r="F262" i="13"/>
  <c r="E262" i="13"/>
  <c r="D262" i="13"/>
  <c r="F255" i="13"/>
  <c r="E255" i="13"/>
  <c r="D255" i="13"/>
  <c r="F248" i="13"/>
  <c r="E248" i="13"/>
  <c r="D248" i="13"/>
  <c r="F241" i="13"/>
  <c r="E241" i="13"/>
  <c r="D241" i="13"/>
  <c r="F234" i="13"/>
  <c r="E234" i="13"/>
  <c r="D234" i="13"/>
  <c r="F227" i="13"/>
  <c r="E227" i="13"/>
  <c r="D227" i="13"/>
  <c r="F220" i="13"/>
  <c r="E220" i="13"/>
  <c r="D220" i="13"/>
  <c r="F213" i="13"/>
  <c r="E213" i="13"/>
  <c r="D213" i="13"/>
  <c r="F206" i="13"/>
  <c r="E206" i="13"/>
  <c r="D206" i="13"/>
  <c r="F289" i="13"/>
  <c r="E289" i="13"/>
  <c r="D289" i="13"/>
  <c r="F282" i="13"/>
  <c r="E282" i="13"/>
  <c r="D282" i="13"/>
  <c r="F275" i="13"/>
  <c r="E275" i="13"/>
  <c r="D275" i="13"/>
  <c r="F268" i="13"/>
  <c r="E268" i="13"/>
  <c r="D268" i="13"/>
  <c r="F261" i="13"/>
  <c r="E261" i="13"/>
  <c r="D261" i="13"/>
  <c r="F254" i="13"/>
  <c r="E254" i="13"/>
  <c r="D254" i="13"/>
  <c r="F247" i="13"/>
  <c r="E247" i="13"/>
  <c r="D247" i="13"/>
  <c r="F240" i="13"/>
  <c r="E240" i="13"/>
  <c r="D240" i="13"/>
  <c r="F233" i="13"/>
  <c r="E233" i="13"/>
  <c r="D233" i="13"/>
  <c r="F226" i="13"/>
  <c r="E226" i="13"/>
  <c r="D226" i="13"/>
  <c r="F219" i="13"/>
  <c r="E219" i="13"/>
  <c r="D219" i="13"/>
  <c r="F212" i="13"/>
  <c r="E212" i="13"/>
  <c r="D212" i="13"/>
  <c r="F205" i="13"/>
  <c r="E205" i="13"/>
  <c r="D205" i="13"/>
  <c r="F288" i="13"/>
  <c r="E288" i="13"/>
  <c r="D288" i="13"/>
  <c r="F281" i="13"/>
  <c r="E281" i="13"/>
  <c r="D281" i="13"/>
  <c r="F274" i="13"/>
  <c r="E274" i="13"/>
  <c r="D274" i="13"/>
  <c r="F267" i="13"/>
  <c r="E267" i="13"/>
  <c r="D267" i="13"/>
  <c r="F260" i="13"/>
  <c r="E260" i="13"/>
  <c r="D260" i="13"/>
  <c r="F253" i="13"/>
  <c r="E253" i="13"/>
  <c r="D253" i="13"/>
  <c r="F246" i="13"/>
  <c r="E246" i="13"/>
  <c r="D246" i="13"/>
  <c r="F239" i="13"/>
  <c r="E239" i="13"/>
  <c r="D239" i="13"/>
  <c r="F232" i="13"/>
  <c r="E232" i="13"/>
  <c r="D232" i="13"/>
  <c r="F225" i="13"/>
  <c r="E225" i="13"/>
  <c r="D225" i="13"/>
  <c r="F218" i="13"/>
  <c r="E218" i="13"/>
  <c r="D218" i="13"/>
  <c r="F211" i="13"/>
  <c r="E211" i="13"/>
  <c r="D211" i="13"/>
  <c r="F204" i="13"/>
  <c r="E204" i="13"/>
  <c r="D204" i="13"/>
  <c r="F287" i="13"/>
  <c r="E287" i="13"/>
  <c r="D287" i="13"/>
  <c r="F280" i="13"/>
  <c r="E280" i="13"/>
  <c r="D280" i="13"/>
  <c r="F273" i="13"/>
  <c r="E273" i="13"/>
  <c r="D273" i="13"/>
  <c r="F266" i="13"/>
  <c r="E266" i="13"/>
  <c r="D266" i="13"/>
  <c r="F259" i="13"/>
  <c r="E259" i="13"/>
  <c r="D259" i="13"/>
  <c r="F252" i="13"/>
  <c r="E252" i="13"/>
  <c r="D252" i="13"/>
  <c r="F245" i="13"/>
  <c r="E245" i="13"/>
  <c r="D245" i="13"/>
  <c r="F238" i="13"/>
  <c r="E238" i="13"/>
  <c r="D238" i="13"/>
  <c r="F231" i="13"/>
  <c r="E231" i="13"/>
  <c r="D231" i="13"/>
  <c r="F224" i="13"/>
  <c r="E224" i="13"/>
  <c r="D224" i="13"/>
  <c r="F217" i="13"/>
  <c r="E217" i="13"/>
  <c r="D217" i="13"/>
  <c r="F210" i="13"/>
  <c r="E210" i="13"/>
  <c r="D210" i="13"/>
  <c r="F203" i="13"/>
  <c r="E203" i="13"/>
  <c r="D203" i="13"/>
  <c r="F286" i="13"/>
  <c r="E286" i="13"/>
  <c r="D286" i="13"/>
  <c r="F279" i="13"/>
  <c r="E279" i="13"/>
  <c r="D279" i="13"/>
  <c r="F272" i="13"/>
  <c r="E272" i="13"/>
  <c r="D272" i="13"/>
  <c r="F265" i="13"/>
  <c r="E265" i="13"/>
  <c r="D265" i="13"/>
  <c r="F258" i="13"/>
  <c r="E258" i="13"/>
  <c r="D258" i="13"/>
  <c r="F251" i="13"/>
  <c r="E251" i="13"/>
  <c r="D251" i="13"/>
  <c r="F244" i="13"/>
  <c r="E244" i="13"/>
  <c r="D244" i="13"/>
  <c r="F237" i="13"/>
  <c r="E237" i="13"/>
  <c r="D237" i="13"/>
  <c r="F230" i="13"/>
  <c r="E230" i="13"/>
  <c r="D230" i="13"/>
  <c r="F223" i="13"/>
  <c r="E223" i="13"/>
  <c r="D223" i="13"/>
  <c r="F216" i="13"/>
  <c r="E216" i="13"/>
  <c r="D216" i="13"/>
  <c r="F209" i="13"/>
  <c r="E209" i="13"/>
  <c r="D209" i="13"/>
  <c r="F202" i="13"/>
  <c r="E202" i="13"/>
  <c r="D202" i="13"/>
  <c r="F285" i="13"/>
  <c r="E285" i="13"/>
  <c r="D285" i="13"/>
  <c r="F278" i="13"/>
  <c r="E278" i="13"/>
  <c r="D278" i="13"/>
  <c r="F271" i="13"/>
  <c r="E271" i="13"/>
  <c r="D271" i="13"/>
  <c r="F264" i="13"/>
  <c r="E264" i="13"/>
  <c r="D264" i="13"/>
  <c r="F257" i="13"/>
  <c r="E257" i="13"/>
  <c r="D257" i="13"/>
  <c r="F250" i="13"/>
  <c r="E250" i="13"/>
  <c r="D250" i="13"/>
  <c r="F243" i="13"/>
  <c r="E243" i="13"/>
  <c r="D243" i="13"/>
  <c r="F236" i="13"/>
  <c r="E236" i="13"/>
  <c r="D236" i="13"/>
  <c r="F229" i="13"/>
  <c r="E229" i="13"/>
  <c r="D229" i="13"/>
  <c r="F222" i="13"/>
  <c r="E222" i="13"/>
  <c r="D222" i="13"/>
  <c r="F215" i="13"/>
  <c r="E215" i="13"/>
  <c r="D215" i="13"/>
  <c r="F208" i="13"/>
  <c r="E208" i="13"/>
  <c r="D208" i="13"/>
  <c r="F201" i="13"/>
  <c r="E201" i="13"/>
  <c r="F195" i="13"/>
  <c r="E195" i="13"/>
  <c r="D195" i="13"/>
  <c r="F188" i="13"/>
  <c r="E188" i="13"/>
  <c r="D188" i="13"/>
  <c r="F181" i="13"/>
  <c r="E181" i="13"/>
  <c r="D181" i="13"/>
  <c r="F174" i="13"/>
  <c r="E174" i="13"/>
  <c r="D174" i="13"/>
  <c r="F167" i="13"/>
  <c r="E167" i="13"/>
  <c r="D167" i="13"/>
  <c r="F160" i="13"/>
  <c r="E160" i="13"/>
  <c r="D160" i="13"/>
  <c r="F153" i="13"/>
  <c r="E153" i="13"/>
  <c r="D153" i="13"/>
  <c r="F146" i="13"/>
  <c r="E146" i="13"/>
  <c r="D146" i="13"/>
  <c r="F139" i="13"/>
  <c r="E139" i="13"/>
  <c r="D139" i="13"/>
  <c r="F132" i="13"/>
  <c r="E132" i="13"/>
  <c r="D132" i="13"/>
  <c r="F125" i="13"/>
  <c r="E125" i="13"/>
  <c r="D125" i="13"/>
  <c r="F118" i="13"/>
  <c r="E118" i="13"/>
  <c r="D118" i="13"/>
  <c r="F111" i="13"/>
  <c r="E111" i="13"/>
  <c r="D111" i="13"/>
  <c r="F194" i="13"/>
  <c r="E194" i="13"/>
  <c r="D194" i="13"/>
  <c r="F187" i="13"/>
  <c r="E187" i="13"/>
  <c r="D187" i="13"/>
  <c r="F180" i="13"/>
  <c r="E180" i="13"/>
  <c r="D180" i="13"/>
  <c r="F173" i="13"/>
  <c r="E173" i="13"/>
  <c r="D173" i="13"/>
  <c r="F166" i="13"/>
  <c r="E166" i="13"/>
  <c r="D166" i="13"/>
  <c r="F159" i="13"/>
  <c r="E159" i="13"/>
  <c r="D159" i="13"/>
  <c r="F152" i="13"/>
  <c r="E152" i="13"/>
  <c r="D152" i="13"/>
  <c r="F145" i="13"/>
  <c r="E145" i="13"/>
  <c r="D145" i="13"/>
  <c r="F138" i="13"/>
  <c r="E138" i="13"/>
  <c r="D138" i="13"/>
  <c r="F131" i="13"/>
  <c r="E131" i="13"/>
  <c r="D131" i="13"/>
  <c r="F124" i="13"/>
  <c r="E124" i="13"/>
  <c r="D124" i="13"/>
  <c r="F117" i="13"/>
  <c r="E117" i="13"/>
  <c r="D117" i="13"/>
  <c r="F110" i="13"/>
  <c r="E110" i="13"/>
  <c r="D110" i="13"/>
  <c r="F193" i="13"/>
  <c r="E193" i="13"/>
  <c r="D193" i="13"/>
  <c r="F186" i="13"/>
  <c r="E186" i="13"/>
  <c r="D186" i="13"/>
  <c r="F179" i="13"/>
  <c r="E179" i="13"/>
  <c r="D179" i="13"/>
  <c r="F172" i="13"/>
  <c r="E172" i="13"/>
  <c r="D172" i="13"/>
  <c r="F165" i="13"/>
  <c r="E165" i="13"/>
  <c r="D165" i="13"/>
  <c r="F158" i="13"/>
  <c r="E158" i="13"/>
  <c r="D158" i="13"/>
  <c r="F151" i="13"/>
  <c r="E151" i="13"/>
  <c r="D151" i="13"/>
  <c r="F144" i="13"/>
  <c r="E144" i="13"/>
  <c r="D144" i="13"/>
  <c r="F137" i="13"/>
  <c r="E137" i="13"/>
  <c r="D137" i="13"/>
  <c r="F130" i="13"/>
  <c r="E130" i="13"/>
  <c r="D130" i="13"/>
  <c r="F123" i="13"/>
  <c r="E123" i="13"/>
  <c r="D123" i="13"/>
  <c r="F116" i="13"/>
  <c r="E116" i="13"/>
  <c r="D116" i="13"/>
  <c r="F109" i="13"/>
  <c r="E109" i="13"/>
  <c r="D109" i="13"/>
  <c r="F192" i="13"/>
  <c r="E192" i="13"/>
  <c r="D192" i="13"/>
  <c r="F185" i="13"/>
  <c r="E185" i="13"/>
  <c r="D185" i="13"/>
  <c r="F178" i="13"/>
  <c r="E178" i="13"/>
  <c r="D178" i="13"/>
  <c r="F171" i="13"/>
  <c r="E171" i="13"/>
  <c r="D171" i="13"/>
  <c r="F164" i="13"/>
  <c r="E164" i="13"/>
  <c r="D164" i="13"/>
  <c r="F157" i="13"/>
  <c r="E157" i="13"/>
  <c r="D157" i="13"/>
  <c r="F150" i="13"/>
  <c r="E150" i="13"/>
  <c r="D150" i="13"/>
  <c r="F143" i="13"/>
  <c r="E143" i="13"/>
  <c r="D143" i="13"/>
  <c r="F136" i="13"/>
  <c r="E136" i="13"/>
  <c r="D136" i="13"/>
  <c r="F129" i="13"/>
  <c r="E129" i="13"/>
  <c r="D129" i="13"/>
  <c r="F122" i="13"/>
  <c r="E122" i="13"/>
  <c r="D122" i="13"/>
  <c r="F115" i="13"/>
  <c r="E115" i="13"/>
  <c r="D115" i="13"/>
  <c r="F108" i="13"/>
  <c r="E108" i="13"/>
  <c r="D108" i="13"/>
  <c r="F191" i="13"/>
  <c r="E191" i="13"/>
  <c r="D191" i="13"/>
  <c r="F184" i="13"/>
  <c r="E184" i="13"/>
  <c r="D184" i="13"/>
  <c r="F177" i="13"/>
  <c r="E177" i="13"/>
  <c r="D177" i="13"/>
  <c r="F170" i="13"/>
  <c r="E170" i="13"/>
  <c r="D170" i="13"/>
  <c r="F163" i="13"/>
  <c r="E163" i="13"/>
  <c r="D163" i="13"/>
  <c r="F156" i="13"/>
  <c r="E156" i="13"/>
  <c r="D156" i="13"/>
  <c r="F149" i="13"/>
  <c r="E149" i="13"/>
  <c r="D149" i="13"/>
  <c r="F142" i="13"/>
  <c r="E142" i="13"/>
  <c r="D142" i="13"/>
  <c r="F135" i="13"/>
  <c r="E135" i="13"/>
  <c r="D135" i="13"/>
  <c r="F128" i="13"/>
  <c r="E128" i="13"/>
  <c r="D128" i="13"/>
  <c r="F121" i="13"/>
  <c r="E121" i="13"/>
  <c r="D121" i="13"/>
  <c r="F114" i="13"/>
  <c r="E114" i="13"/>
  <c r="D114" i="13"/>
  <c r="F107" i="13"/>
  <c r="E107" i="13"/>
  <c r="D107" i="13"/>
  <c r="F190" i="13"/>
  <c r="E190" i="13"/>
  <c r="D190" i="13"/>
  <c r="F183" i="13"/>
  <c r="E183" i="13"/>
  <c r="D183" i="13"/>
  <c r="F176" i="13"/>
  <c r="E176" i="13"/>
  <c r="D176" i="13"/>
  <c r="F169" i="13"/>
  <c r="E169" i="13"/>
  <c r="D169" i="13"/>
  <c r="F162" i="13"/>
  <c r="E162" i="13"/>
  <c r="D162" i="13"/>
  <c r="F155" i="13"/>
  <c r="E155" i="13"/>
  <c r="D155" i="13"/>
  <c r="F148" i="13"/>
  <c r="E148" i="13"/>
  <c r="D148" i="13"/>
  <c r="F141" i="13"/>
  <c r="E141" i="13"/>
  <c r="D141" i="13"/>
  <c r="F134" i="13"/>
  <c r="E134" i="13"/>
  <c r="D134" i="13"/>
  <c r="F127" i="13"/>
  <c r="E127" i="13"/>
  <c r="D127" i="13"/>
  <c r="F120" i="13"/>
  <c r="E120" i="13"/>
  <c r="D120" i="13"/>
  <c r="F113" i="13"/>
  <c r="E113" i="13"/>
  <c r="D113" i="13"/>
  <c r="F106" i="13"/>
  <c r="E106" i="13"/>
  <c r="D106" i="13"/>
  <c r="F189" i="13"/>
  <c r="E189" i="13"/>
  <c r="D189" i="13"/>
  <c r="F182" i="13"/>
  <c r="E182" i="13"/>
  <c r="D182" i="13"/>
  <c r="F175" i="13"/>
  <c r="E175" i="13"/>
  <c r="D175" i="13"/>
  <c r="F168" i="13"/>
  <c r="E168" i="13"/>
  <c r="D168" i="13"/>
  <c r="F161" i="13"/>
  <c r="E161" i="13"/>
  <c r="D161" i="13"/>
  <c r="F154" i="13"/>
  <c r="E154" i="13"/>
  <c r="D154" i="13"/>
  <c r="F147" i="13"/>
  <c r="E147" i="13"/>
  <c r="D147" i="13"/>
  <c r="F140" i="13"/>
  <c r="E140" i="13"/>
  <c r="D140" i="13"/>
  <c r="F133" i="13"/>
  <c r="E133" i="13"/>
  <c r="D133" i="13"/>
  <c r="F126" i="13"/>
  <c r="E126" i="13"/>
  <c r="D126" i="13"/>
  <c r="F119" i="13"/>
  <c r="E119" i="13"/>
  <c r="D119" i="13"/>
  <c r="F112" i="13"/>
  <c r="E112" i="13"/>
  <c r="D112" i="13"/>
  <c r="F105" i="13"/>
  <c r="E105" i="13"/>
  <c r="D105" i="13"/>
  <c r="F99" i="13"/>
  <c r="E99" i="13"/>
  <c r="D99" i="13"/>
  <c r="F92" i="13"/>
  <c r="E92" i="13"/>
  <c r="D92" i="13"/>
  <c r="F85" i="13"/>
  <c r="E85" i="13"/>
  <c r="D85" i="13"/>
  <c r="F78" i="13"/>
  <c r="E78" i="13"/>
  <c r="D78" i="13"/>
  <c r="F71" i="13"/>
  <c r="E71" i="13"/>
  <c r="D71" i="13"/>
  <c r="F64" i="13"/>
  <c r="E64" i="13"/>
  <c r="D64" i="13"/>
  <c r="F57" i="13"/>
  <c r="E57" i="13"/>
  <c r="D57" i="13"/>
  <c r="F50" i="13"/>
  <c r="E50" i="13"/>
  <c r="D50" i="13"/>
  <c r="F43" i="13"/>
  <c r="E43" i="13"/>
  <c r="D43" i="13"/>
  <c r="F36" i="13"/>
  <c r="E36" i="13"/>
  <c r="D36" i="13"/>
  <c r="F29" i="13"/>
  <c r="E29" i="13"/>
  <c r="D29" i="13"/>
  <c r="F22" i="13"/>
  <c r="E22" i="13"/>
  <c r="D22" i="13"/>
  <c r="F15" i="13"/>
  <c r="E15" i="13"/>
  <c r="D15" i="13"/>
  <c r="F98" i="13"/>
  <c r="E98" i="13"/>
  <c r="D98" i="13"/>
  <c r="F91" i="13"/>
  <c r="E91" i="13"/>
  <c r="D91" i="13"/>
  <c r="F84" i="13"/>
  <c r="E84" i="13"/>
  <c r="D84" i="13"/>
  <c r="F77" i="13"/>
  <c r="E77" i="13"/>
  <c r="D77" i="13"/>
  <c r="F70" i="13"/>
  <c r="E70" i="13"/>
  <c r="D70" i="13"/>
  <c r="F63" i="13"/>
  <c r="E63" i="13"/>
  <c r="D63" i="13"/>
  <c r="F56" i="13"/>
  <c r="E56" i="13"/>
  <c r="D56" i="13"/>
  <c r="F49" i="13"/>
  <c r="E49" i="13"/>
  <c r="D49" i="13"/>
  <c r="F42" i="13"/>
  <c r="E42" i="13"/>
  <c r="D42" i="13"/>
  <c r="F35" i="13"/>
  <c r="E35" i="13"/>
  <c r="D35" i="13"/>
  <c r="F28" i="13"/>
  <c r="E28" i="13"/>
  <c r="D28" i="13"/>
  <c r="F21" i="13"/>
  <c r="E21" i="13"/>
  <c r="D21" i="13"/>
  <c r="F14" i="13"/>
  <c r="E14" i="13"/>
  <c r="D14" i="13"/>
  <c r="F97" i="13"/>
  <c r="E97" i="13"/>
  <c r="D97" i="13"/>
  <c r="F90" i="13"/>
  <c r="E90" i="13"/>
  <c r="D90" i="13"/>
  <c r="F83" i="13"/>
  <c r="E83" i="13"/>
  <c r="D83" i="13"/>
  <c r="F76" i="13"/>
  <c r="E76" i="13"/>
  <c r="D76" i="13"/>
  <c r="F69" i="13"/>
  <c r="E69" i="13"/>
  <c r="D69" i="13"/>
  <c r="F62" i="13"/>
  <c r="E62" i="13"/>
  <c r="D62" i="13"/>
  <c r="F55" i="13"/>
  <c r="E55" i="13"/>
  <c r="D55" i="13"/>
  <c r="F48" i="13"/>
  <c r="E48" i="13"/>
  <c r="D48" i="13"/>
  <c r="F41" i="13"/>
  <c r="E41" i="13"/>
  <c r="D41" i="13"/>
  <c r="F34" i="13"/>
  <c r="E34" i="13"/>
  <c r="D34" i="13"/>
  <c r="F27" i="13"/>
  <c r="E27" i="13"/>
  <c r="D27" i="13"/>
  <c r="F20" i="13"/>
  <c r="E20" i="13"/>
  <c r="D20" i="13"/>
  <c r="F13" i="13"/>
  <c r="E13" i="13"/>
  <c r="D13" i="13"/>
  <c r="F96" i="13"/>
  <c r="E96" i="13"/>
  <c r="D96" i="13"/>
  <c r="F89" i="13"/>
  <c r="E89" i="13"/>
  <c r="D89" i="13"/>
  <c r="F82" i="13"/>
  <c r="E82" i="13"/>
  <c r="D82" i="13"/>
  <c r="F75" i="13"/>
  <c r="E75" i="13"/>
  <c r="D75" i="13"/>
  <c r="F68" i="13"/>
  <c r="E68" i="13"/>
  <c r="D68" i="13"/>
  <c r="F61" i="13"/>
  <c r="E61" i="13"/>
  <c r="D61" i="13"/>
  <c r="F54" i="13"/>
  <c r="E54" i="13"/>
  <c r="D54" i="13"/>
  <c r="F47" i="13"/>
  <c r="E47" i="13"/>
  <c r="D47" i="13"/>
  <c r="F40" i="13"/>
  <c r="E40" i="13"/>
  <c r="D40" i="13"/>
  <c r="F33" i="13"/>
  <c r="E33" i="13"/>
  <c r="D33" i="13"/>
  <c r="F26" i="13"/>
  <c r="E26" i="13"/>
  <c r="D26" i="13"/>
  <c r="F19" i="13"/>
  <c r="E19" i="13"/>
  <c r="D19" i="13"/>
  <c r="F12" i="13"/>
  <c r="E12" i="13"/>
  <c r="D12" i="13"/>
  <c r="F95" i="13"/>
  <c r="E95" i="13"/>
  <c r="D95" i="13"/>
  <c r="F88" i="13"/>
  <c r="E88" i="13"/>
  <c r="D88" i="13"/>
  <c r="F81" i="13"/>
  <c r="E81" i="13"/>
  <c r="D81" i="13"/>
  <c r="F74" i="13"/>
  <c r="E74" i="13"/>
  <c r="D74" i="13"/>
  <c r="F67" i="13"/>
  <c r="E67" i="13"/>
  <c r="D67" i="13"/>
  <c r="F60" i="13"/>
  <c r="E60" i="13"/>
  <c r="D60" i="13"/>
  <c r="F53" i="13"/>
  <c r="E53" i="13"/>
  <c r="D53" i="13"/>
  <c r="F46" i="13"/>
  <c r="E46" i="13"/>
  <c r="D46" i="13"/>
  <c r="F39" i="13"/>
  <c r="E39" i="13"/>
  <c r="D39" i="13"/>
  <c r="F32" i="13"/>
  <c r="E32" i="13"/>
  <c r="D32" i="13"/>
  <c r="F25" i="13"/>
  <c r="E25" i="13"/>
  <c r="D25" i="13"/>
  <c r="F18" i="13"/>
  <c r="E18" i="13"/>
  <c r="D18" i="13"/>
  <c r="F11" i="13"/>
  <c r="E11" i="13"/>
  <c r="D11" i="13"/>
  <c r="F94" i="13"/>
  <c r="E94" i="13"/>
  <c r="D94" i="13"/>
  <c r="F87" i="13"/>
  <c r="E87" i="13"/>
  <c r="D87" i="13"/>
  <c r="F80" i="13"/>
  <c r="E80" i="13"/>
  <c r="D80" i="13"/>
  <c r="F73" i="13"/>
  <c r="E73" i="13"/>
  <c r="D73" i="13"/>
  <c r="F66" i="13"/>
  <c r="E66" i="13"/>
  <c r="D66" i="13"/>
  <c r="F59" i="13"/>
  <c r="E59" i="13"/>
  <c r="D59" i="13"/>
  <c r="F52" i="13"/>
  <c r="E52" i="13"/>
  <c r="D52" i="13"/>
  <c r="F45" i="13"/>
  <c r="E45" i="13"/>
  <c r="D45" i="13"/>
  <c r="F38" i="13"/>
  <c r="E38" i="13"/>
  <c r="D38" i="13"/>
  <c r="F31" i="13"/>
  <c r="E31" i="13"/>
  <c r="D31" i="13"/>
  <c r="F24" i="13"/>
  <c r="E24" i="13"/>
  <c r="D24" i="13"/>
  <c r="F17" i="13"/>
  <c r="E17" i="13"/>
  <c r="D17" i="13"/>
  <c r="F10" i="13"/>
  <c r="E10" i="13"/>
  <c r="D10" i="13"/>
  <c r="F93" i="13"/>
  <c r="F86" i="13"/>
  <c r="F79" i="13"/>
  <c r="F72" i="13"/>
  <c r="F65" i="13"/>
  <c r="F58" i="13"/>
  <c r="F51" i="13"/>
  <c r="F44" i="13"/>
  <c r="F37" i="13"/>
  <c r="F30" i="13"/>
  <c r="F23" i="13"/>
  <c r="F16" i="13"/>
  <c r="F9" i="13"/>
  <c r="E93" i="13"/>
  <c r="E86" i="13"/>
  <c r="E79" i="13"/>
  <c r="E72" i="13"/>
  <c r="E65" i="13"/>
  <c r="E58" i="13"/>
  <c r="E51" i="13"/>
  <c r="E44" i="13"/>
  <c r="E37" i="13"/>
  <c r="E30" i="13"/>
  <c r="E23" i="13"/>
  <c r="E16" i="13"/>
  <c r="D93" i="13"/>
  <c r="D86" i="13"/>
  <c r="D79" i="13"/>
  <c r="D72" i="13"/>
  <c r="D65" i="13"/>
  <c r="D58" i="13"/>
  <c r="D51" i="13"/>
  <c r="D44" i="13"/>
  <c r="D37" i="13"/>
  <c r="D30" i="13"/>
  <c r="D23" i="13"/>
  <c r="D16" i="13"/>
  <c r="CD85" i="13" l="1"/>
  <c r="BS51" i="13"/>
  <c r="CD71" i="13"/>
  <c r="CD73" i="13"/>
  <c r="CD69" i="13"/>
  <c r="BS74" i="13"/>
  <c r="BS78" i="13"/>
  <c r="CD51" i="13"/>
  <c r="BS76" i="13"/>
  <c r="BS80" i="13"/>
  <c r="CD81" i="13"/>
  <c r="BS61" i="13"/>
  <c r="BS66" i="13"/>
  <c r="BS73" i="13"/>
  <c r="BS71" i="13"/>
  <c r="BS52" i="13"/>
  <c r="CD59" i="13"/>
  <c r="BS65" i="13"/>
  <c r="CD86" i="13"/>
  <c r="CD54" i="13"/>
  <c r="BS58" i="13"/>
  <c r="CD66" i="13"/>
  <c r="CD70" i="13"/>
  <c r="BS75" i="13"/>
  <c r="CD83" i="13"/>
  <c r="CD84" i="13"/>
  <c r="BS54" i="13"/>
  <c r="CD55" i="13"/>
  <c r="CD60" i="13"/>
  <c r="BS67" i="13"/>
  <c r="BS69" i="13"/>
  <c r="BS84" i="13"/>
  <c r="BS55" i="13"/>
  <c r="BS60" i="13"/>
  <c r="BS79" i="13"/>
  <c r="BS81" i="13"/>
  <c r="CD53" i="13"/>
  <c r="BS57" i="13"/>
  <c r="BS59" i="13"/>
  <c r="BS62" i="13"/>
  <c r="CD64" i="13"/>
  <c r="BS70" i="13"/>
  <c r="CD75" i="13"/>
  <c r="CD77" i="13"/>
  <c r="CD79" i="13"/>
  <c r="BS83" i="13"/>
  <c r="BS86" i="13"/>
  <c r="BS53" i="13"/>
  <c r="CD58" i="13"/>
  <c r="BS63" i="13"/>
  <c r="BS64" i="13"/>
  <c r="CD72" i="13"/>
  <c r="BS77" i="13"/>
  <c r="CD82" i="13"/>
  <c r="BS85" i="13"/>
  <c r="BS56" i="13"/>
  <c r="BS68" i="13"/>
  <c r="BS72" i="13"/>
  <c r="BS82" i="13"/>
  <c r="CD56" i="13"/>
  <c r="CD61" i="13"/>
  <c r="CD68" i="13"/>
  <c r="CD74" i="13"/>
  <c r="CD52" i="13"/>
  <c r="CD63" i="13"/>
  <c r="CD65" i="13"/>
  <c r="CD76" i="13"/>
  <c r="CD80" i="13"/>
  <c r="CD78" i="13"/>
  <c r="CD57" i="13"/>
  <c r="CD62" i="13"/>
  <c r="CD67" i="13"/>
  <c r="CC44" i="13"/>
  <c r="CB44" i="13"/>
  <c r="CA44" i="13"/>
  <c r="BZ44" i="13"/>
  <c r="BY44" i="13"/>
  <c r="BX44" i="13"/>
  <c r="BW44" i="13"/>
  <c r="CC43" i="13"/>
  <c r="CB43" i="13"/>
  <c r="CA43" i="13"/>
  <c r="BZ43" i="13"/>
  <c r="BY43" i="13"/>
  <c r="BX43" i="13"/>
  <c r="BW43" i="13"/>
  <c r="CC42" i="13"/>
  <c r="CB42" i="13"/>
  <c r="CA42" i="13"/>
  <c r="BZ42" i="13"/>
  <c r="BY42" i="13"/>
  <c r="BX42" i="13"/>
  <c r="BW42" i="13"/>
  <c r="CC41" i="13"/>
  <c r="CB41" i="13"/>
  <c r="CA41" i="13"/>
  <c r="BZ41" i="13"/>
  <c r="BY41" i="13"/>
  <c r="BX41" i="13"/>
  <c r="BW41" i="13"/>
  <c r="CC40" i="13"/>
  <c r="CB40" i="13"/>
  <c r="CA40" i="13"/>
  <c r="BZ40" i="13"/>
  <c r="BY40" i="13"/>
  <c r="BX40" i="13"/>
  <c r="BW40" i="13"/>
  <c r="CC39" i="13"/>
  <c r="CB39" i="13"/>
  <c r="CA39" i="13"/>
  <c r="BZ39" i="13"/>
  <c r="BY39" i="13"/>
  <c r="BX39" i="13"/>
  <c r="BW39" i="13"/>
  <c r="CC38" i="13"/>
  <c r="CB38" i="13"/>
  <c r="CA38" i="13"/>
  <c r="BZ38" i="13"/>
  <c r="BY38" i="13"/>
  <c r="BX38" i="13"/>
  <c r="BW38" i="13"/>
  <c r="CC37" i="13"/>
  <c r="CB37" i="13"/>
  <c r="CA37" i="13"/>
  <c r="BZ37" i="13"/>
  <c r="BY37" i="13"/>
  <c r="BX37" i="13"/>
  <c r="BW37" i="13"/>
  <c r="CC36" i="13"/>
  <c r="CB36" i="13"/>
  <c r="CA36" i="13"/>
  <c r="BZ36" i="13"/>
  <c r="BY36" i="13"/>
  <c r="BX36" i="13"/>
  <c r="BW36" i="13"/>
  <c r="CC35" i="13"/>
  <c r="CB35" i="13"/>
  <c r="CA35" i="13"/>
  <c r="BZ35" i="13"/>
  <c r="BY35" i="13"/>
  <c r="BX35" i="13"/>
  <c r="BW35" i="13"/>
  <c r="CC34" i="13"/>
  <c r="CB34" i="13"/>
  <c r="CA34" i="13"/>
  <c r="BZ34" i="13"/>
  <c r="BY34" i="13"/>
  <c r="BX34" i="13"/>
  <c r="BW34" i="13"/>
  <c r="CC33" i="13"/>
  <c r="CB33" i="13"/>
  <c r="CA33" i="13"/>
  <c r="BZ33" i="13"/>
  <c r="BY33" i="13"/>
  <c r="BX33" i="13"/>
  <c r="BW33" i="13"/>
  <c r="CC32" i="13"/>
  <c r="CB32" i="13"/>
  <c r="CA32" i="13"/>
  <c r="BZ32" i="13"/>
  <c r="BY32" i="13"/>
  <c r="BX32" i="13"/>
  <c r="BW32" i="13"/>
  <c r="CC31" i="13"/>
  <c r="CB31" i="13"/>
  <c r="CA31" i="13"/>
  <c r="BZ31" i="13"/>
  <c r="BY31" i="13"/>
  <c r="BX31" i="13"/>
  <c r="BW31" i="13"/>
  <c r="CC30" i="13"/>
  <c r="CB30" i="13"/>
  <c r="CA30" i="13"/>
  <c r="BZ30" i="13"/>
  <c r="BY30" i="13"/>
  <c r="BX30" i="13"/>
  <c r="BW30" i="13"/>
  <c r="CC29" i="13"/>
  <c r="CB29" i="13"/>
  <c r="CA29" i="13"/>
  <c r="BZ29" i="13"/>
  <c r="BY29" i="13"/>
  <c r="BX29" i="13"/>
  <c r="BW29" i="13"/>
  <c r="CC28" i="13"/>
  <c r="CB28" i="13"/>
  <c r="CA28" i="13"/>
  <c r="BZ28" i="13"/>
  <c r="BY28" i="13"/>
  <c r="BX28" i="13"/>
  <c r="BW28" i="13"/>
  <c r="CC27" i="13"/>
  <c r="CB27" i="13"/>
  <c r="CA27" i="13"/>
  <c r="BZ27" i="13"/>
  <c r="BY27" i="13"/>
  <c r="BX27" i="13"/>
  <c r="BW27" i="13"/>
  <c r="CC26" i="13"/>
  <c r="CB26" i="13"/>
  <c r="CA26" i="13"/>
  <c r="BZ26" i="13"/>
  <c r="BY26" i="13"/>
  <c r="BX26" i="13"/>
  <c r="BW26" i="13"/>
  <c r="CC25" i="13"/>
  <c r="CB25" i="13"/>
  <c r="CA25" i="13"/>
  <c r="BZ25" i="13"/>
  <c r="BY25" i="13"/>
  <c r="BX25" i="13"/>
  <c r="BW25" i="13"/>
  <c r="CC24" i="13"/>
  <c r="CB24" i="13"/>
  <c r="CA24" i="13"/>
  <c r="BZ24" i="13"/>
  <c r="BY24" i="13"/>
  <c r="BX24" i="13"/>
  <c r="BW24" i="13"/>
  <c r="CC23" i="13"/>
  <c r="CB23" i="13"/>
  <c r="CA23" i="13"/>
  <c r="BZ23" i="13"/>
  <c r="BY23" i="13"/>
  <c r="BX23" i="13"/>
  <c r="BW23" i="13"/>
  <c r="CC22" i="13"/>
  <c r="CB22" i="13"/>
  <c r="CA22" i="13"/>
  <c r="BZ22" i="13"/>
  <c r="BY22" i="13"/>
  <c r="BX22" i="13"/>
  <c r="BW22" i="13"/>
  <c r="CC21" i="13"/>
  <c r="CB21" i="13"/>
  <c r="CA21" i="13"/>
  <c r="BZ21" i="13"/>
  <c r="BY21" i="13"/>
  <c r="BX21" i="13"/>
  <c r="BW21" i="13"/>
  <c r="CC20" i="13"/>
  <c r="CB20" i="13"/>
  <c r="CA20" i="13"/>
  <c r="BZ20" i="13"/>
  <c r="BY20" i="13"/>
  <c r="BX20" i="13"/>
  <c r="BW20" i="13"/>
  <c r="CC19" i="13"/>
  <c r="CB19" i="13"/>
  <c r="CA19" i="13"/>
  <c r="BZ19" i="13"/>
  <c r="BY19" i="13"/>
  <c r="BX19" i="13"/>
  <c r="BW19" i="13"/>
  <c r="CC18" i="13"/>
  <c r="CB18" i="13"/>
  <c r="CA18" i="13"/>
  <c r="BZ18" i="13"/>
  <c r="BY18" i="13"/>
  <c r="BX18" i="13"/>
  <c r="BW18" i="13"/>
  <c r="CC17" i="13"/>
  <c r="CB17" i="13"/>
  <c r="CA17" i="13"/>
  <c r="BZ17" i="13"/>
  <c r="BY17" i="13"/>
  <c r="BX17" i="13"/>
  <c r="BW17" i="13"/>
  <c r="CC16" i="13"/>
  <c r="CB16" i="13"/>
  <c r="CA16" i="13"/>
  <c r="BZ16" i="13"/>
  <c r="BY16" i="13"/>
  <c r="BX16" i="13"/>
  <c r="BW16" i="13"/>
  <c r="CC15" i="13"/>
  <c r="CB15" i="13"/>
  <c r="CA15" i="13"/>
  <c r="BZ15" i="13"/>
  <c r="BY15" i="13"/>
  <c r="BX15" i="13"/>
  <c r="BW15" i="13"/>
  <c r="CC14" i="13"/>
  <c r="CB14" i="13"/>
  <c r="CA14" i="13"/>
  <c r="BZ14" i="13"/>
  <c r="BY14" i="13"/>
  <c r="BX14" i="13"/>
  <c r="BW14" i="13"/>
  <c r="CC13" i="13"/>
  <c r="CB13" i="13"/>
  <c r="CA13" i="13"/>
  <c r="BZ13" i="13"/>
  <c r="BY13" i="13"/>
  <c r="BX13" i="13"/>
  <c r="BW13" i="13"/>
  <c r="CC12" i="13"/>
  <c r="CB12" i="13"/>
  <c r="CA12" i="13"/>
  <c r="BZ12" i="13"/>
  <c r="BY12" i="13"/>
  <c r="BX12" i="13"/>
  <c r="BW12" i="13"/>
  <c r="CC11" i="13"/>
  <c r="CB11" i="13"/>
  <c r="CA11" i="13"/>
  <c r="BZ11" i="13"/>
  <c r="BY11" i="13"/>
  <c r="BX11" i="13"/>
  <c r="BW11" i="13"/>
  <c r="CC10" i="13"/>
  <c r="CB10" i="13"/>
  <c r="CA10" i="13"/>
  <c r="BZ10" i="13"/>
  <c r="BY10" i="13"/>
  <c r="BX10" i="13"/>
  <c r="BW10" i="13"/>
  <c r="CC9" i="13"/>
  <c r="CB9" i="13"/>
  <c r="CA9" i="13"/>
  <c r="BZ9" i="13"/>
  <c r="BY9" i="13"/>
  <c r="BX9" i="13"/>
  <c r="BW9" i="13"/>
  <c r="CF12" i="13"/>
  <c r="CF15" i="13" s="1"/>
  <c r="CF18" i="13" s="1"/>
  <c r="CF21" i="13" s="1"/>
  <c r="CF24" i="13" s="1"/>
  <c r="CF27" i="13" s="1"/>
  <c r="CF30" i="13" s="1"/>
  <c r="CF33" i="13" s="1"/>
  <c r="CF36" i="13" s="1"/>
  <c r="CF39" i="13" s="1"/>
  <c r="CF42" i="13" s="1"/>
  <c r="CN44" i="13"/>
  <c r="CM44" i="13"/>
  <c r="CL44" i="13"/>
  <c r="CK44" i="13"/>
  <c r="CJ44" i="13"/>
  <c r="CI44" i="13"/>
  <c r="CH44" i="13"/>
  <c r="CN43" i="13"/>
  <c r="CM43" i="13"/>
  <c r="CL43" i="13"/>
  <c r="CK43" i="13"/>
  <c r="CJ43" i="13"/>
  <c r="CI43" i="13"/>
  <c r="CH43" i="13"/>
  <c r="CN42" i="13"/>
  <c r="CM42" i="13"/>
  <c r="CL42" i="13"/>
  <c r="CK42" i="13"/>
  <c r="CJ42" i="13"/>
  <c r="CI42" i="13"/>
  <c r="CH42" i="13"/>
  <c r="CN41" i="13"/>
  <c r="CM41" i="13"/>
  <c r="CL41" i="13"/>
  <c r="CK41" i="13"/>
  <c r="CJ41" i="13"/>
  <c r="CI41" i="13"/>
  <c r="CH41" i="13"/>
  <c r="CN40" i="13"/>
  <c r="CM40" i="13"/>
  <c r="CL40" i="13"/>
  <c r="CK40" i="13"/>
  <c r="CJ40" i="13"/>
  <c r="CI40" i="13"/>
  <c r="CH40" i="13"/>
  <c r="CN39" i="13"/>
  <c r="CM39" i="13"/>
  <c r="CL39" i="13"/>
  <c r="CK39" i="13"/>
  <c r="CJ39" i="13"/>
  <c r="CI39" i="13"/>
  <c r="CH39" i="13"/>
  <c r="CN38" i="13"/>
  <c r="CM38" i="13"/>
  <c r="CL38" i="13"/>
  <c r="CK38" i="13"/>
  <c r="CJ38" i="13"/>
  <c r="CI38" i="13"/>
  <c r="CH38" i="13"/>
  <c r="CN37" i="13"/>
  <c r="CM37" i="13"/>
  <c r="CL37" i="13"/>
  <c r="CK37" i="13"/>
  <c r="CJ37" i="13"/>
  <c r="CI37" i="13"/>
  <c r="CH37" i="13"/>
  <c r="CN36" i="13"/>
  <c r="CM36" i="13"/>
  <c r="CL36" i="13"/>
  <c r="CK36" i="13"/>
  <c r="CJ36" i="13"/>
  <c r="CI36" i="13"/>
  <c r="CH36" i="13"/>
  <c r="CN35" i="13"/>
  <c r="CM35" i="13"/>
  <c r="CL35" i="13"/>
  <c r="CK35" i="13"/>
  <c r="CJ35" i="13"/>
  <c r="CI35" i="13"/>
  <c r="CH35" i="13"/>
  <c r="CN34" i="13"/>
  <c r="CM34" i="13"/>
  <c r="CL34" i="13"/>
  <c r="CK34" i="13"/>
  <c r="CJ34" i="13"/>
  <c r="CI34" i="13"/>
  <c r="CH34" i="13"/>
  <c r="CN33" i="13"/>
  <c r="CM33" i="13"/>
  <c r="CL33" i="13"/>
  <c r="CK33" i="13"/>
  <c r="CJ33" i="13"/>
  <c r="CI33" i="13"/>
  <c r="CH33" i="13"/>
  <c r="CN32" i="13"/>
  <c r="CM32" i="13"/>
  <c r="CL32" i="13"/>
  <c r="CK32" i="13"/>
  <c r="CJ32" i="13"/>
  <c r="CI32" i="13"/>
  <c r="CH32" i="13"/>
  <c r="CN31" i="13"/>
  <c r="CM31" i="13"/>
  <c r="CL31" i="13"/>
  <c r="CK31" i="13"/>
  <c r="CJ31" i="13"/>
  <c r="CI31" i="13"/>
  <c r="CH31" i="13"/>
  <c r="CN30" i="13"/>
  <c r="CM30" i="13"/>
  <c r="CL30" i="13"/>
  <c r="CK30" i="13"/>
  <c r="CJ30" i="13"/>
  <c r="CI30" i="13"/>
  <c r="CH30" i="13"/>
  <c r="CN29" i="13"/>
  <c r="CM29" i="13"/>
  <c r="CL29" i="13"/>
  <c r="CK29" i="13"/>
  <c r="CJ29" i="13"/>
  <c r="CI29" i="13"/>
  <c r="CH29" i="13"/>
  <c r="CN28" i="13"/>
  <c r="CM28" i="13"/>
  <c r="CL28" i="13"/>
  <c r="CK28" i="13"/>
  <c r="CJ28" i="13"/>
  <c r="CI28" i="13"/>
  <c r="CH28" i="13"/>
  <c r="CN27" i="13"/>
  <c r="CM27" i="13"/>
  <c r="CL27" i="13"/>
  <c r="CK27" i="13"/>
  <c r="CJ27" i="13"/>
  <c r="CI27" i="13"/>
  <c r="CH27" i="13"/>
  <c r="CN26" i="13"/>
  <c r="CM26" i="13"/>
  <c r="CL26" i="13"/>
  <c r="CK26" i="13"/>
  <c r="CJ26" i="13"/>
  <c r="CI26" i="13"/>
  <c r="CH26" i="13"/>
  <c r="CN25" i="13"/>
  <c r="CM25" i="13"/>
  <c r="CL25" i="13"/>
  <c r="CK25" i="13"/>
  <c r="CJ25" i="13"/>
  <c r="CI25" i="13"/>
  <c r="CH25" i="13"/>
  <c r="CN24" i="13"/>
  <c r="CM24" i="13"/>
  <c r="CL24" i="13"/>
  <c r="CK24" i="13"/>
  <c r="CJ24" i="13"/>
  <c r="CI24" i="13"/>
  <c r="CH24" i="13"/>
  <c r="CN23" i="13"/>
  <c r="CM23" i="13"/>
  <c r="CL23" i="13"/>
  <c r="CK23" i="13"/>
  <c r="CJ23" i="13"/>
  <c r="CI23" i="13"/>
  <c r="CH23" i="13"/>
  <c r="CN22" i="13"/>
  <c r="CM22" i="13"/>
  <c r="CL22" i="13"/>
  <c r="CK22" i="13"/>
  <c r="CJ22" i="13"/>
  <c r="CI22" i="13"/>
  <c r="CH22" i="13"/>
  <c r="CN21" i="13"/>
  <c r="CM21" i="13"/>
  <c r="CL21" i="13"/>
  <c r="CK21" i="13"/>
  <c r="CJ21" i="13"/>
  <c r="CI21" i="13"/>
  <c r="CH21" i="13"/>
  <c r="CN20" i="13"/>
  <c r="CM20" i="13"/>
  <c r="CL20" i="13"/>
  <c r="CK20" i="13"/>
  <c r="CJ20" i="13"/>
  <c r="CI20" i="13"/>
  <c r="CH20" i="13"/>
  <c r="CN19" i="13"/>
  <c r="CM19" i="13"/>
  <c r="CL19" i="13"/>
  <c r="CK19" i="13"/>
  <c r="CJ19" i="13"/>
  <c r="CI19" i="13"/>
  <c r="CH19" i="13"/>
  <c r="CN18" i="13"/>
  <c r="CM18" i="13"/>
  <c r="CL18" i="13"/>
  <c r="CK18" i="13"/>
  <c r="CJ18" i="13"/>
  <c r="CI18" i="13"/>
  <c r="CH18" i="13"/>
  <c r="CN17" i="13"/>
  <c r="CM17" i="13"/>
  <c r="CL17" i="13"/>
  <c r="CK17" i="13"/>
  <c r="CJ17" i="13"/>
  <c r="CI17" i="13"/>
  <c r="CH17" i="13"/>
  <c r="CN16" i="13"/>
  <c r="CM16" i="13"/>
  <c r="CL16" i="13"/>
  <c r="CK16" i="13"/>
  <c r="CJ16" i="13"/>
  <c r="CI16" i="13"/>
  <c r="CH16" i="13"/>
  <c r="CN15" i="13"/>
  <c r="CM15" i="13"/>
  <c r="CL15" i="13"/>
  <c r="CK15" i="13"/>
  <c r="CJ15" i="13"/>
  <c r="CI15" i="13"/>
  <c r="CH15" i="13"/>
  <c r="CN14" i="13"/>
  <c r="CM14" i="13"/>
  <c r="CL14" i="13"/>
  <c r="CK14" i="13"/>
  <c r="CJ14" i="13"/>
  <c r="CI14" i="13"/>
  <c r="CH14" i="13"/>
  <c r="CN13" i="13"/>
  <c r="CL13" i="13"/>
  <c r="CK13" i="13"/>
  <c r="CJ13" i="13"/>
  <c r="CI13" i="13"/>
  <c r="CH13" i="13"/>
  <c r="CN12" i="13"/>
  <c r="CM12" i="13"/>
  <c r="CL12" i="13"/>
  <c r="CK12" i="13"/>
  <c r="CJ12" i="13"/>
  <c r="CI12" i="13"/>
  <c r="CH12" i="13"/>
  <c r="CN11" i="13"/>
  <c r="CM11" i="13"/>
  <c r="CL11" i="13"/>
  <c r="CK11" i="13"/>
  <c r="CJ11" i="13"/>
  <c r="CI11" i="13"/>
  <c r="CH11" i="13"/>
  <c r="CN10" i="13"/>
  <c r="CM10" i="13"/>
  <c r="CL10" i="13"/>
  <c r="CK10" i="13"/>
  <c r="CJ10" i="13"/>
  <c r="CI10" i="13"/>
  <c r="CH10" i="13"/>
  <c r="CN9" i="13"/>
  <c r="CM9" i="13"/>
  <c r="CL9" i="13"/>
  <c r="CK9" i="13"/>
  <c r="CJ9" i="13"/>
  <c r="CI9" i="13"/>
  <c r="CH9" i="13"/>
  <c r="BU12" i="13"/>
  <c r="BU15" i="13" s="1"/>
  <c r="BU18" i="13" s="1"/>
  <c r="BU21" i="13" s="1"/>
  <c r="BU24" i="13" s="1"/>
  <c r="BU27" i="13" s="1"/>
  <c r="BU30" i="13" s="1"/>
  <c r="BU33" i="13" s="1"/>
  <c r="BU36" i="13" s="1"/>
  <c r="BU39" i="13" s="1"/>
  <c r="BU42" i="13" s="1"/>
  <c r="BG9" i="13"/>
  <c r="BR44" i="13"/>
  <c r="BQ44" i="13"/>
  <c r="BP44" i="13"/>
  <c r="BO44" i="13"/>
  <c r="BN44" i="13"/>
  <c r="BM44" i="13"/>
  <c r="BL44" i="13"/>
  <c r="BR43" i="13"/>
  <c r="BQ43" i="13"/>
  <c r="BP43" i="13"/>
  <c r="BO43" i="13"/>
  <c r="BN43" i="13"/>
  <c r="BM43" i="13"/>
  <c r="BL43" i="13"/>
  <c r="BR42" i="13"/>
  <c r="BQ42" i="13"/>
  <c r="BP42" i="13"/>
  <c r="BO42" i="13"/>
  <c r="BN42" i="13"/>
  <c r="BM42" i="13"/>
  <c r="BL42" i="13"/>
  <c r="BR41" i="13"/>
  <c r="BQ41" i="13"/>
  <c r="BP41" i="13"/>
  <c r="BO41" i="13"/>
  <c r="BN41" i="13"/>
  <c r="BM41" i="13"/>
  <c r="BL41" i="13"/>
  <c r="BR40" i="13"/>
  <c r="BQ40" i="13"/>
  <c r="BP40" i="13"/>
  <c r="BO40" i="13"/>
  <c r="BN40" i="13"/>
  <c r="BM40" i="13"/>
  <c r="BL40" i="13"/>
  <c r="BR39" i="13"/>
  <c r="BQ39" i="13"/>
  <c r="BP39" i="13"/>
  <c r="BO39" i="13"/>
  <c r="BN39" i="13"/>
  <c r="BM39" i="13"/>
  <c r="BL39" i="13"/>
  <c r="BR38" i="13"/>
  <c r="BQ38" i="13"/>
  <c r="BP38" i="13"/>
  <c r="BO38" i="13"/>
  <c r="BN38" i="13"/>
  <c r="BM38" i="13"/>
  <c r="BL38" i="13"/>
  <c r="BR37" i="13"/>
  <c r="BQ37" i="13"/>
  <c r="BP37" i="13"/>
  <c r="BO37" i="13"/>
  <c r="BN37" i="13"/>
  <c r="BM37" i="13"/>
  <c r="BL37" i="13"/>
  <c r="BR36" i="13"/>
  <c r="BQ36" i="13"/>
  <c r="BP36" i="13"/>
  <c r="BO36" i="13"/>
  <c r="BN36" i="13"/>
  <c r="BM36" i="13"/>
  <c r="BL36" i="13"/>
  <c r="BR35" i="13"/>
  <c r="BQ35" i="13"/>
  <c r="BP35" i="13"/>
  <c r="BO35" i="13"/>
  <c r="BN35" i="13"/>
  <c r="BM35" i="13"/>
  <c r="BL35" i="13"/>
  <c r="BR34" i="13"/>
  <c r="BQ34" i="13"/>
  <c r="BP34" i="13"/>
  <c r="BO34" i="13"/>
  <c r="BN34" i="13"/>
  <c r="BM34" i="13"/>
  <c r="BL34" i="13"/>
  <c r="BR33" i="13"/>
  <c r="BQ33" i="13"/>
  <c r="BP33" i="13"/>
  <c r="BO33" i="13"/>
  <c r="BN33" i="13"/>
  <c r="BM33" i="13"/>
  <c r="BL33" i="13"/>
  <c r="BR32" i="13"/>
  <c r="BQ32" i="13"/>
  <c r="BP32" i="13"/>
  <c r="BO32" i="13"/>
  <c r="BN32" i="13"/>
  <c r="BM32" i="13"/>
  <c r="BL32" i="13"/>
  <c r="BR31" i="13"/>
  <c r="BQ31" i="13"/>
  <c r="BP31" i="13"/>
  <c r="BO31" i="13"/>
  <c r="BN31" i="13"/>
  <c r="BM31" i="13"/>
  <c r="BL31" i="13"/>
  <c r="BR30" i="13"/>
  <c r="BQ30" i="13"/>
  <c r="BP30" i="13"/>
  <c r="BO30" i="13"/>
  <c r="BN30" i="13"/>
  <c r="BM30" i="13"/>
  <c r="BL30" i="13"/>
  <c r="BR29" i="13"/>
  <c r="BQ29" i="13"/>
  <c r="BP29" i="13"/>
  <c r="BO29" i="13"/>
  <c r="BN29" i="13"/>
  <c r="BM29" i="13"/>
  <c r="BL29" i="13"/>
  <c r="BR28" i="13"/>
  <c r="BQ28" i="13"/>
  <c r="BP28" i="13"/>
  <c r="BO28" i="13"/>
  <c r="BN28" i="13"/>
  <c r="BM28" i="13"/>
  <c r="BL28" i="13"/>
  <c r="BR27" i="13"/>
  <c r="BQ27" i="13"/>
  <c r="BP27" i="13"/>
  <c r="BO27" i="13"/>
  <c r="BN27" i="13"/>
  <c r="BM27" i="13"/>
  <c r="BL27" i="13"/>
  <c r="BR26" i="13"/>
  <c r="BQ26" i="13"/>
  <c r="BP26" i="13"/>
  <c r="BO26" i="13"/>
  <c r="BN26" i="13"/>
  <c r="BM26" i="13"/>
  <c r="BL26" i="13"/>
  <c r="BR25" i="13"/>
  <c r="BQ25" i="13"/>
  <c r="BP25" i="13"/>
  <c r="BO25" i="13"/>
  <c r="BN25" i="13"/>
  <c r="BM25" i="13"/>
  <c r="BL25" i="13"/>
  <c r="BR24" i="13"/>
  <c r="BQ24" i="13"/>
  <c r="BP24" i="13"/>
  <c r="BO24" i="13"/>
  <c r="BN24" i="13"/>
  <c r="BM24" i="13"/>
  <c r="BL24" i="13"/>
  <c r="BR23" i="13"/>
  <c r="BQ23" i="13"/>
  <c r="BP23" i="13"/>
  <c r="BO23" i="13"/>
  <c r="BN23" i="13"/>
  <c r="BM23" i="13"/>
  <c r="BL23" i="13"/>
  <c r="BR22" i="13"/>
  <c r="BQ22" i="13"/>
  <c r="BP22" i="13"/>
  <c r="BO22" i="13"/>
  <c r="BN22" i="13"/>
  <c r="BM22" i="13"/>
  <c r="BL22" i="13"/>
  <c r="BR21" i="13"/>
  <c r="BQ21" i="13"/>
  <c r="BP21" i="13"/>
  <c r="BO21" i="13"/>
  <c r="BN21" i="13"/>
  <c r="BM21" i="13"/>
  <c r="BL21" i="13"/>
  <c r="BR20" i="13"/>
  <c r="BQ20" i="13"/>
  <c r="BP20" i="13"/>
  <c r="BO20" i="13"/>
  <c r="BN20" i="13"/>
  <c r="BM20" i="13"/>
  <c r="BL20" i="13"/>
  <c r="BR19" i="13"/>
  <c r="BQ19" i="13"/>
  <c r="BP19" i="13"/>
  <c r="BO19" i="13"/>
  <c r="BN19" i="13"/>
  <c r="BM19" i="13"/>
  <c r="BL19" i="13"/>
  <c r="BR18" i="13"/>
  <c r="BQ18" i="13"/>
  <c r="BP18" i="13"/>
  <c r="BO18" i="13"/>
  <c r="BN18" i="13"/>
  <c r="BM18" i="13"/>
  <c r="BL18" i="13"/>
  <c r="BR17" i="13"/>
  <c r="BQ17" i="13"/>
  <c r="BP17" i="13"/>
  <c r="BO17" i="13"/>
  <c r="BN17" i="13"/>
  <c r="BM17" i="13"/>
  <c r="BL17" i="13"/>
  <c r="BR16" i="13"/>
  <c r="BQ16" i="13"/>
  <c r="BP16" i="13"/>
  <c r="BO16" i="13"/>
  <c r="BN16" i="13"/>
  <c r="BM16" i="13"/>
  <c r="BL16" i="13"/>
  <c r="BR15" i="13"/>
  <c r="BQ15" i="13"/>
  <c r="BP15" i="13"/>
  <c r="BO15" i="13"/>
  <c r="BN15" i="13"/>
  <c r="BM15" i="13"/>
  <c r="BL15" i="13"/>
  <c r="BR14" i="13"/>
  <c r="BQ14" i="13"/>
  <c r="BP14" i="13"/>
  <c r="BO14" i="13"/>
  <c r="BN14" i="13"/>
  <c r="BM14" i="13"/>
  <c r="BL14" i="13"/>
  <c r="BR13" i="13"/>
  <c r="BQ13" i="13"/>
  <c r="BP13" i="13"/>
  <c r="BO13" i="13"/>
  <c r="BN13" i="13"/>
  <c r="BM13" i="13"/>
  <c r="BL13" i="13"/>
  <c r="BR12" i="13"/>
  <c r="BQ12" i="13"/>
  <c r="BP12" i="13"/>
  <c r="BO12" i="13"/>
  <c r="BN12" i="13"/>
  <c r="BM12" i="13"/>
  <c r="BL12" i="13"/>
  <c r="BL9" i="13"/>
  <c r="BR11" i="13"/>
  <c r="BQ11" i="13"/>
  <c r="BP11" i="13"/>
  <c r="BO11" i="13"/>
  <c r="BN11" i="13"/>
  <c r="BM11" i="13"/>
  <c r="BL11" i="13"/>
  <c r="BR10" i="13"/>
  <c r="BQ10" i="13"/>
  <c r="BP10" i="13"/>
  <c r="BO10" i="13"/>
  <c r="BN10" i="13"/>
  <c r="BM10" i="13"/>
  <c r="BL10" i="13"/>
  <c r="BR9" i="13"/>
  <c r="BQ9" i="13"/>
  <c r="BP9" i="13"/>
  <c r="BO9" i="13"/>
  <c r="BN9" i="13"/>
  <c r="BM9" i="13"/>
  <c r="BJ12" i="13"/>
  <c r="BJ15" i="13" s="1"/>
  <c r="BJ18" i="13" s="1"/>
  <c r="BJ21" i="13" s="1"/>
  <c r="BJ24" i="13" s="1"/>
  <c r="BJ27" i="13" s="1"/>
  <c r="BJ30" i="13" s="1"/>
  <c r="BJ33" i="13" s="1"/>
  <c r="BJ36" i="13" s="1"/>
  <c r="BJ39" i="13" s="1"/>
  <c r="BJ42" i="13" s="1"/>
  <c r="BG44" i="13"/>
  <c r="BF44" i="13"/>
  <c r="BE44" i="13"/>
  <c r="BD44" i="13"/>
  <c r="BC44" i="13"/>
  <c r="BB44" i="13"/>
  <c r="BA44" i="13"/>
  <c r="BG43" i="13"/>
  <c r="BF43" i="13"/>
  <c r="BE43" i="13"/>
  <c r="BD43" i="13"/>
  <c r="BC43" i="13"/>
  <c r="BB43" i="13"/>
  <c r="BA43" i="13"/>
  <c r="BG42" i="13"/>
  <c r="BF42" i="13"/>
  <c r="BE42" i="13"/>
  <c r="BD42" i="13"/>
  <c r="BC42" i="13"/>
  <c r="BB42" i="13"/>
  <c r="BA42" i="13"/>
  <c r="BG41" i="13"/>
  <c r="BF41" i="13"/>
  <c r="BE41" i="13"/>
  <c r="BD41" i="13"/>
  <c r="BC41" i="13"/>
  <c r="BB41" i="13"/>
  <c r="BA41" i="13"/>
  <c r="BG40" i="13"/>
  <c r="BF40" i="13"/>
  <c r="BE40" i="13"/>
  <c r="BD40" i="13"/>
  <c r="BC40" i="13"/>
  <c r="BB40" i="13"/>
  <c r="BA40" i="13"/>
  <c r="BG39" i="13"/>
  <c r="BF39" i="13"/>
  <c r="BE39" i="13"/>
  <c r="BD39" i="13"/>
  <c r="BC39" i="13"/>
  <c r="BB39" i="13"/>
  <c r="BA39" i="13"/>
  <c r="BG38" i="13"/>
  <c r="BF38" i="13"/>
  <c r="BE38" i="13"/>
  <c r="BD38" i="13"/>
  <c r="BC38" i="13"/>
  <c r="BB38" i="13"/>
  <c r="BA38" i="13"/>
  <c r="BG37" i="13"/>
  <c r="BF37" i="13"/>
  <c r="BE37" i="13"/>
  <c r="BD37" i="13"/>
  <c r="BC37" i="13"/>
  <c r="BB37" i="13"/>
  <c r="BA37" i="13"/>
  <c r="BG36" i="13"/>
  <c r="BF36" i="13"/>
  <c r="BE36" i="13"/>
  <c r="BD36" i="13"/>
  <c r="BC36" i="13"/>
  <c r="BB36" i="13"/>
  <c r="BA36" i="13"/>
  <c r="BG35" i="13"/>
  <c r="BF35" i="13"/>
  <c r="BE35" i="13"/>
  <c r="BD35" i="13"/>
  <c r="BC35" i="13"/>
  <c r="BB35" i="13"/>
  <c r="BA35" i="13"/>
  <c r="BG34" i="13"/>
  <c r="BF34" i="13"/>
  <c r="BE34" i="13"/>
  <c r="BD34" i="13"/>
  <c r="BC34" i="13"/>
  <c r="BB34" i="13"/>
  <c r="BA34" i="13"/>
  <c r="BG33" i="13"/>
  <c r="BF33" i="13"/>
  <c r="BE33" i="13"/>
  <c r="BD33" i="13"/>
  <c r="BC33" i="13"/>
  <c r="BB33" i="13"/>
  <c r="BA33" i="13"/>
  <c r="BG32" i="13"/>
  <c r="BF32" i="13"/>
  <c r="BE32" i="13"/>
  <c r="BD32" i="13"/>
  <c r="BC32" i="13"/>
  <c r="BB32" i="13"/>
  <c r="BA32" i="13"/>
  <c r="BG31" i="13"/>
  <c r="BF31" i="13"/>
  <c r="BE31" i="13"/>
  <c r="BD31" i="13"/>
  <c r="BC31" i="13"/>
  <c r="BB31" i="13"/>
  <c r="BA31" i="13"/>
  <c r="BG30" i="13"/>
  <c r="BF30" i="13"/>
  <c r="BE30" i="13"/>
  <c r="BD30" i="13"/>
  <c r="BC30" i="13"/>
  <c r="BB30" i="13"/>
  <c r="BA30" i="13"/>
  <c r="BG29" i="13"/>
  <c r="BF29" i="13"/>
  <c r="BE29" i="13"/>
  <c r="BD29" i="13"/>
  <c r="BC29" i="13"/>
  <c r="BB29" i="13"/>
  <c r="BA29" i="13"/>
  <c r="BG28" i="13"/>
  <c r="BF28" i="13"/>
  <c r="BE28" i="13"/>
  <c r="BD28" i="13"/>
  <c r="BC28" i="13"/>
  <c r="BB28" i="13"/>
  <c r="BA28" i="13"/>
  <c r="BG27" i="13"/>
  <c r="BF27" i="13"/>
  <c r="BE27" i="13"/>
  <c r="BD27" i="13"/>
  <c r="BC27" i="13"/>
  <c r="BB27" i="13"/>
  <c r="BA27" i="13"/>
  <c r="BG26" i="13"/>
  <c r="BF26" i="13"/>
  <c r="BE26" i="13"/>
  <c r="BD26" i="13"/>
  <c r="BC26" i="13"/>
  <c r="BB26" i="13"/>
  <c r="BA26" i="13"/>
  <c r="BG25" i="13"/>
  <c r="BF25" i="13"/>
  <c r="BE25" i="13"/>
  <c r="BD25" i="13"/>
  <c r="BC25" i="13"/>
  <c r="BB25" i="13"/>
  <c r="BA25" i="13"/>
  <c r="BG24" i="13"/>
  <c r="BF24" i="13"/>
  <c r="BE24" i="13"/>
  <c r="BD24" i="13"/>
  <c r="BC24" i="13"/>
  <c r="BB24" i="13"/>
  <c r="BA24" i="13"/>
  <c r="BG23" i="13"/>
  <c r="BF23" i="13"/>
  <c r="BE23" i="13"/>
  <c r="BD23" i="13"/>
  <c r="BC23" i="13"/>
  <c r="BB23" i="13"/>
  <c r="BA23" i="13"/>
  <c r="BG22" i="13"/>
  <c r="BF22" i="13"/>
  <c r="BE22" i="13"/>
  <c r="BD22" i="13"/>
  <c r="BC22" i="13"/>
  <c r="BB22" i="13"/>
  <c r="BA22" i="13"/>
  <c r="BG21" i="13"/>
  <c r="BF21" i="13"/>
  <c r="BE21" i="13"/>
  <c r="BD21" i="13"/>
  <c r="BC21" i="13"/>
  <c r="BB21" i="13"/>
  <c r="BA21" i="13"/>
  <c r="BG20" i="13"/>
  <c r="BF20" i="13"/>
  <c r="BE20" i="13"/>
  <c r="BD20" i="13"/>
  <c r="BC20" i="13"/>
  <c r="BB20" i="13"/>
  <c r="BA20" i="13"/>
  <c r="BG19" i="13"/>
  <c r="BF19" i="13"/>
  <c r="BE19" i="13"/>
  <c r="BD19" i="13"/>
  <c r="BC19" i="13"/>
  <c r="BB19" i="13"/>
  <c r="BA19" i="13"/>
  <c r="BG18" i="13"/>
  <c r="BF18" i="13"/>
  <c r="BE18" i="13"/>
  <c r="BD18" i="13"/>
  <c r="BC18" i="13"/>
  <c r="BB18" i="13"/>
  <c r="BA18" i="13"/>
  <c r="BG17" i="13"/>
  <c r="BF17" i="13"/>
  <c r="BE17" i="13"/>
  <c r="BD17" i="13"/>
  <c r="BC17" i="13"/>
  <c r="BB17" i="13"/>
  <c r="BA17" i="13"/>
  <c r="BG16" i="13"/>
  <c r="BF16" i="13"/>
  <c r="BE16" i="13"/>
  <c r="BD16" i="13"/>
  <c r="BC16" i="13"/>
  <c r="BB16" i="13"/>
  <c r="BA16" i="13"/>
  <c r="BG15" i="13"/>
  <c r="BF15" i="13"/>
  <c r="BE15" i="13"/>
  <c r="BD15" i="13"/>
  <c r="BC15" i="13"/>
  <c r="BB15" i="13"/>
  <c r="BA15" i="13"/>
  <c r="BG14" i="13"/>
  <c r="BF14" i="13"/>
  <c r="BE14" i="13"/>
  <c r="BD14" i="13"/>
  <c r="BC14" i="13"/>
  <c r="BB14" i="13"/>
  <c r="BA14" i="13"/>
  <c r="BG13" i="13"/>
  <c r="BF13" i="13"/>
  <c r="BE13" i="13"/>
  <c r="BD13" i="13"/>
  <c r="BC13" i="13"/>
  <c r="BB13" i="13"/>
  <c r="BA13" i="13"/>
  <c r="BG12" i="13"/>
  <c r="BF12" i="13"/>
  <c r="BE12" i="13"/>
  <c r="BD12" i="13"/>
  <c r="BC12" i="13"/>
  <c r="BB12" i="13"/>
  <c r="BA12" i="13"/>
  <c r="BH11" i="13"/>
  <c r="BG11" i="13"/>
  <c r="BF11" i="13"/>
  <c r="BE11" i="13"/>
  <c r="BD11" i="13"/>
  <c r="BC11" i="13"/>
  <c r="BB11" i="13"/>
  <c r="BA11" i="13"/>
  <c r="BH10" i="13"/>
  <c r="BG10" i="13"/>
  <c r="BF10" i="13"/>
  <c r="BE10" i="13"/>
  <c r="BD10" i="13"/>
  <c r="BC10" i="13"/>
  <c r="BB10" i="13"/>
  <c r="BA10" i="13"/>
  <c r="BF9" i="13"/>
  <c r="BE9" i="13"/>
  <c r="BD9" i="13"/>
  <c r="BC9" i="13"/>
  <c r="BB9" i="13"/>
  <c r="AY12" i="13"/>
  <c r="AY15" i="13" s="1"/>
  <c r="AY18" i="13" s="1"/>
  <c r="AY21" i="13" s="1"/>
  <c r="AY24" i="13" s="1"/>
  <c r="AY27" i="13" s="1"/>
  <c r="AY30" i="13" s="1"/>
  <c r="AY33" i="13" s="1"/>
  <c r="AY36" i="13" s="1"/>
  <c r="AY39" i="13" s="1"/>
  <c r="AY42" i="13" s="1"/>
  <c r="CO43" i="13"/>
  <c r="CO39" i="13"/>
  <c r="CO35" i="13"/>
  <c r="CO31" i="13"/>
  <c r="CO27" i="13"/>
  <c r="CO24" i="13"/>
  <c r="CO23" i="13"/>
  <c r="CO20" i="13"/>
  <c r="CO19" i="13"/>
  <c r="CO16" i="13"/>
  <c r="CO15" i="13"/>
  <c r="CO12" i="13"/>
  <c r="CO9" i="13"/>
  <c r="G479" i="12"/>
  <c r="F479" i="12"/>
  <c r="E479" i="12"/>
  <c r="D479" i="12"/>
  <c r="G466" i="12"/>
  <c r="F466" i="12"/>
  <c r="E466" i="12"/>
  <c r="D466" i="12"/>
  <c r="G453" i="12"/>
  <c r="F453" i="12"/>
  <c r="E453" i="12"/>
  <c r="D453" i="12"/>
  <c r="G440" i="12"/>
  <c r="F440" i="12"/>
  <c r="E440" i="12"/>
  <c r="D440" i="12"/>
  <c r="G427" i="12"/>
  <c r="F427" i="12"/>
  <c r="E427" i="12"/>
  <c r="D427" i="12"/>
  <c r="G414" i="12"/>
  <c r="F414" i="12"/>
  <c r="E414" i="12"/>
  <c r="D414" i="12"/>
  <c r="G401" i="12"/>
  <c r="F401" i="12"/>
  <c r="E401" i="12"/>
  <c r="D401" i="12"/>
  <c r="G478" i="12"/>
  <c r="F478" i="12"/>
  <c r="E478" i="12"/>
  <c r="D478" i="12"/>
  <c r="G465" i="12"/>
  <c r="F465" i="12"/>
  <c r="E465" i="12"/>
  <c r="D465" i="12"/>
  <c r="G452" i="12"/>
  <c r="F452" i="12"/>
  <c r="E452" i="12"/>
  <c r="D452" i="12"/>
  <c r="G439" i="12"/>
  <c r="F439" i="12"/>
  <c r="E439" i="12"/>
  <c r="D439" i="12"/>
  <c r="G426" i="12"/>
  <c r="F426" i="12"/>
  <c r="E426" i="12"/>
  <c r="D426" i="12"/>
  <c r="G413" i="12"/>
  <c r="F413" i="12"/>
  <c r="E413" i="12"/>
  <c r="D413" i="12"/>
  <c r="G400" i="12"/>
  <c r="F400" i="12"/>
  <c r="E400" i="12"/>
  <c r="D400" i="12"/>
  <c r="G477" i="12"/>
  <c r="F477" i="12"/>
  <c r="E477" i="12"/>
  <c r="D477" i="12"/>
  <c r="G464" i="12"/>
  <c r="F464" i="12"/>
  <c r="E464" i="12"/>
  <c r="D464" i="12"/>
  <c r="G451" i="12"/>
  <c r="F451" i="12"/>
  <c r="E451" i="12"/>
  <c r="D451" i="12"/>
  <c r="G438" i="12"/>
  <c r="F438" i="12"/>
  <c r="E438" i="12"/>
  <c r="D438" i="12"/>
  <c r="G425" i="12"/>
  <c r="F425" i="12"/>
  <c r="E425" i="12"/>
  <c r="D425" i="12"/>
  <c r="G412" i="12"/>
  <c r="F412" i="12"/>
  <c r="E412" i="12"/>
  <c r="D412" i="12"/>
  <c r="G399" i="12"/>
  <c r="F399" i="12"/>
  <c r="E399" i="12"/>
  <c r="D399" i="12"/>
  <c r="G476" i="12"/>
  <c r="F476" i="12"/>
  <c r="E476" i="12"/>
  <c r="D476" i="12"/>
  <c r="G463" i="12"/>
  <c r="F463" i="12"/>
  <c r="E463" i="12"/>
  <c r="D463" i="12"/>
  <c r="G450" i="12"/>
  <c r="F450" i="12"/>
  <c r="E450" i="12"/>
  <c r="D450" i="12"/>
  <c r="G437" i="12"/>
  <c r="F437" i="12"/>
  <c r="E437" i="12"/>
  <c r="D437" i="12"/>
  <c r="G424" i="12"/>
  <c r="F424" i="12"/>
  <c r="E424" i="12"/>
  <c r="D424" i="12"/>
  <c r="G411" i="12"/>
  <c r="F411" i="12"/>
  <c r="E411" i="12"/>
  <c r="D411" i="12"/>
  <c r="G398" i="12"/>
  <c r="F398" i="12"/>
  <c r="E398" i="12"/>
  <c r="D398" i="12"/>
  <c r="G475" i="12"/>
  <c r="F475" i="12"/>
  <c r="E475" i="12"/>
  <c r="D475" i="12"/>
  <c r="G462" i="12"/>
  <c r="F462" i="12"/>
  <c r="E462" i="12"/>
  <c r="D462" i="12"/>
  <c r="G449" i="12"/>
  <c r="F449" i="12"/>
  <c r="E449" i="12"/>
  <c r="D449" i="12"/>
  <c r="G436" i="12"/>
  <c r="F436" i="12"/>
  <c r="E436" i="12"/>
  <c r="D436" i="12"/>
  <c r="G423" i="12"/>
  <c r="F423" i="12"/>
  <c r="E423" i="12"/>
  <c r="D423" i="12"/>
  <c r="G410" i="12"/>
  <c r="F410" i="12"/>
  <c r="E410" i="12"/>
  <c r="D410" i="12"/>
  <c r="G397" i="12"/>
  <c r="F397" i="12"/>
  <c r="E397" i="12"/>
  <c r="D397" i="12"/>
  <c r="G474" i="12"/>
  <c r="F474" i="12"/>
  <c r="E474" i="12"/>
  <c r="D474" i="12"/>
  <c r="G461" i="12"/>
  <c r="F461" i="12"/>
  <c r="E461" i="12"/>
  <c r="D461" i="12"/>
  <c r="G448" i="12"/>
  <c r="F448" i="12"/>
  <c r="E448" i="12"/>
  <c r="D448" i="12"/>
  <c r="G435" i="12"/>
  <c r="F435" i="12"/>
  <c r="E435" i="12"/>
  <c r="D435" i="12"/>
  <c r="G422" i="12"/>
  <c r="F422" i="12"/>
  <c r="E422" i="12"/>
  <c r="D422" i="12"/>
  <c r="G409" i="12"/>
  <c r="F409" i="12"/>
  <c r="E409" i="12"/>
  <c r="D409" i="12"/>
  <c r="G396" i="12"/>
  <c r="F396" i="12"/>
  <c r="E396" i="12"/>
  <c r="D396" i="12"/>
  <c r="G473" i="12"/>
  <c r="F473" i="12"/>
  <c r="E473" i="12"/>
  <c r="D473" i="12"/>
  <c r="G460" i="12"/>
  <c r="F460" i="12"/>
  <c r="E460" i="12"/>
  <c r="D460" i="12"/>
  <c r="G447" i="12"/>
  <c r="F447" i="12"/>
  <c r="E447" i="12"/>
  <c r="D447" i="12"/>
  <c r="G434" i="12"/>
  <c r="F434" i="12"/>
  <c r="E434" i="12"/>
  <c r="D434" i="12"/>
  <c r="G421" i="12"/>
  <c r="F421" i="12"/>
  <c r="E421" i="12"/>
  <c r="D421" i="12"/>
  <c r="G408" i="12"/>
  <c r="F408" i="12"/>
  <c r="E408" i="12"/>
  <c r="D408" i="12"/>
  <c r="G395" i="12"/>
  <c r="F395" i="12"/>
  <c r="E395" i="12"/>
  <c r="D395" i="12"/>
  <c r="G472" i="12"/>
  <c r="F472" i="12"/>
  <c r="E472" i="12"/>
  <c r="D472" i="12"/>
  <c r="G459" i="12"/>
  <c r="F459" i="12"/>
  <c r="E459" i="12"/>
  <c r="D459" i="12"/>
  <c r="G446" i="12"/>
  <c r="F446" i="12"/>
  <c r="E446" i="12"/>
  <c r="D446" i="12"/>
  <c r="G433" i="12"/>
  <c r="F433" i="12"/>
  <c r="E433" i="12"/>
  <c r="D433" i="12"/>
  <c r="G420" i="12"/>
  <c r="F420" i="12"/>
  <c r="E420" i="12"/>
  <c r="D420" i="12"/>
  <c r="G407" i="12"/>
  <c r="F407" i="12"/>
  <c r="E407" i="12"/>
  <c r="D407" i="12"/>
  <c r="G394" i="12"/>
  <c r="F394" i="12"/>
  <c r="E394" i="12"/>
  <c r="D394" i="12"/>
  <c r="G471" i="12"/>
  <c r="F471" i="12"/>
  <c r="E471" i="12"/>
  <c r="D471" i="12"/>
  <c r="G458" i="12"/>
  <c r="F458" i="12"/>
  <c r="E458" i="12"/>
  <c r="D458" i="12"/>
  <c r="G445" i="12"/>
  <c r="F445" i="12"/>
  <c r="E445" i="12"/>
  <c r="D445" i="12"/>
  <c r="G432" i="12"/>
  <c r="F432" i="12"/>
  <c r="E432" i="12"/>
  <c r="D432" i="12"/>
  <c r="G419" i="12"/>
  <c r="F419" i="12"/>
  <c r="E419" i="12"/>
  <c r="D419" i="12"/>
  <c r="G406" i="12"/>
  <c r="F406" i="12"/>
  <c r="E406" i="12"/>
  <c r="D406" i="12"/>
  <c r="G393" i="12"/>
  <c r="F393" i="12"/>
  <c r="E393" i="12"/>
  <c r="D393" i="12"/>
  <c r="G470" i="12"/>
  <c r="F470" i="12"/>
  <c r="E470" i="12"/>
  <c r="D470" i="12"/>
  <c r="G457" i="12"/>
  <c r="F457" i="12"/>
  <c r="E457" i="12"/>
  <c r="D457" i="12"/>
  <c r="G444" i="12"/>
  <c r="F444" i="12"/>
  <c r="E444" i="12"/>
  <c r="D444" i="12"/>
  <c r="G431" i="12"/>
  <c r="F431" i="12"/>
  <c r="E431" i="12"/>
  <c r="D431" i="12"/>
  <c r="G418" i="12"/>
  <c r="F418" i="12"/>
  <c r="E418" i="12"/>
  <c r="D418" i="12"/>
  <c r="G405" i="12"/>
  <c r="F405" i="12"/>
  <c r="E405" i="12"/>
  <c r="D405" i="12"/>
  <c r="G392" i="12"/>
  <c r="F392" i="12"/>
  <c r="E392" i="12"/>
  <c r="D392" i="12"/>
  <c r="G469" i="12"/>
  <c r="F469" i="12"/>
  <c r="E469" i="12"/>
  <c r="D469" i="12"/>
  <c r="G456" i="12"/>
  <c r="F456" i="12"/>
  <c r="E456" i="12"/>
  <c r="D456" i="12"/>
  <c r="G443" i="12"/>
  <c r="F443" i="12"/>
  <c r="E443" i="12"/>
  <c r="D443" i="12"/>
  <c r="G430" i="12"/>
  <c r="F430" i="12"/>
  <c r="E430" i="12"/>
  <c r="D430" i="12"/>
  <c r="G417" i="12"/>
  <c r="F417" i="12"/>
  <c r="E417" i="12"/>
  <c r="D417" i="12"/>
  <c r="G404" i="12"/>
  <c r="F404" i="12"/>
  <c r="E404" i="12"/>
  <c r="D404" i="12"/>
  <c r="G391" i="12"/>
  <c r="F391" i="12"/>
  <c r="E391" i="12"/>
  <c r="D391" i="12"/>
  <c r="G468" i="12"/>
  <c r="F468" i="12"/>
  <c r="E468" i="12"/>
  <c r="D468" i="12"/>
  <c r="G455" i="12"/>
  <c r="F455" i="12"/>
  <c r="E455" i="12"/>
  <c r="D455" i="12"/>
  <c r="G442" i="12"/>
  <c r="F442" i="12"/>
  <c r="E442" i="12"/>
  <c r="D442" i="12"/>
  <c r="G429" i="12"/>
  <c r="F429" i="12"/>
  <c r="E429" i="12"/>
  <c r="D429" i="12"/>
  <c r="G416" i="12"/>
  <c r="F416" i="12"/>
  <c r="E416" i="12"/>
  <c r="D416" i="12"/>
  <c r="G403" i="12"/>
  <c r="F403" i="12"/>
  <c r="E403" i="12"/>
  <c r="D403" i="12"/>
  <c r="G390" i="12"/>
  <c r="F390" i="12"/>
  <c r="E390" i="12"/>
  <c r="D390" i="12"/>
  <c r="G467" i="12"/>
  <c r="F467" i="12"/>
  <c r="E467" i="12"/>
  <c r="D467" i="12"/>
  <c r="G454" i="12"/>
  <c r="F454" i="12"/>
  <c r="E454" i="12"/>
  <c r="D454" i="12"/>
  <c r="G441" i="12"/>
  <c r="F441" i="12"/>
  <c r="E441" i="12"/>
  <c r="D441" i="12"/>
  <c r="G428" i="12"/>
  <c r="F428" i="12"/>
  <c r="E428" i="12"/>
  <c r="D428" i="12"/>
  <c r="G415" i="12"/>
  <c r="F415" i="12"/>
  <c r="E415" i="12"/>
  <c r="D415" i="12"/>
  <c r="G402" i="12"/>
  <c r="F402" i="12"/>
  <c r="E402" i="12"/>
  <c r="D402" i="12"/>
  <c r="G389" i="12"/>
  <c r="F389" i="12"/>
  <c r="E389" i="12"/>
  <c r="D389" i="12"/>
  <c r="G383" i="12"/>
  <c r="F383" i="12"/>
  <c r="E383" i="12"/>
  <c r="D383" i="12"/>
  <c r="G370" i="12"/>
  <c r="F370" i="12"/>
  <c r="E370" i="12"/>
  <c r="D370" i="12"/>
  <c r="G357" i="12"/>
  <c r="F357" i="12"/>
  <c r="E357" i="12"/>
  <c r="D357" i="12"/>
  <c r="G344" i="12"/>
  <c r="F344" i="12"/>
  <c r="E344" i="12"/>
  <c r="D344" i="12"/>
  <c r="G331" i="12"/>
  <c r="F331" i="12"/>
  <c r="E331" i="12"/>
  <c r="D331" i="12"/>
  <c r="G318" i="12"/>
  <c r="F318" i="12"/>
  <c r="E318" i="12"/>
  <c r="D318" i="12"/>
  <c r="G305" i="12"/>
  <c r="F305" i="12"/>
  <c r="E305" i="12"/>
  <c r="D305" i="12"/>
  <c r="G382" i="12"/>
  <c r="F382" i="12"/>
  <c r="E382" i="12"/>
  <c r="D382" i="12"/>
  <c r="G369" i="12"/>
  <c r="F369" i="12"/>
  <c r="E369" i="12"/>
  <c r="D369" i="12"/>
  <c r="G356" i="12"/>
  <c r="F356" i="12"/>
  <c r="E356" i="12"/>
  <c r="D356" i="12"/>
  <c r="G343" i="12"/>
  <c r="F343" i="12"/>
  <c r="E343" i="12"/>
  <c r="D343" i="12"/>
  <c r="G330" i="12"/>
  <c r="F330" i="12"/>
  <c r="E330" i="12"/>
  <c r="D330" i="12"/>
  <c r="G317" i="12"/>
  <c r="F317" i="12"/>
  <c r="E317" i="12"/>
  <c r="D317" i="12"/>
  <c r="G304" i="12"/>
  <c r="F304" i="12"/>
  <c r="E304" i="12"/>
  <c r="D304" i="12"/>
  <c r="G381" i="12"/>
  <c r="F381" i="12"/>
  <c r="E381" i="12"/>
  <c r="D381" i="12"/>
  <c r="G368" i="12"/>
  <c r="F368" i="12"/>
  <c r="E368" i="12"/>
  <c r="D368" i="12"/>
  <c r="G355" i="12"/>
  <c r="F355" i="12"/>
  <c r="E355" i="12"/>
  <c r="D355" i="12"/>
  <c r="G342" i="12"/>
  <c r="F342" i="12"/>
  <c r="E342" i="12"/>
  <c r="D342" i="12"/>
  <c r="G329" i="12"/>
  <c r="F329" i="12"/>
  <c r="E329" i="12"/>
  <c r="D329" i="12"/>
  <c r="G316" i="12"/>
  <c r="F316" i="12"/>
  <c r="E316" i="12"/>
  <c r="D316" i="12"/>
  <c r="G303" i="12"/>
  <c r="F303" i="12"/>
  <c r="E303" i="12"/>
  <c r="D303" i="12"/>
  <c r="G380" i="12"/>
  <c r="F380" i="12"/>
  <c r="E380" i="12"/>
  <c r="D380" i="12"/>
  <c r="G367" i="12"/>
  <c r="F367" i="12"/>
  <c r="E367" i="12"/>
  <c r="D367" i="12"/>
  <c r="G354" i="12"/>
  <c r="F354" i="12"/>
  <c r="E354" i="12"/>
  <c r="D354" i="12"/>
  <c r="G341" i="12"/>
  <c r="F341" i="12"/>
  <c r="E341" i="12"/>
  <c r="D341" i="12"/>
  <c r="G328" i="12"/>
  <c r="F328" i="12"/>
  <c r="E328" i="12"/>
  <c r="D328" i="12"/>
  <c r="G315" i="12"/>
  <c r="F315" i="12"/>
  <c r="E315" i="12"/>
  <c r="D315" i="12"/>
  <c r="G302" i="12"/>
  <c r="F302" i="12"/>
  <c r="E302" i="12"/>
  <c r="D302" i="12"/>
  <c r="G379" i="12"/>
  <c r="F379" i="12"/>
  <c r="E379" i="12"/>
  <c r="D379" i="12"/>
  <c r="G366" i="12"/>
  <c r="F366" i="12"/>
  <c r="E366" i="12"/>
  <c r="D366" i="12"/>
  <c r="G353" i="12"/>
  <c r="F353" i="12"/>
  <c r="E353" i="12"/>
  <c r="D353" i="12"/>
  <c r="G340" i="12"/>
  <c r="F340" i="12"/>
  <c r="E340" i="12"/>
  <c r="D340" i="12"/>
  <c r="G327" i="12"/>
  <c r="F327" i="12"/>
  <c r="E327" i="12"/>
  <c r="D327" i="12"/>
  <c r="G314" i="12"/>
  <c r="F314" i="12"/>
  <c r="E314" i="12"/>
  <c r="D314" i="12"/>
  <c r="G301" i="12"/>
  <c r="F301" i="12"/>
  <c r="E301" i="12"/>
  <c r="D301" i="12"/>
  <c r="G378" i="12"/>
  <c r="F378" i="12"/>
  <c r="E378" i="12"/>
  <c r="D378" i="12"/>
  <c r="G365" i="12"/>
  <c r="F365" i="12"/>
  <c r="E365" i="12"/>
  <c r="D365" i="12"/>
  <c r="G352" i="12"/>
  <c r="F352" i="12"/>
  <c r="E352" i="12"/>
  <c r="D352" i="12"/>
  <c r="G339" i="12"/>
  <c r="F339" i="12"/>
  <c r="E339" i="12"/>
  <c r="D339" i="12"/>
  <c r="G326" i="12"/>
  <c r="F326" i="12"/>
  <c r="E326" i="12"/>
  <c r="D326" i="12"/>
  <c r="G313" i="12"/>
  <c r="F313" i="12"/>
  <c r="E313" i="12"/>
  <c r="D313" i="12"/>
  <c r="G300" i="12"/>
  <c r="F300" i="12"/>
  <c r="E300" i="12"/>
  <c r="D300" i="12"/>
  <c r="G377" i="12"/>
  <c r="F377" i="12"/>
  <c r="E377" i="12"/>
  <c r="D377" i="12"/>
  <c r="G364" i="12"/>
  <c r="F364" i="12"/>
  <c r="E364" i="12"/>
  <c r="D364" i="12"/>
  <c r="G351" i="12"/>
  <c r="F351" i="12"/>
  <c r="E351" i="12"/>
  <c r="D351" i="12"/>
  <c r="G338" i="12"/>
  <c r="F338" i="12"/>
  <c r="E338" i="12"/>
  <c r="D338" i="12"/>
  <c r="G325" i="12"/>
  <c r="F325" i="12"/>
  <c r="E325" i="12"/>
  <c r="D325" i="12"/>
  <c r="G312" i="12"/>
  <c r="F312" i="12"/>
  <c r="E312" i="12"/>
  <c r="D312" i="12"/>
  <c r="G299" i="12"/>
  <c r="F299" i="12"/>
  <c r="E299" i="12"/>
  <c r="D299" i="12"/>
  <c r="G376" i="12"/>
  <c r="F376" i="12"/>
  <c r="E376" i="12"/>
  <c r="D376" i="12"/>
  <c r="G363" i="12"/>
  <c r="F363" i="12"/>
  <c r="E363" i="12"/>
  <c r="D363" i="12"/>
  <c r="G350" i="12"/>
  <c r="F350" i="12"/>
  <c r="E350" i="12"/>
  <c r="D350" i="12"/>
  <c r="G337" i="12"/>
  <c r="F337" i="12"/>
  <c r="E337" i="12"/>
  <c r="D337" i="12"/>
  <c r="G324" i="12"/>
  <c r="F324" i="12"/>
  <c r="E324" i="12"/>
  <c r="D324" i="12"/>
  <c r="G311" i="12"/>
  <c r="F311" i="12"/>
  <c r="E311" i="12"/>
  <c r="D311" i="12"/>
  <c r="G298" i="12"/>
  <c r="F298" i="12"/>
  <c r="E298" i="12"/>
  <c r="D298" i="12"/>
  <c r="G375" i="12"/>
  <c r="F375" i="12"/>
  <c r="E375" i="12"/>
  <c r="D375" i="12"/>
  <c r="G362" i="12"/>
  <c r="F362" i="12"/>
  <c r="E362" i="12"/>
  <c r="D362" i="12"/>
  <c r="G349" i="12"/>
  <c r="F349" i="12"/>
  <c r="E349" i="12"/>
  <c r="D349" i="12"/>
  <c r="G336" i="12"/>
  <c r="F336" i="12"/>
  <c r="E336" i="12"/>
  <c r="D336" i="12"/>
  <c r="G323" i="12"/>
  <c r="F323" i="12"/>
  <c r="E323" i="12"/>
  <c r="D323" i="12"/>
  <c r="G310" i="12"/>
  <c r="F310" i="12"/>
  <c r="E310" i="12"/>
  <c r="D310" i="12"/>
  <c r="G297" i="12"/>
  <c r="F297" i="12"/>
  <c r="E297" i="12"/>
  <c r="D297" i="12"/>
  <c r="G374" i="12"/>
  <c r="F374" i="12"/>
  <c r="E374" i="12"/>
  <c r="D374" i="12"/>
  <c r="G361" i="12"/>
  <c r="F361" i="12"/>
  <c r="E361" i="12"/>
  <c r="D361" i="12"/>
  <c r="G348" i="12"/>
  <c r="F348" i="12"/>
  <c r="E348" i="12"/>
  <c r="D348" i="12"/>
  <c r="G335" i="12"/>
  <c r="F335" i="12"/>
  <c r="E335" i="12"/>
  <c r="D335" i="12"/>
  <c r="G322" i="12"/>
  <c r="F322" i="12"/>
  <c r="E322" i="12"/>
  <c r="D322" i="12"/>
  <c r="G309" i="12"/>
  <c r="F309" i="12"/>
  <c r="E309" i="12"/>
  <c r="D309" i="12"/>
  <c r="G296" i="12"/>
  <c r="F296" i="12"/>
  <c r="E296" i="12"/>
  <c r="D296" i="12"/>
  <c r="G373" i="12"/>
  <c r="F373" i="12"/>
  <c r="E373" i="12"/>
  <c r="D373" i="12"/>
  <c r="G360" i="12"/>
  <c r="F360" i="12"/>
  <c r="E360" i="12"/>
  <c r="D360" i="12"/>
  <c r="G347" i="12"/>
  <c r="F347" i="12"/>
  <c r="E347" i="12"/>
  <c r="D347" i="12"/>
  <c r="G334" i="12"/>
  <c r="F334" i="12"/>
  <c r="E334" i="12"/>
  <c r="D334" i="12"/>
  <c r="G321" i="12"/>
  <c r="F321" i="12"/>
  <c r="E321" i="12"/>
  <c r="D321" i="12"/>
  <c r="G308" i="12"/>
  <c r="F308" i="12"/>
  <c r="E308" i="12"/>
  <c r="D308" i="12"/>
  <c r="G295" i="12"/>
  <c r="F295" i="12"/>
  <c r="E295" i="12"/>
  <c r="D295" i="12"/>
  <c r="G372" i="12"/>
  <c r="F372" i="12"/>
  <c r="E372" i="12"/>
  <c r="D372" i="12"/>
  <c r="G359" i="12"/>
  <c r="F359" i="12"/>
  <c r="E359" i="12"/>
  <c r="D359" i="12"/>
  <c r="G346" i="12"/>
  <c r="F346" i="12"/>
  <c r="E346" i="12"/>
  <c r="D346" i="12"/>
  <c r="G333" i="12"/>
  <c r="F333" i="12"/>
  <c r="E333" i="12"/>
  <c r="D333" i="12"/>
  <c r="G320" i="12"/>
  <c r="F320" i="12"/>
  <c r="E320" i="12"/>
  <c r="D320" i="12"/>
  <c r="G307" i="12"/>
  <c r="F307" i="12"/>
  <c r="E307" i="12"/>
  <c r="D307" i="12"/>
  <c r="G294" i="12"/>
  <c r="F294" i="12"/>
  <c r="E294" i="12"/>
  <c r="D294" i="12"/>
  <c r="G371" i="12"/>
  <c r="F371" i="12"/>
  <c r="E371" i="12"/>
  <c r="D371" i="12"/>
  <c r="G358" i="12"/>
  <c r="F358" i="12"/>
  <c r="E358" i="12"/>
  <c r="D358" i="12"/>
  <c r="G345" i="12"/>
  <c r="F345" i="12"/>
  <c r="E345" i="12"/>
  <c r="D345" i="12"/>
  <c r="G332" i="12"/>
  <c r="F332" i="12"/>
  <c r="E332" i="12"/>
  <c r="D332" i="12"/>
  <c r="G319" i="12"/>
  <c r="F319" i="12"/>
  <c r="E319" i="12"/>
  <c r="D319" i="12"/>
  <c r="G306" i="12"/>
  <c r="F306" i="12"/>
  <c r="E306" i="12"/>
  <c r="D306" i="12"/>
  <c r="G293" i="12"/>
  <c r="F293" i="12"/>
  <c r="E293" i="12"/>
  <c r="D293" i="12"/>
  <c r="G287" i="12"/>
  <c r="F287" i="12"/>
  <c r="E287" i="12"/>
  <c r="D287" i="12"/>
  <c r="G274" i="12"/>
  <c r="F274" i="12"/>
  <c r="E274" i="12"/>
  <c r="D274" i="12"/>
  <c r="G261" i="12"/>
  <c r="F261" i="12"/>
  <c r="E261" i="12"/>
  <c r="D261" i="12"/>
  <c r="G248" i="12"/>
  <c r="F248" i="12"/>
  <c r="E248" i="12"/>
  <c r="D248" i="12"/>
  <c r="G235" i="12"/>
  <c r="F235" i="12"/>
  <c r="E235" i="12"/>
  <c r="D235" i="12"/>
  <c r="G222" i="12"/>
  <c r="F222" i="12"/>
  <c r="E222" i="12"/>
  <c r="D222" i="12"/>
  <c r="G209" i="12"/>
  <c r="F209" i="12"/>
  <c r="E209" i="12"/>
  <c r="D209" i="12"/>
  <c r="G286" i="12"/>
  <c r="F286" i="12"/>
  <c r="E286" i="12"/>
  <c r="D286" i="12"/>
  <c r="G273" i="12"/>
  <c r="F273" i="12"/>
  <c r="E273" i="12"/>
  <c r="D273" i="12"/>
  <c r="G260" i="12"/>
  <c r="F260" i="12"/>
  <c r="E260" i="12"/>
  <c r="D260" i="12"/>
  <c r="G247" i="12"/>
  <c r="F247" i="12"/>
  <c r="E247" i="12"/>
  <c r="D247" i="12"/>
  <c r="G234" i="12"/>
  <c r="F234" i="12"/>
  <c r="E234" i="12"/>
  <c r="D234" i="12"/>
  <c r="G221" i="12"/>
  <c r="F221" i="12"/>
  <c r="E221" i="12"/>
  <c r="D221" i="12"/>
  <c r="G208" i="12"/>
  <c r="F208" i="12"/>
  <c r="E208" i="12"/>
  <c r="D208" i="12"/>
  <c r="G285" i="12"/>
  <c r="F285" i="12"/>
  <c r="E285" i="12"/>
  <c r="D285" i="12"/>
  <c r="G272" i="12"/>
  <c r="F272" i="12"/>
  <c r="E272" i="12"/>
  <c r="D272" i="12"/>
  <c r="G259" i="12"/>
  <c r="F259" i="12"/>
  <c r="E259" i="12"/>
  <c r="D259" i="12"/>
  <c r="G246" i="12"/>
  <c r="F246" i="12"/>
  <c r="E246" i="12"/>
  <c r="D246" i="12"/>
  <c r="G233" i="12"/>
  <c r="F233" i="12"/>
  <c r="E233" i="12"/>
  <c r="D233" i="12"/>
  <c r="G220" i="12"/>
  <c r="F220" i="12"/>
  <c r="E220" i="12"/>
  <c r="D220" i="12"/>
  <c r="G207" i="12"/>
  <c r="F207" i="12"/>
  <c r="E207" i="12"/>
  <c r="D207" i="12"/>
  <c r="G284" i="12"/>
  <c r="F284" i="12"/>
  <c r="E284" i="12"/>
  <c r="D284" i="12"/>
  <c r="G271" i="12"/>
  <c r="F271" i="12"/>
  <c r="E271" i="12"/>
  <c r="D271" i="12"/>
  <c r="G258" i="12"/>
  <c r="F258" i="12"/>
  <c r="E258" i="12"/>
  <c r="D258" i="12"/>
  <c r="G245" i="12"/>
  <c r="F245" i="12"/>
  <c r="E245" i="12"/>
  <c r="D245" i="12"/>
  <c r="G232" i="12"/>
  <c r="F232" i="12"/>
  <c r="E232" i="12"/>
  <c r="D232" i="12"/>
  <c r="G219" i="12"/>
  <c r="F219" i="12"/>
  <c r="E219" i="12"/>
  <c r="D219" i="12"/>
  <c r="G206" i="12"/>
  <c r="F206" i="12"/>
  <c r="E206" i="12"/>
  <c r="D206" i="12"/>
  <c r="G283" i="12"/>
  <c r="F283" i="12"/>
  <c r="E283" i="12"/>
  <c r="D283" i="12"/>
  <c r="G270" i="12"/>
  <c r="F270" i="12"/>
  <c r="E270" i="12"/>
  <c r="D270" i="12"/>
  <c r="G257" i="12"/>
  <c r="F257" i="12"/>
  <c r="E257" i="12"/>
  <c r="D257" i="12"/>
  <c r="G244" i="12"/>
  <c r="F244" i="12"/>
  <c r="E244" i="12"/>
  <c r="D244" i="12"/>
  <c r="G231" i="12"/>
  <c r="F231" i="12"/>
  <c r="E231" i="12"/>
  <c r="D231" i="12"/>
  <c r="G218" i="12"/>
  <c r="F218" i="12"/>
  <c r="E218" i="12"/>
  <c r="D218" i="12"/>
  <c r="G205" i="12"/>
  <c r="F205" i="12"/>
  <c r="E205" i="12"/>
  <c r="D205" i="12"/>
  <c r="G282" i="12"/>
  <c r="F282" i="12"/>
  <c r="E282" i="12"/>
  <c r="D282" i="12"/>
  <c r="G269" i="12"/>
  <c r="F269" i="12"/>
  <c r="E269" i="12"/>
  <c r="D269" i="12"/>
  <c r="G256" i="12"/>
  <c r="F256" i="12"/>
  <c r="E256" i="12"/>
  <c r="D256" i="12"/>
  <c r="G243" i="12"/>
  <c r="F243" i="12"/>
  <c r="E243" i="12"/>
  <c r="D243" i="12"/>
  <c r="G230" i="12"/>
  <c r="F230" i="12"/>
  <c r="E230" i="12"/>
  <c r="D230" i="12"/>
  <c r="G217" i="12"/>
  <c r="F217" i="12"/>
  <c r="E217" i="12"/>
  <c r="D217" i="12"/>
  <c r="G204" i="12"/>
  <c r="F204" i="12"/>
  <c r="E204" i="12"/>
  <c r="D204" i="12"/>
  <c r="G281" i="12"/>
  <c r="F281" i="12"/>
  <c r="E281" i="12"/>
  <c r="D281" i="12"/>
  <c r="G268" i="12"/>
  <c r="F268" i="12"/>
  <c r="E268" i="12"/>
  <c r="D268" i="12"/>
  <c r="G255" i="12"/>
  <c r="F255" i="12"/>
  <c r="E255" i="12"/>
  <c r="D255" i="12"/>
  <c r="G242" i="12"/>
  <c r="F242" i="12"/>
  <c r="E242" i="12"/>
  <c r="D242" i="12"/>
  <c r="G229" i="12"/>
  <c r="F229" i="12"/>
  <c r="E229" i="12"/>
  <c r="D229" i="12"/>
  <c r="G216" i="12"/>
  <c r="F216" i="12"/>
  <c r="E216" i="12"/>
  <c r="D216" i="12"/>
  <c r="G203" i="12"/>
  <c r="F203" i="12"/>
  <c r="E203" i="12"/>
  <c r="D203" i="12"/>
  <c r="G280" i="12"/>
  <c r="F280" i="12"/>
  <c r="E280" i="12"/>
  <c r="D280" i="12"/>
  <c r="G267" i="12"/>
  <c r="F267" i="12"/>
  <c r="E267" i="12"/>
  <c r="D267" i="12"/>
  <c r="G254" i="12"/>
  <c r="F254" i="12"/>
  <c r="E254" i="12"/>
  <c r="D254" i="12"/>
  <c r="G241" i="12"/>
  <c r="F241" i="12"/>
  <c r="E241" i="12"/>
  <c r="D241" i="12"/>
  <c r="G228" i="12"/>
  <c r="F228" i="12"/>
  <c r="E228" i="12"/>
  <c r="D228" i="12"/>
  <c r="G215" i="12"/>
  <c r="F215" i="12"/>
  <c r="E215" i="12"/>
  <c r="D215" i="12"/>
  <c r="G202" i="12"/>
  <c r="F202" i="12"/>
  <c r="E202" i="12"/>
  <c r="D202" i="12"/>
  <c r="G279" i="12"/>
  <c r="F279" i="12"/>
  <c r="E279" i="12"/>
  <c r="D279" i="12"/>
  <c r="G266" i="12"/>
  <c r="F266" i="12"/>
  <c r="E266" i="12"/>
  <c r="D266" i="12"/>
  <c r="G253" i="12"/>
  <c r="F253" i="12"/>
  <c r="E253" i="12"/>
  <c r="D253" i="12"/>
  <c r="G240" i="12"/>
  <c r="F240" i="12"/>
  <c r="E240" i="12"/>
  <c r="D240" i="12"/>
  <c r="G227" i="12"/>
  <c r="F227" i="12"/>
  <c r="E227" i="12"/>
  <c r="D227" i="12"/>
  <c r="G214" i="12"/>
  <c r="F214" i="12"/>
  <c r="E214" i="12"/>
  <c r="D214" i="12"/>
  <c r="G201" i="12"/>
  <c r="F201" i="12"/>
  <c r="E201" i="12"/>
  <c r="D201" i="12"/>
  <c r="G278" i="12"/>
  <c r="F278" i="12"/>
  <c r="E278" i="12"/>
  <c r="D278" i="12"/>
  <c r="G265" i="12"/>
  <c r="F265" i="12"/>
  <c r="E265" i="12"/>
  <c r="D265" i="12"/>
  <c r="G252" i="12"/>
  <c r="F252" i="12"/>
  <c r="E252" i="12"/>
  <c r="D252" i="12"/>
  <c r="G239" i="12"/>
  <c r="F239" i="12"/>
  <c r="E239" i="12"/>
  <c r="D239" i="12"/>
  <c r="G226" i="12"/>
  <c r="F226" i="12"/>
  <c r="E226" i="12"/>
  <c r="D226" i="12"/>
  <c r="G213" i="12"/>
  <c r="F213" i="12"/>
  <c r="E213" i="12"/>
  <c r="D213" i="12"/>
  <c r="G200" i="12"/>
  <c r="F200" i="12"/>
  <c r="E200" i="12"/>
  <c r="D200" i="12"/>
  <c r="G277" i="12"/>
  <c r="F277" i="12"/>
  <c r="E277" i="12"/>
  <c r="D277" i="12"/>
  <c r="G264" i="12"/>
  <c r="F264" i="12"/>
  <c r="E264" i="12"/>
  <c r="D264" i="12"/>
  <c r="G251" i="12"/>
  <c r="F251" i="12"/>
  <c r="E251" i="12"/>
  <c r="D251" i="12"/>
  <c r="G238" i="12"/>
  <c r="F238" i="12"/>
  <c r="E238" i="12"/>
  <c r="D238" i="12"/>
  <c r="G225" i="12"/>
  <c r="F225" i="12"/>
  <c r="E225" i="12"/>
  <c r="D225" i="12"/>
  <c r="G212" i="12"/>
  <c r="F212" i="12"/>
  <c r="E212" i="12"/>
  <c r="D212" i="12"/>
  <c r="G199" i="12"/>
  <c r="F199" i="12"/>
  <c r="E199" i="12"/>
  <c r="D199" i="12"/>
  <c r="G276" i="12"/>
  <c r="F276" i="12"/>
  <c r="E276" i="12"/>
  <c r="D276" i="12"/>
  <c r="G263" i="12"/>
  <c r="F263" i="12"/>
  <c r="E263" i="12"/>
  <c r="D263" i="12"/>
  <c r="G250" i="12"/>
  <c r="F250" i="12"/>
  <c r="E250" i="12"/>
  <c r="D250" i="12"/>
  <c r="G237" i="12"/>
  <c r="F237" i="12"/>
  <c r="E237" i="12"/>
  <c r="D237" i="12"/>
  <c r="G224" i="12"/>
  <c r="F224" i="12"/>
  <c r="E224" i="12"/>
  <c r="D224" i="12"/>
  <c r="G211" i="12"/>
  <c r="F211" i="12"/>
  <c r="E211" i="12"/>
  <c r="D211" i="12"/>
  <c r="G198" i="12"/>
  <c r="F198" i="12"/>
  <c r="E198" i="12"/>
  <c r="D198" i="12"/>
  <c r="G275" i="12"/>
  <c r="F275" i="12"/>
  <c r="E275" i="12"/>
  <c r="D275" i="12"/>
  <c r="G262" i="12"/>
  <c r="F262" i="12"/>
  <c r="E262" i="12"/>
  <c r="D262" i="12"/>
  <c r="G249" i="12"/>
  <c r="F249" i="12"/>
  <c r="E249" i="12"/>
  <c r="D249" i="12"/>
  <c r="G236" i="12"/>
  <c r="F236" i="12"/>
  <c r="E236" i="12"/>
  <c r="D236" i="12"/>
  <c r="G223" i="12"/>
  <c r="F223" i="12"/>
  <c r="E223" i="12"/>
  <c r="D223" i="12"/>
  <c r="G210" i="12"/>
  <c r="F210" i="12"/>
  <c r="E210" i="12"/>
  <c r="D210" i="12"/>
  <c r="G197" i="12"/>
  <c r="F197" i="12"/>
  <c r="E197" i="12"/>
  <c r="D197" i="12"/>
  <c r="G191" i="12"/>
  <c r="F191" i="12"/>
  <c r="E191" i="12"/>
  <c r="D191" i="12"/>
  <c r="G178" i="12"/>
  <c r="F178" i="12"/>
  <c r="E178" i="12"/>
  <c r="D178" i="12"/>
  <c r="G165" i="12"/>
  <c r="F165" i="12"/>
  <c r="E165" i="12"/>
  <c r="D165" i="12"/>
  <c r="G152" i="12"/>
  <c r="F152" i="12"/>
  <c r="E152" i="12"/>
  <c r="D152" i="12"/>
  <c r="G139" i="12"/>
  <c r="F139" i="12"/>
  <c r="E139" i="12"/>
  <c r="D139" i="12"/>
  <c r="G126" i="12"/>
  <c r="F126" i="12"/>
  <c r="E126" i="12"/>
  <c r="D126" i="12"/>
  <c r="G113" i="12"/>
  <c r="F113" i="12"/>
  <c r="E113" i="12"/>
  <c r="D113" i="12"/>
  <c r="G190" i="12"/>
  <c r="F190" i="12"/>
  <c r="E190" i="12"/>
  <c r="D190" i="12"/>
  <c r="G177" i="12"/>
  <c r="F177" i="12"/>
  <c r="E177" i="12"/>
  <c r="D177" i="12"/>
  <c r="G164" i="12"/>
  <c r="F164" i="12"/>
  <c r="E164" i="12"/>
  <c r="D164" i="12"/>
  <c r="G151" i="12"/>
  <c r="F151" i="12"/>
  <c r="E151" i="12"/>
  <c r="D151" i="12"/>
  <c r="G138" i="12"/>
  <c r="F138" i="12"/>
  <c r="E138" i="12"/>
  <c r="D138" i="12"/>
  <c r="G125" i="12"/>
  <c r="F125" i="12"/>
  <c r="E125" i="12"/>
  <c r="D125" i="12"/>
  <c r="G112" i="12"/>
  <c r="F112" i="12"/>
  <c r="E112" i="12"/>
  <c r="D112" i="12"/>
  <c r="G189" i="12"/>
  <c r="F189" i="12"/>
  <c r="E189" i="12"/>
  <c r="D189" i="12"/>
  <c r="G176" i="12"/>
  <c r="F176" i="12"/>
  <c r="E176" i="12"/>
  <c r="D176" i="12"/>
  <c r="G163" i="12"/>
  <c r="F163" i="12"/>
  <c r="E163" i="12"/>
  <c r="D163" i="12"/>
  <c r="G150" i="12"/>
  <c r="F150" i="12"/>
  <c r="E150" i="12"/>
  <c r="D150" i="12"/>
  <c r="G137" i="12"/>
  <c r="F137" i="12"/>
  <c r="E137" i="12"/>
  <c r="D137" i="12"/>
  <c r="G124" i="12"/>
  <c r="F124" i="12"/>
  <c r="E124" i="12"/>
  <c r="D124" i="12"/>
  <c r="G111" i="12"/>
  <c r="F111" i="12"/>
  <c r="E111" i="12"/>
  <c r="D111" i="12"/>
  <c r="G188" i="12"/>
  <c r="F188" i="12"/>
  <c r="E188" i="12"/>
  <c r="D188" i="12"/>
  <c r="G175" i="12"/>
  <c r="F175" i="12"/>
  <c r="E175" i="12"/>
  <c r="D175" i="12"/>
  <c r="G162" i="12"/>
  <c r="F162" i="12"/>
  <c r="E162" i="12"/>
  <c r="D162" i="12"/>
  <c r="G149" i="12"/>
  <c r="F149" i="12"/>
  <c r="E149" i="12"/>
  <c r="D149" i="12"/>
  <c r="G136" i="12"/>
  <c r="F136" i="12"/>
  <c r="E136" i="12"/>
  <c r="D136" i="12"/>
  <c r="G123" i="12"/>
  <c r="F123" i="12"/>
  <c r="E123" i="12"/>
  <c r="D123" i="12"/>
  <c r="G110" i="12"/>
  <c r="F110" i="12"/>
  <c r="E110" i="12"/>
  <c r="D110" i="12"/>
  <c r="G187" i="12"/>
  <c r="F187" i="12"/>
  <c r="E187" i="12"/>
  <c r="D187" i="12"/>
  <c r="G174" i="12"/>
  <c r="F174" i="12"/>
  <c r="E174" i="12"/>
  <c r="D174" i="12"/>
  <c r="G161" i="12"/>
  <c r="F161" i="12"/>
  <c r="E161" i="12"/>
  <c r="D161" i="12"/>
  <c r="G148" i="12"/>
  <c r="F148" i="12"/>
  <c r="E148" i="12"/>
  <c r="D148" i="12"/>
  <c r="G135" i="12"/>
  <c r="F135" i="12"/>
  <c r="E135" i="12"/>
  <c r="D135" i="12"/>
  <c r="G122" i="12"/>
  <c r="F122" i="12"/>
  <c r="E122" i="12"/>
  <c r="D122" i="12"/>
  <c r="G109" i="12"/>
  <c r="F109" i="12"/>
  <c r="E109" i="12"/>
  <c r="D109" i="12"/>
  <c r="G186" i="12"/>
  <c r="F186" i="12"/>
  <c r="E186" i="12"/>
  <c r="D186" i="12"/>
  <c r="G173" i="12"/>
  <c r="F173" i="12"/>
  <c r="E173" i="12"/>
  <c r="D173" i="12"/>
  <c r="G160" i="12"/>
  <c r="F160" i="12"/>
  <c r="E160" i="12"/>
  <c r="D160" i="12"/>
  <c r="G147" i="12"/>
  <c r="F147" i="12"/>
  <c r="E147" i="12"/>
  <c r="D147" i="12"/>
  <c r="G134" i="12"/>
  <c r="F134" i="12"/>
  <c r="E134" i="12"/>
  <c r="D134" i="12"/>
  <c r="G121" i="12"/>
  <c r="F121" i="12"/>
  <c r="E121" i="12"/>
  <c r="D121" i="12"/>
  <c r="G108" i="12"/>
  <c r="F108" i="12"/>
  <c r="E108" i="12"/>
  <c r="D108" i="12"/>
  <c r="G185" i="12"/>
  <c r="F185" i="12"/>
  <c r="E185" i="12"/>
  <c r="D185" i="12"/>
  <c r="G172" i="12"/>
  <c r="F172" i="12"/>
  <c r="E172" i="12"/>
  <c r="D172" i="12"/>
  <c r="G159" i="12"/>
  <c r="F159" i="12"/>
  <c r="E159" i="12"/>
  <c r="D159" i="12"/>
  <c r="G146" i="12"/>
  <c r="F146" i="12"/>
  <c r="E146" i="12"/>
  <c r="D146" i="12"/>
  <c r="G133" i="12"/>
  <c r="F133" i="12"/>
  <c r="E133" i="12"/>
  <c r="D133" i="12"/>
  <c r="G120" i="12"/>
  <c r="F120" i="12"/>
  <c r="E120" i="12"/>
  <c r="D120" i="12"/>
  <c r="G107" i="12"/>
  <c r="F107" i="12"/>
  <c r="E107" i="12"/>
  <c r="D107" i="12"/>
  <c r="G184" i="12"/>
  <c r="F184" i="12"/>
  <c r="E184" i="12"/>
  <c r="D184" i="12"/>
  <c r="G171" i="12"/>
  <c r="F171" i="12"/>
  <c r="E171" i="12"/>
  <c r="D171" i="12"/>
  <c r="G158" i="12"/>
  <c r="F158" i="12"/>
  <c r="E158" i="12"/>
  <c r="D158" i="12"/>
  <c r="G145" i="12"/>
  <c r="F145" i="12"/>
  <c r="E145" i="12"/>
  <c r="D145" i="12"/>
  <c r="G132" i="12"/>
  <c r="F132" i="12"/>
  <c r="E132" i="12"/>
  <c r="D132" i="12"/>
  <c r="G119" i="12"/>
  <c r="F119" i="12"/>
  <c r="E119" i="12"/>
  <c r="D119" i="12"/>
  <c r="G106" i="12"/>
  <c r="F106" i="12"/>
  <c r="E106" i="12"/>
  <c r="D106" i="12"/>
  <c r="G183" i="12"/>
  <c r="F183" i="12"/>
  <c r="E183" i="12"/>
  <c r="D183" i="12"/>
  <c r="G170" i="12"/>
  <c r="F170" i="12"/>
  <c r="E170" i="12"/>
  <c r="D170" i="12"/>
  <c r="G157" i="12"/>
  <c r="F157" i="12"/>
  <c r="E157" i="12"/>
  <c r="D157" i="12"/>
  <c r="G144" i="12"/>
  <c r="F144" i="12"/>
  <c r="E144" i="12"/>
  <c r="D144" i="12"/>
  <c r="G131" i="12"/>
  <c r="F131" i="12"/>
  <c r="E131" i="12"/>
  <c r="D131" i="12"/>
  <c r="G118" i="12"/>
  <c r="F118" i="12"/>
  <c r="E118" i="12"/>
  <c r="D118" i="12"/>
  <c r="G105" i="12"/>
  <c r="F105" i="12"/>
  <c r="E105" i="12"/>
  <c r="D105" i="12"/>
  <c r="G182" i="12"/>
  <c r="F182" i="12"/>
  <c r="E182" i="12"/>
  <c r="D182" i="12"/>
  <c r="G169" i="12"/>
  <c r="F169" i="12"/>
  <c r="E169" i="12"/>
  <c r="D169" i="12"/>
  <c r="G156" i="12"/>
  <c r="F156" i="12"/>
  <c r="E156" i="12"/>
  <c r="D156" i="12"/>
  <c r="G143" i="12"/>
  <c r="F143" i="12"/>
  <c r="E143" i="12"/>
  <c r="D143" i="12"/>
  <c r="G130" i="12"/>
  <c r="F130" i="12"/>
  <c r="E130" i="12"/>
  <c r="D130" i="12"/>
  <c r="G117" i="12"/>
  <c r="F117" i="12"/>
  <c r="E117" i="12"/>
  <c r="D117" i="12"/>
  <c r="G104" i="12"/>
  <c r="F104" i="12"/>
  <c r="E104" i="12"/>
  <c r="D104" i="12"/>
  <c r="G181" i="12"/>
  <c r="F181" i="12"/>
  <c r="E181" i="12"/>
  <c r="D181" i="12"/>
  <c r="G168" i="12"/>
  <c r="F168" i="12"/>
  <c r="E168" i="12"/>
  <c r="D168" i="12"/>
  <c r="G155" i="12"/>
  <c r="F155" i="12"/>
  <c r="E155" i="12"/>
  <c r="D155" i="12"/>
  <c r="G142" i="12"/>
  <c r="F142" i="12"/>
  <c r="E142" i="12"/>
  <c r="D142" i="12"/>
  <c r="G129" i="12"/>
  <c r="F129" i="12"/>
  <c r="E129" i="12"/>
  <c r="D129" i="12"/>
  <c r="G116" i="12"/>
  <c r="F116" i="12"/>
  <c r="E116" i="12"/>
  <c r="D116" i="12"/>
  <c r="G103" i="12"/>
  <c r="F103" i="12"/>
  <c r="E103" i="12"/>
  <c r="D103" i="12"/>
  <c r="G180" i="12"/>
  <c r="F180" i="12"/>
  <c r="E180" i="12"/>
  <c r="D180" i="12"/>
  <c r="G167" i="12"/>
  <c r="F167" i="12"/>
  <c r="E167" i="12"/>
  <c r="D167" i="12"/>
  <c r="G154" i="12"/>
  <c r="F154" i="12"/>
  <c r="E154" i="12"/>
  <c r="D154" i="12"/>
  <c r="G141" i="12"/>
  <c r="F141" i="12"/>
  <c r="E141" i="12"/>
  <c r="D141" i="12"/>
  <c r="G128" i="12"/>
  <c r="F128" i="12"/>
  <c r="E128" i="12"/>
  <c r="D128" i="12"/>
  <c r="G115" i="12"/>
  <c r="F115" i="12"/>
  <c r="E115" i="12"/>
  <c r="D115" i="12"/>
  <c r="G102" i="12"/>
  <c r="F102" i="12"/>
  <c r="E102" i="12"/>
  <c r="D102" i="12"/>
  <c r="G179" i="12"/>
  <c r="F179" i="12"/>
  <c r="E179" i="12"/>
  <c r="D179" i="12"/>
  <c r="G166" i="12"/>
  <c r="F166" i="12"/>
  <c r="E166" i="12"/>
  <c r="D166" i="12"/>
  <c r="G153" i="12"/>
  <c r="F153" i="12"/>
  <c r="E153" i="12"/>
  <c r="D153" i="12"/>
  <c r="G140" i="12"/>
  <c r="F140" i="12"/>
  <c r="E140" i="12"/>
  <c r="D140" i="12"/>
  <c r="G127" i="12"/>
  <c r="F127" i="12"/>
  <c r="E127" i="12"/>
  <c r="D127" i="12"/>
  <c r="G114" i="12"/>
  <c r="F114" i="12"/>
  <c r="E114" i="12"/>
  <c r="D114" i="12"/>
  <c r="F101" i="12"/>
  <c r="E101" i="12"/>
  <c r="G95" i="12"/>
  <c r="F95" i="12"/>
  <c r="E95" i="12"/>
  <c r="D95" i="12"/>
  <c r="G82" i="12"/>
  <c r="F82" i="12"/>
  <c r="E82" i="12"/>
  <c r="D82" i="12"/>
  <c r="G69" i="12"/>
  <c r="F69" i="12"/>
  <c r="E69" i="12"/>
  <c r="D69" i="12"/>
  <c r="G56" i="12"/>
  <c r="F56" i="12"/>
  <c r="E56" i="12"/>
  <c r="D56" i="12"/>
  <c r="G43" i="12"/>
  <c r="F43" i="12"/>
  <c r="E43" i="12"/>
  <c r="D43" i="12"/>
  <c r="G30" i="12"/>
  <c r="F30" i="12"/>
  <c r="E30" i="12"/>
  <c r="D30" i="12"/>
  <c r="G17" i="12"/>
  <c r="F17" i="12"/>
  <c r="E17" i="12"/>
  <c r="D17" i="12"/>
  <c r="G94" i="12"/>
  <c r="F94" i="12"/>
  <c r="E94" i="12"/>
  <c r="D94" i="12"/>
  <c r="G81" i="12"/>
  <c r="F81" i="12"/>
  <c r="E81" i="12"/>
  <c r="D81" i="12"/>
  <c r="G68" i="12"/>
  <c r="F68" i="12"/>
  <c r="E68" i="12"/>
  <c r="D68" i="12"/>
  <c r="G55" i="12"/>
  <c r="F55" i="12"/>
  <c r="E55" i="12"/>
  <c r="D55" i="12"/>
  <c r="G42" i="12"/>
  <c r="F42" i="12"/>
  <c r="E42" i="12"/>
  <c r="D42" i="12"/>
  <c r="G29" i="12"/>
  <c r="F29" i="12"/>
  <c r="E29" i="12"/>
  <c r="D29" i="12"/>
  <c r="G16" i="12"/>
  <c r="F16" i="12"/>
  <c r="E16" i="12"/>
  <c r="D16" i="12"/>
  <c r="G93" i="12"/>
  <c r="F93" i="12"/>
  <c r="E93" i="12"/>
  <c r="D93" i="12"/>
  <c r="G80" i="12"/>
  <c r="F80" i="12"/>
  <c r="E80" i="12"/>
  <c r="D80" i="12"/>
  <c r="G67" i="12"/>
  <c r="F67" i="12"/>
  <c r="E67" i="12"/>
  <c r="D67" i="12"/>
  <c r="G54" i="12"/>
  <c r="F54" i="12"/>
  <c r="E54" i="12"/>
  <c r="D54" i="12"/>
  <c r="G41" i="12"/>
  <c r="F41" i="12"/>
  <c r="E41" i="12"/>
  <c r="D41" i="12"/>
  <c r="G28" i="12"/>
  <c r="F28" i="12"/>
  <c r="E28" i="12"/>
  <c r="D28" i="12"/>
  <c r="G15" i="12"/>
  <c r="F15" i="12"/>
  <c r="E15" i="12"/>
  <c r="D15" i="12"/>
  <c r="G92" i="12"/>
  <c r="F92" i="12"/>
  <c r="E92" i="12"/>
  <c r="D92" i="12"/>
  <c r="G79" i="12"/>
  <c r="F79" i="12"/>
  <c r="E79" i="12"/>
  <c r="D79" i="12"/>
  <c r="G66" i="12"/>
  <c r="F66" i="12"/>
  <c r="E66" i="12"/>
  <c r="D66" i="12"/>
  <c r="G53" i="12"/>
  <c r="F53" i="12"/>
  <c r="E53" i="12"/>
  <c r="D53" i="12"/>
  <c r="G40" i="12"/>
  <c r="F40" i="12"/>
  <c r="E40" i="12"/>
  <c r="D40" i="12"/>
  <c r="G27" i="12"/>
  <c r="F27" i="12"/>
  <c r="E27" i="12"/>
  <c r="D27" i="12"/>
  <c r="G14" i="12"/>
  <c r="F14" i="12"/>
  <c r="E14" i="12"/>
  <c r="D14" i="12"/>
  <c r="G91" i="12"/>
  <c r="F91" i="12"/>
  <c r="E91" i="12"/>
  <c r="D91" i="12"/>
  <c r="G78" i="12"/>
  <c r="F78" i="12"/>
  <c r="E78" i="12"/>
  <c r="D78" i="12"/>
  <c r="G65" i="12"/>
  <c r="F65" i="12"/>
  <c r="E65" i="12"/>
  <c r="D65" i="12"/>
  <c r="G52" i="12"/>
  <c r="F52" i="12"/>
  <c r="E52" i="12"/>
  <c r="D52" i="12"/>
  <c r="G39" i="12"/>
  <c r="F39" i="12"/>
  <c r="E39" i="12"/>
  <c r="D39" i="12"/>
  <c r="G26" i="12"/>
  <c r="F26" i="12"/>
  <c r="E26" i="12"/>
  <c r="D26" i="12"/>
  <c r="G13" i="12"/>
  <c r="F13" i="12"/>
  <c r="E13" i="12"/>
  <c r="D13" i="12"/>
  <c r="G90" i="12"/>
  <c r="F90" i="12"/>
  <c r="E90" i="12"/>
  <c r="D90" i="12"/>
  <c r="G77" i="12"/>
  <c r="F77" i="12"/>
  <c r="E77" i="12"/>
  <c r="D77" i="12"/>
  <c r="G64" i="12"/>
  <c r="F64" i="12"/>
  <c r="E64" i="12"/>
  <c r="D64" i="12"/>
  <c r="G51" i="12"/>
  <c r="F51" i="12"/>
  <c r="E51" i="12"/>
  <c r="D51" i="12"/>
  <c r="G38" i="12"/>
  <c r="F38" i="12"/>
  <c r="E38" i="12"/>
  <c r="D38" i="12"/>
  <c r="G25" i="12"/>
  <c r="F25" i="12"/>
  <c r="E25" i="12"/>
  <c r="D25" i="12"/>
  <c r="G12" i="12"/>
  <c r="F12" i="12"/>
  <c r="E12" i="12"/>
  <c r="D12" i="12"/>
  <c r="G89" i="12"/>
  <c r="F89" i="12"/>
  <c r="E89" i="12"/>
  <c r="D89" i="12"/>
  <c r="G76" i="12"/>
  <c r="F76" i="12"/>
  <c r="E76" i="12"/>
  <c r="D76" i="12"/>
  <c r="G63" i="12"/>
  <c r="F63" i="12"/>
  <c r="E63" i="12"/>
  <c r="D63" i="12"/>
  <c r="G50" i="12"/>
  <c r="F50" i="12"/>
  <c r="E50" i="12"/>
  <c r="D50" i="12"/>
  <c r="G37" i="12"/>
  <c r="F37" i="12"/>
  <c r="E37" i="12"/>
  <c r="D37" i="12"/>
  <c r="G24" i="12"/>
  <c r="F24" i="12"/>
  <c r="E24" i="12"/>
  <c r="D24" i="12"/>
  <c r="G11" i="12"/>
  <c r="F11" i="12"/>
  <c r="E11" i="12"/>
  <c r="D11" i="12"/>
  <c r="G88" i="12"/>
  <c r="F88" i="12"/>
  <c r="E88" i="12"/>
  <c r="D88" i="12"/>
  <c r="G75" i="12"/>
  <c r="F75" i="12"/>
  <c r="E75" i="12"/>
  <c r="D75" i="12"/>
  <c r="G62" i="12"/>
  <c r="F62" i="12"/>
  <c r="E62" i="12"/>
  <c r="D62" i="12"/>
  <c r="G49" i="12"/>
  <c r="F49" i="12"/>
  <c r="E49" i="12"/>
  <c r="D49" i="12"/>
  <c r="G36" i="12"/>
  <c r="F36" i="12"/>
  <c r="E36" i="12"/>
  <c r="D36" i="12"/>
  <c r="G23" i="12"/>
  <c r="F23" i="12"/>
  <c r="E23" i="12"/>
  <c r="D23" i="12"/>
  <c r="G10" i="12"/>
  <c r="F10" i="12"/>
  <c r="E10" i="12"/>
  <c r="D10" i="12"/>
  <c r="G87" i="12"/>
  <c r="F87" i="12"/>
  <c r="E87" i="12"/>
  <c r="D87" i="12"/>
  <c r="G74" i="12"/>
  <c r="F74" i="12"/>
  <c r="E74" i="12"/>
  <c r="D74" i="12"/>
  <c r="G61" i="12"/>
  <c r="F61" i="12"/>
  <c r="E61" i="12"/>
  <c r="D61" i="12"/>
  <c r="G48" i="12"/>
  <c r="F48" i="12"/>
  <c r="E48" i="12"/>
  <c r="D48" i="12"/>
  <c r="G35" i="12"/>
  <c r="F35" i="12"/>
  <c r="E35" i="12"/>
  <c r="D35" i="12"/>
  <c r="G22" i="12"/>
  <c r="F22" i="12"/>
  <c r="E22" i="12"/>
  <c r="D22" i="12"/>
  <c r="G9" i="12"/>
  <c r="F9" i="12"/>
  <c r="E9" i="12"/>
  <c r="D9" i="12"/>
  <c r="G86" i="12"/>
  <c r="F86" i="12"/>
  <c r="E86" i="12"/>
  <c r="D86" i="12"/>
  <c r="G73" i="12"/>
  <c r="F73" i="12"/>
  <c r="E73" i="12"/>
  <c r="D73" i="12"/>
  <c r="G60" i="12"/>
  <c r="F60" i="12"/>
  <c r="E60" i="12"/>
  <c r="D60" i="12"/>
  <c r="G47" i="12"/>
  <c r="F47" i="12"/>
  <c r="E47" i="12"/>
  <c r="D47" i="12"/>
  <c r="G34" i="12"/>
  <c r="F34" i="12"/>
  <c r="E34" i="12"/>
  <c r="D34" i="12"/>
  <c r="G21" i="12"/>
  <c r="F21" i="12"/>
  <c r="E21" i="12"/>
  <c r="D21" i="12"/>
  <c r="G8" i="12"/>
  <c r="F8" i="12"/>
  <c r="E8" i="12"/>
  <c r="D8" i="12"/>
  <c r="G85" i="12"/>
  <c r="F85" i="12"/>
  <c r="E85" i="12"/>
  <c r="D85" i="12"/>
  <c r="G72" i="12"/>
  <c r="F72" i="12"/>
  <c r="E72" i="12"/>
  <c r="D72" i="12"/>
  <c r="G59" i="12"/>
  <c r="F59" i="12"/>
  <c r="E59" i="12"/>
  <c r="D59" i="12"/>
  <c r="G46" i="12"/>
  <c r="F46" i="12"/>
  <c r="E46" i="12"/>
  <c r="D46" i="12"/>
  <c r="G33" i="12"/>
  <c r="F33" i="12"/>
  <c r="E33" i="12"/>
  <c r="D33" i="12"/>
  <c r="G20" i="12"/>
  <c r="F20" i="12"/>
  <c r="E20" i="12"/>
  <c r="D20" i="12"/>
  <c r="G7" i="12"/>
  <c r="F7" i="12"/>
  <c r="E7" i="12"/>
  <c r="D7" i="12"/>
  <c r="G84" i="12"/>
  <c r="F84" i="12"/>
  <c r="E84" i="12"/>
  <c r="D84" i="12"/>
  <c r="G71" i="12"/>
  <c r="F71" i="12"/>
  <c r="E71" i="12"/>
  <c r="D71" i="12"/>
  <c r="G58" i="12"/>
  <c r="F58" i="12"/>
  <c r="E58" i="12"/>
  <c r="D58" i="12"/>
  <c r="G45" i="12"/>
  <c r="F45" i="12"/>
  <c r="E45" i="12"/>
  <c r="D45" i="12"/>
  <c r="G32" i="12"/>
  <c r="F32" i="12"/>
  <c r="E32" i="12"/>
  <c r="D32" i="12"/>
  <c r="G19" i="12"/>
  <c r="F19" i="12"/>
  <c r="E19" i="12"/>
  <c r="D19" i="12"/>
  <c r="G6" i="12"/>
  <c r="F6" i="12"/>
  <c r="E6" i="12"/>
  <c r="D6" i="12"/>
  <c r="G83" i="12"/>
  <c r="F83" i="12"/>
  <c r="E83" i="12"/>
  <c r="D83" i="12"/>
  <c r="G70" i="12"/>
  <c r="F70" i="12"/>
  <c r="E70" i="12"/>
  <c r="D70" i="12"/>
  <c r="G57" i="12"/>
  <c r="F57" i="12"/>
  <c r="E57" i="12"/>
  <c r="D57" i="12"/>
  <c r="G44" i="12"/>
  <c r="F44" i="12"/>
  <c r="E44" i="12"/>
  <c r="D44" i="12"/>
  <c r="G31" i="12"/>
  <c r="F31" i="12"/>
  <c r="E31" i="12"/>
  <c r="D31" i="12"/>
  <c r="G18" i="12"/>
  <c r="F18" i="12"/>
  <c r="E18" i="12"/>
  <c r="D18" i="12"/>
  <c r="G5" i="12"/>
  <c r="F5" i="12"/>
  <c r="E5" i="12"/>
  <c r="CO13" i="13" l="1"/>
  <c r="CO17" i="13"/>
  <c r="CO21" i="13"/>
  <c r="CO25" i="13"/>
  <c r="CO29" i="13"/>
  <c r="CO33" i="13"/>
  <c r="CO37" i="13"/>
  <c r="CO41" i="13"/>
  <c r="CO10" i="13"/>
  <c r="CO11" i="13"/>
  <c r="BH12" i="13"/>
  <c r="BH16" i="13"/>
  <c r="BH20" i="13"/>
  <c r="BH24" i="13"/>
  <c r="BH28" i="13"/>
  <c r="BH32" i="13"/>
  <c r="BH36" i="13"/>
  <c r="BH40" i="13"/>
  <c r="BH44" i="13"/>
  <c r="CO14" i="13"/>
  <c r="CO18" i="13"/>
  <c r="CO22" i="13"/>
  <c r="CO26" i="13"/>
  <c r="CO30" i="13"/>
  <c r="CO34" i="13"/>
  <c r="CO38" i="13"/>
  <c r="CD14" i="13"/>
  <c r="CD18" i="13"/>
  <c r="CD22" i="13"/>
  <c r="CD26" i="13"/>
  <c r="CD30" i="13"/>
  <c r="CD34" i="13"/>
  <c r="CD38" i="13"/>
  <c r="BS9" i="13"/>
  <c r="BS17" i="13"/>
  <c r="BS21" i="13"/>
  <c r="BS25" i="13"/>
  <c r="BS10" i="13"/>
  <c r="CD42" i="13"/>
  <c r="CO28" i="13"/>
  <c r="CO32" i="13"/>
  <c r="CO36" i="13"/>
  <c r="CO40" i="13"/>
  <c r="CO44" i="13"/>
  <c r="CD9" i="13"/>
  <c r="CD13" i="13"/>
  <c r="CD17" i="13"/>
  <c r="CD21" i="13"/>
  <c r="CD25" i="13"/>
  <c r="CD29" i="13"/>
  <c r="CD33" i="13"/>
  <c r="CD37" i="13"/>
  <c r="CD41" i="13"/>
  <c r="CD10" i="13"/>
  <c r="CO42" i="13"/>
  <c r="BS11" i="13"/>
  <c r="BS16" i="13"/>
  <c r="BS20" i="13"/>
  <c r="BS24" i="13"/>
  <c r="BS28" i="13"/>
  <c r="BS32" i="13"/>
  <c r="BS36" i="13"/>
  <c r="BS40" i="13"/>
  <c r="BS44" i="13"/>
  <c r="CD11" i="13"/>
  <c r="BH9" i="13"/>
  <c r="BH19" i="13"/>
  <c r="BH27" i="13"/>
  <c r="BH35" i="13"/>
  <c r="BH43" i="13"/>
  <c r="BS12" i="13"/>
  <c r="BS29" i="13"/>
  <c r="BS33" i="13"/>
  <c r="BS37" i="13"/>
  <c r="BS41" i="13"/>
  <c r="CD12" i="13"/>
  <c r="CD16" i="13"/>
  <c r="CD20" i="13"/>
  <c r="CD24" i="13"/>
  <c r="CD28" i="13"/>
  <c r="CD32" i="13"/>
  <c r="CD36" i="13"/>
  <c r="CD40" i="13"/>
  <c r="CD44" i="13"/>
  <c r="BH17" i="13"/>
  <c r="BH25" i="13"/>
  <c r="BH33" i="13"/>
  <c r="BH41" i="13"/>
  <c r="CD15" i="13"/>
  <c r="CD19" i="13"/>
  <c r="CD23" i="13"/>
  <c r="CD27" i="13"/>
  <c r="CD31" i="13"/>
  <c r="CD35" i="13"/>
  <c r="CD39" i="13"/>
  <c r="CD43" i="13"/>
  <c r="BH15" i="13"/>
  <c r="BH23" i="13"/>
  <c r="BH31" i="13"/>
  <c r="BH39" i="13"/>
  <c r="BS14" i="13"/>
  <c r="BS15" i="13"/>
  <c r="BS19" i="13"/>
  <c r="BS23" i="13"/>
  <c r="BS27" i="13"/>
  <c r="BS31" i="13"/>
  <c r="BS35" i="13"/>
  <c r="BS39" i="13"/>
  <c r="BS43" i="13"/>
  <c r="BH13" i="13"/>
  <c r="BH21" i="13"/>
  <c r="BH29" i="13"/>
  <c r="BH37" i="13"/>
  <c r="BS13" i="13"/>
  <c r="BS18" i="13"/>
  <c r="BS22" i="13"/>
  <c r="BS26" i="13"/>
  <c r="BS30" i="13"/>
  <c r="BS34" i="13"/>
  <c r="BS38" i="13"/>
  <c r="BS42" i="13"/>
  <c r="BH26" i="13"/>
  <c r="BH30" i="13"/>
  <c r="BH42" i="13"/>
  <c r="BH14" i="13"/>
  <c r="BH38" i="13"/>
  <c r="BH18" i="13"/>
  <c r="BH22" i="13"/>
  <c r="BH34" i="13"/>
  <c r="E155" i="10"/>
  <c r="E149" i="10"/>
  <c r="E143" i="10"/>
  <c r="AA115" i="10"/>
  <c r="Z115" i="10"/>
  <c r="Y115" i="10"/>
  <c r="X115" i="10"/>
  <c r="W115" i="10"/>
  <c r="AA114" i="10"/>
  <c r="Z114" i="10"/>
  <c r="Y114" i="10"/>
  <c r="X114" i="10"/>
  <c r="W114" i="10"/>
  <c r="AA113" i="10"/>
  <c r="Z113" i="10"/>
  <c r="Y113" i="10"/>
  <c r="X113" i="10"/>
  <c r="W113" i="10"/>
  <c r="AA112" i="10"/>
  <c r="Z112" i="10"/>
  <c r="Y112" i="10"/>
  <c r="X112" i="10"/>
  <c r="W112" i="10"/>
  <c r="AA110" i="10"/>
  <c r="Z110" i="10"/>
  <c r="Y110" i="10"/>
  <c r="X110" i="10"/>
  <c r="W110" i="10"/>
  <c r="AA105" i="10"/>
  <c r="Z105" i="10"/>
  <c r="Y105" i="10"/>
  <c r="X105" i="10"/>
  <c r="W105" i="10"/>
  <c r="AA100" i="10"/>
  <c r="Z100" i="10"/>
  <c r="Y100" i="10"/>
  <c r="X100" i="10"/>
  <c r="W100" i="10"/>
  <c r="AA95" i="10"/>
  <c r="Z95" i="10"/>
  <c r="Y95" i="10"/>
  <c r="X95" i="10"/>
  <c r="W95" i="10"/>
  <c r="W85" i="10"/>
  <c r="W84" i="10"/>
  <c r="W83" i="10"/>
  <c r="W82" i="10"/>
  <c r="W81" i="10"/>
  <c r="W136" i="10" s="1"/>
  <c r="W80" i="10"/>
  <c r="W79" i="10"/>
  <c r="W78" i="10"/>
  <c r="W77" i="10"/>
  <c r="W76" i="10"/>
  <c r="W75" i="10"/>
  <c r="W74" i="10"/>
  <c r="W130" i="10" s="1"/>
  <c r="W73" i="10"/>
  <c r="W124" i="10" s="1"/>
  <c r="V116" i="11" l="1"/>
  <c r="P85" i="10" s="1"/>
  <c r="U116" i="11"/>
  <c r="O85" i="10" s="1"/>
  <c r="T116" i="11"/>
  <c r="N85" i="10" s="1"/>
  <c r="S116" i="11"/>
  <c r="AB85" i="10" s="1"/>
  <c r="AB105" i="10" s="1"/>
  <c r="Q116" i="11"/>
  <c r="P116" i="11"/>
  <c r="O116" i="11"/>
  <c r="M116" i="11"/>
  <c r="L85" i="10" s="1"/>
  <c r="L116" i="11"/>
  <c r="K85" i="10" s="1"/>
  <c r="J116" i="11"/>
  <c r="I85" i="10" s="1"/>
  <c r="I116" i="11"/>
  <c r="H85" i="10" s="1"/>
  <c r="H116" i="11"/>
  <c r="G85" i="10" s="1"/>
  <c r="G116" i="11"/>
  <c r="F85" i="10" s="1"/>
  <c r="E116" i="11"/>
  <c r="D85" i="10" s="1"/>
  <c r="D116" i="11"/>
  <c r="C85" i="10" s="1"/>
  <c r="C116" i="11"/>
  <c r="B85" i="10" s="1"/>
  <c r="V115" i="11"/>
  <c r="P84" i="10" s="1"/>
  <c r="U115" i="11"/>
  <c r="O84" i="10" s="1"/>
  <c r="T115" i="11"/>
  <c r="N84" i="10" s="1"/>
  <c r="S115" i="11"/>
  <c r="AB84" i="10" s="1"/>
  <c r="Q115" i="11"/>
  <c r="P115" i="11"/>
  <c r="O115" i="11"/>
  <c r="M115" i="11"/>
  <c r="L84" i="10" s="1"/>
  <c r="L115" i="11"/>
  <c r="K84" i="10" s="1"/>
  <c r="J115" i="11"/>
  <c r="I84" i="10" s="1"/>
  <c r="I115" i="11"/>
  <c r="H84" i="10" s="1"/>
  <c r="H115" i="11"/>
  <c r="G84" i="10" s="1"/>
  <c r="G115" i="11"/>
  <c r="F84" i="10" s="1"/>
  <c r="E115" i="11"/>
  <c r="D84" i="10" s="1"/>
  <c r="D115" i="11"/>
  <c r="C84" i="10" s="1"/>
  <c r="C115" i="11"/>
  <c r="B84" i="10" s="1"/>
  <c r="V114" i="11"/>
  <c r="P83" i="10" s="1"/>
  <c r="U114" i="11"/>
  <c r="O83" i="10" s="1"/>
  <c r="T114" i="11"/>
  <c r="N83" i="10" s="1"/>
  <c r="S114" i="11"/>
  <c r="AB83" i="10" s="1"/>
  <c r="Q114" i="11"/>
  <c r="P114" i="11"/>
  <c r="O114" i="11"/>
  <c r="M114" i="11"/>
  <c r="L83" i="10" s="1"/>
  <c r="L114" i="11"/>
  <c r="K83" i="10" s="1"/>
  <c r="J114" i="11"/>
  <c r="I83" i="10" s="1"/>
  <c r="I114" i="11"/>
  <c r="H83" i="10" s="1"/>
  <c r="H114" i="11"/>
  <c r="G83" i="10" s="1"/>
  <c r="G114" i="11"/>
  <c r="F83" i="10" s="1"/>
  <c r="E114" i="11"/>
  <c r="D83" i="10" s="1"/>
  <c r="D114" i="11"/>
  <c r="C83" i="10" s="1"/>
  <c r="C114" i="11"/>
  <c r="B83" i="10" s="1"/>
  <c r="V113" i="11"/>
  <c r="P82" i="10" s="1"/>
  <c r="U113" i="11"/>
  <c r="O82" i="10" s="1"/>
  <c r="T113" i="11"/>
  <c r="N82" i="10" s="1"/>
  <c r="S113" i="11"/>
  <c r="AB82" i="10" s="1"/>
  <c r="Q113" i="11"/>
  <c r="P113" i="11"/>
  <c r="O113" i="11"/>
  <c r="M113" i="11"/>
  <c r="L82" i="10" s="1"/>
  <c r="L113" i="11"/>
  <c r="K82" i="10" s="1"/>
  <c r="J113" i="11"/>
  <c r="I82" i="10" s="1"/>
  <c r="I113" i="11"/>
  <c r="H82" i="10" s="1"/>
  <c r="H113" i="11"/>
  <c r="G82" i="10" s="1"/>
  <c r="G113" i="11"/>
  <c r="F82" i="10" s="1"/>
  <c r="E113" i="11"/>
  <c r="D82" i="10" s="1"/>
  <c r="D113" i="11"/>
  <c r="C82" i="10" s="1"/>
  <c r="C113" i="11"/>
  <c r="B82" i="10" s="1"/>
  <c r="V112" i="11"/>
  <c r="P81" i="10" s="1"/>
  <c r="P115" i="10" s="1"/>
  <c r="U112" i="11"/>
  <c r="O81" i="10" s="1"/>
  <c r="O115" i="10" s="1"/>
  <c r="T112" i="11"/>
  <c r="N81" i="10" s="1"/>
  <c r="N115" i="10" s="1"/>
  <c r="S112" i="11"/>
  <c r="AB81" i="10" s="1"/>
  <c r="Q112" i="11"/>
  <c r="P112" i="11"/>
  <c r="O112" i="11"/>
  <c r="M112" i="11"/>
  <c r="L81" i="10" s="1"/>
  <c r="L112" i="11"/>
  <c r="K81" i="10" s="1"/>
  <c r="K115" i="10" s="1"/>
  <c r="J112" i="11"/>
  <c r="I81" i="10" s="1"/>
  <c r="I115" i="10" s="1"/>
  <c r="I112" i="11"/>
  <c r="H81" i="10" s="1"/>
  <c r="H115" i="10" s="1"/>
  <c r="H112" i="11"/>
  <c r="G81" i="10" s="1"/>
  <c r="G115" i="10" s="1"/>
  <c r="G112" i="11"/>
  <c r="F81" i="10" s="1"/>
  <c r="F115" i="10" s="1"/>
  <c r="E112" i="11"/>
  <c r="D81" i="10" s="1"/>
  <c r="D115" i="10" s="1"/>
  <c r="D112" i="11"/>
  <c r="C81" i="10" s="1"/>
  <c r="C115" i="10" s="1"/>
  <c r="C112" i="11"/>
  <c r="B81" i="10" s="1"/>
  <c r="B115" i="10" s="1"/>
  <c r="V111" i="11"/>
  <c r="P80" i="10" s="1"/>
  <c r="U111" i="11"/>
  <c r="O80" i="10" s="1"/>
  <c r="T111" i="11"/>
  <c r="N80" i="10" s="1"/>
  <c r="S111" i="11"/>
  <c r="AB80" i="10" s="1"/>
  <c r="AB100" i="10" s="1"/>
  <c r="Q111" i="11"/>
  <c r="P111" i="11"/>
  <c r="O111" i="11"/>
  <c r="M111" i="11"/>
  <c r="L80" i="10" s="1"/>
  <c r="L111" i="11"/>
  <c r="K80" i="10" s="1"/>
  <c r="J111" i="11"/>
  <c r="I80" i="10" s="1"/>
  <c r="I111" i="11"/>
  <c r="H80" i="10" s="1"/>
  <c r="H111" i="11"/>
  <c r="G80" i="10" s="1"/>
  <c r="G111" i="11"/>
  <c r="F80" i="10" s="1"/>
  <c r="E111" i="11"/>
  <c r="D80" i="10" s="1"/>
  <c r="D111" i="11"/>
  <c r="C80" i="10" s="1"/>
  <c r="C111" i="11"/>
  <c r="B80" i="10" s="1"/>
  <c r="V110" i="11"/>
  <c r="P79" i="10" s="1"/>
  <c r="U110" i="11"/>
  <c r="O79" i="10" s="1"/>
  <c r="T110" i="11"/>
  <c r="N79" i="10" s="1"/>
  <c r="S110" i="11"/>
  <c r="AB79" i="10" s="1"/>
  <c r="Q110" i="11"/>
  <c r="P110" i="11"/>
  <c r="O110" i="11"/>
  <c r="M110" i="11"/>
  <c r="L79" i="10" s="1"/>
  <c r="L110" i="11"/>
  <c r="K79" i="10" s="1"/>
  <c r="J110" i="11"/>
  <c r="I79" i="10" s="1"/>
  <c r="I110" i="11"/>
  <c r="H79" i="10" s="1"/>
  <c r="H110" i="11"/>
  <c r="G79" i="10" s="1"/>
  <c r="G110" i="11"/>
  <c r="F79" i="10" s="1"/>
  <c r="E110" i="11"/>
  <c r="D79" i="10" s="1"/>
  <c r="D110" i="11"/>
  <c r="C79" i="10" s="1"/>
  <c r="C110" i="11"/>
  <c r="B79" i="10" s="1"/>
  <c r="V109" i="11"/>
  <c r="P78" i="10" s="1"/>
  <c r="U109" i="11"/>
  <c r="O78" i="10" s="1"/>
  <c r="T109" i="11"/>
  <c r="N78" i="10" s="1"/>
  <c r="S109" i="11"/>
  <c r="AB78" i="10" s="1"/>
  <c r="Q109" i="11"/>
  <c r="P109" i="11"/>
  <c r="O109" i="11"/>
  <c r="M109" i="11"/>
  <c r="L78" i="10" s="1"/>
  <c r="L109" i="11"/>
  <c r="K78" i="10" s="1"/>
  <c r="J109" i="11"/>
  <c r="I78" i="10" s="1"/>
  <c r="I109" i="11"/>
  <c r="H78" i="10" s="1"/>
  <c r="H109" i="11"/>
  <c r="G78" i="10" s="1"/>
  <c r="G109" i="11"/>
  <c r="F78" i="10" s="1"/>
  <c r="E109" i="11"/>
  <c r="D78" i="10" s="1"/>
  <c r="D109" i="11"/>
  <c r="C78" i="10" s="1"/>
  <c r="C109" i="11"/>
  <c r="B78" i="10" s="1"/>
  <c r="V108" i="11"/>
  <c r="P77" i="10" s="1"/>
  <c r="U108" i="11"/>
  <c r="O77" i="10" s="1"/>
  <c r="T108" i="11"/>
  <c r="N77" i="10" s="1"/>
  <c r="S108" i="11"/>
  <c r="AB77" i="10" s="1"/>
  <c r="Q108" i="11"/>
  <c r="P108" i="11"/>
  <c r="O108" i="11"/>
  <c r="M108" i="11"/>
  <c r="L77" i="10" s="1"/>
  <c r="L108" i="11"/>
  <c r="K77" i="10" s="1"/>
  <c r="J108" i="11"/>
  <c r="I77" i="10" s="1"/>
  <c r="I108" i="11"/>
  <c r="H77" i="10" s="1"/>
  <c r="H108" i="11"/>
  <c r="G77" i="10" s="1"/>
  <c r="G108" i="11"/>
  <c r="F77" i="10" s="1"/>
  <c r="E108" i="11"/>
  <c r="D77" i="10" s="1"/>
  <c r="D108" i="11"/>
  <c r="C77" i="10" s="1"/>
  <c r="C108" i="11"/>
  <c r="B77" i="10" s="1"/>
  <c r="V107" i="11"/>
  <c r="P76" i="10" s="1"/>
  <c r="U107" i="11"/>
  <c r="O76" i="10" s="1"/>
  <c r="T107" i="11"/>
  <c r="N76" i="10" s="1"/>
  <c r="S107" i="11"/>
  <c r="AB76" i="10" s="1"/>
  <c r="Q107" i="11"/>
  <c r="P107" i="11"/>
  <c r="O107" i="11"/>
  <c r="M107" i="11"/>
  <c r="L76" i="10" s="1"/>
  <c r="L107" i="11"/>
  <c r="K76" i="10" s="1"/>
  <c r="J107" i="11"/>
  <c r="I76" i="10" s="1"/>
  <c r="I107" i="11"/>
  <c r="H76" i="10" s="1"/>
  <c r="H107" i="11"/>
  <c r="G76" i="10" s="1"/>
  <c r="G107" i="11"/>
  <c r="F76" i="10" s="1"/>
  <c r="E107" i="11"/>
  <c r="D76" i="10" s="1"/>
  <c r="D107" i="11"/>
  <c r="C76" i="10" s="1"/>
  <c r="C107" i="11"/>
  <c r="B76" i="10" s="1"/>
  <c r="V106" i="11"/>
  <c r="P75" i="10" s="1"/>
  <c r="U106" i="11"/>
  <c r="O75" i="10" s="1"/>
  <c r="T106" i="11"/>
  <c r="N75" i="10" s="1"/>
  <c r="S106" i="11"/>
  <c r="AB75" i="10" s="1"/>
  <c r="Q106" i="11"/>
  <c r="P106" i="11"/>
  <c r="O106" i="11"/>
  <c r="M106" i="11"/>
  <c r="L75" i="10" s="1"/>
  <c r="L106" i="11"/>
  <c r="K75" i="10" s="1"/>
  <c r="J106" i="11"/>
  <c r="I75" i="10" s="1"/>
  <c r="I106" i="11"/>
  <c r="H75" i="10" s="1"/>
  <c r="H106" i="11"/>
  <c r="G75" i="10" s="1"/>
  <c r="G106" i="11"/>
  <c r="F75" i="10" s="1"/>
  <c r="E106" i="11"/>
  <c r="D75" i="10" s="1"/>
  <c r="D106" i="11"/>
  <c r="C75" i="10" s="1"/>
  <c r="C106" i="11"/>
  <c r="B75" i="10" s="1"/>
  <c r="V105" i="11"/>
  <c r="P74" i="10" s="1"/>
  <c r="U105" i="11"/>
  <c r="O74" i="10" s="1"/>
  <c r="T105" i="11"/>
  <c r="N74" i="10" s="1"/>
  <c r="S105" i="11"/>
  <c r="AB74" i="10" s="1"/>
  <c r="Q105" i="11"/>
  <c r="P105" i="11"/>
  <c r="O105" i="11"/>
  <c r="M105" i="11"/>
  <c r="L74" i="10" s="1"/>
  <c r="L105" i="11"/>
  <c r="K74" i="10" s="1"/>
  <c r="J105" i="11"/>
  <c r="I74" i="10" s="1"/>
  <c r="I105" i="11"/>
  <c r="H74" i="10" s="1"/>
  <c r="H105" i="11"/>
  <c r="G74" i="10" s="1"/>
  <c r="G105" i="11"/>
  <c r="F74" i="10" s="1"/>
  <c r="E105" i="11"/>
  <c r="D74" i="10" s="1"/>
  <c r="D105" i="11"/>
  <c r="C74" i="10" s="1"/>
  <c r="C105" i="11"/>
  <c r="B74" i="10" s="1"/>
  <c r="V104" i="11"/>
  <c r="P73" i="10" s="1"/>
  <c r="U104" i="11"/>
  <c r="O73" i="10" s="1"/>
  <c r="T104" i="11"/>
  <c r="N73" i="10" s="1"/>
  <c r="S104" i="11"/>
  <c r="AB73" i="10" s="1"/>
  <c r="AB124" i="10" s="1"/>
  <c r="Q104" i="11"/>
  <c r="P104" i="11"/>
  <c r="O104" i="11"/>
  <c r="M104" i="11"/>
  <c r="L73" i="10" s="1"/>
  <c r="L104" i="11"/>
  <c r="K73" i="10" s="1"/>
  <c r="J104" i="11"/>
  <c r="I73" i="10" s="1"/>
  <c r="I104" i="11"/>
  <c r="H73" i="10" s="1"/>
  <c r="H104" i="11"/>
  <c r="G73" i="10" s="1"/>
  <c r="G104" i="11"/>
  <c r="F73" i="10" s="1"/>
  <c r="E104" i="11"/>
  <c r="D73" i="10" s="1"/>
  <c r="D104" i="11"/>
  <c r="C73" i="10" s="1"/>
  <c r="C104" i="11"/>
  <c r="B73" i="10" s="1"/>
  <c r="R96" i="11"/>
  <c r="N96" i="11"/>
  <c r="K96" i="11"/>
  <c r="W96" i="11" s="1"/>
  <c r="F96" i="11"/>
  <c r="R95" i="11"/>
  <c r="N95" i="11"/>
  <c r="K95" i="11"/>
  <c r="W95" i="11" s="1"/>
  <c r="F95" i="11"/>
  <c r="R94" i="11"/>
  <c r="N94" i="11"/>
  <c r="K94" i="11"/>
  <c r="W94" i="11" s="1"/>
  <c r="F94" i="11"/>
  <c r="R93" i="11"/>
  <c r="N93" i="11"/>
  <c r="K93" i="11"/>
  <c r="W93" i="11" s="1"/>
  <c r="F93" i="11"/>
  <c r="R92" i="11"/>
  <c r="N92" i="11"/>
  <c r="K92" i="11"/>
  <c r="W92" i="11" s="1"/>
  <c r="F92" i="11"/>
  <c r="R91" i="11"/>
  <c r="N91" i="11"/>
  <c r="K91" i="11"/>
  <c r="W91" i="11" s="1"/>
  <c r="F91" i="11"/>
  <c r="R90" i="11"/>
  <c r="N90" i="11"/>
  <c r="K90" i="11"/>
  <c r="W90" i="11" s="1"/>
  <c r="F90" i="11"/>
  <c r="R89" i="11"/>
  <c r="N89" i="11"/>
  <c r="K89" i="11"/>
  <c r="W89" i="11" s="1"/>
  <c r="F89" i="11"/>
  <c r="R88" i="11"/>
  <c r="N88" i="11"/>
  <c r="K88" i="11"/>
  <c r="W88" i="11" s="1"/>
  <c r="F88" i="11"/>
  <c r="R87" i="11"/>
  <c r="N87" i="11"/>
  <c r="K87" i="11"/>
  <c r="W87" i="11" s="1"/>
  <c r="F87" i="11"/>
  <c r="R86" i="11"/>
  <c r="N86" i="11"/>
  <c r="K86" i="11"/>
  <c r="W86" i="11" s="1"/>
  <c r="F86" i="11"/>
  <c r="R85" i="11"/>
  <c r="N85" i="11"/>
  <c r="K85" i="11"/>
  <c r="W85" i="11" s="1"/>
  <c r="F85" i="11"/>
  <c r="R84" i="11"/>
  <c r="N84" i="11"/>
  <c r="K84" i="11"/>
  <c r="W84" i="11" s="1"/>
  <c r="F84" i="11"/>
  <c r="R83" i="11"/>
  <c r="N83" i="11"/>
  <c r="K83" i="11"/>
  <c r="W83" i="11" s="1"/>
  <c r="F83" i="11"/>
  <c r="R82" i="11"/>
  <c r="N82" i="11"/>
  <c r="K82" i="11"/>
  <c r="W82" i="11" s="1"/>
  <c r="F82" i="11"/>
  <c r="R81" i="11"/>
  <c r="N81" i="11"/>
  <c r="K81" i="11"/>
  <c r="W81" i="11" s="1"/>
  <c r="F81" i="11"/>
  <c r="R80" i="11"/>
  <c r="N80" i="11"/>
  <c r="K80" i="11"/>
  <c r="W80" i="11" s="1"/>
  <c r="F80" i="11"/>
  <c r="R79" i="11"/>
  <c r="N79" i="11"/>
  <c r="K79" i="11"/>
  <c r="W79" i="11" s="1"/>
  <c r="F79" i="11"/>
  <c r="R78" i="11"/>
  <c r="N78" i="11"/>
  <c r="K78" i="11"/>
  <c r="W78" i="11" s="1"/>
  <c r="F78" i="11"/>
  <c r="R77" i="11"/>
  <c r="N77" i="11"/>
  <c r="K77" i="11"/>
  <c r="W77" i="11" s="1"/>
  <c r="F77" i="11"/>
  <c r="R76" i="11"/>
  <c r="N76" i="11"/>
  <c r="K76" i="11"/>
  <c r="W76" i="11" s="1"/>
  <c r="F76" i="11"/>
  <c r="R75" i="11"/>
  <c r="N75" i="11"/>
  <c r="K75" i="11"/>
  <c r="W75" i="11" s="1"/>
  <c r="F75" i="11"/>
  <c r="R74" i="11"/>
  <c r="N74" i="11"/>
  <c r="K74" i="11"/>
  <c r="W74" i="11" s="1"/>
  <c r="F74" i="11"/>
  <c r="R73" i="11"/>
  <c r="N73" i="11"/>
  <c r="K73" i="11"/>
  <c r="W73" i="11" s="1"/>
  <c r="F73" i="11"/>
  <c r="R72" i="11"/>
  <c r="N72" i="11"/>
  <c r="K72" i="11"/>
  <c r="W72" i="11" s="1"/>
  <c r="F72" i="11"/>
  <c r="R71" i="11"/>
  <c r="N71" i="11"/>
  <c r="K71" i="11"/>
  <c r="W71" i="11" s="1"/>
  <c r="F71" i="11"/>
  <c r="R70" i="11"/>
  <c r="N70" i="11"/>
  <c r="K70" i="11"/>
  <c r="W70" i="11" s="1"/>
  <c r="F70" i="11"/>
  <c r="R69" i="11"/>
  <c r="N69" i="11"/>
  <c r="K69" i="11"/>
  <c r="W69" i="11" s="1"/>
  <c r="F69" i="11"/>
  <c r="R68" i="11"/>
  <c r="N68" i="11"/>
  <c r="K68" i="11"/>
  <c r="W68" i="11" s="1"/>
  <c r="F68" i="11"/>
  <c r="R67" i="11"/>
  <c r="N67" i="11"/>
  <c r="K67" i="11"/>
  <c r="W67" i="11" s="1"/>
  <c r="F67" i="11"/>
  <c r="R66" i="11"/>
  <c r="N66" i="11"/>
  <c r="K66" i="11"/>
  <c r="W66" i="11" s="1"/>
  <c r="F66" i="11"/>
  <c r="R65" i="11"/>
  <c r="N65" i="11"/>
  <c r="K65" i="11"/>
  <c r="W65" i="11" s="1"/>
  <c r="F65" i="11"/>
  <c r="R64" i="11"/>
  <c r="N64" i="11"/>
  <c r="K64" i="11"/>
  <c r="W64" i="11" s="1"/>
  <c r="F64" i="11"/>
  <c r="R63" i="11"/>
  <c r="N63" i="11"/>
  <c r="K63" i="11"/>
  <c r="W63" i="11" s="1"/>
  <c r="F63" i="11"/>
  <c r="R62" i="11"/>
  <c r="N62" i="11"/>
  <c r="K62" i="11"/>
  <c r="W62" i="11" s="1"/>
  <c r="F62" i="11"/>
  <c r="R61" i="11"/>
  <c r="N61" i="11"/>
  <c r="K61" i="11"/>
  <c r="W61" i="11" s="1"/>
  <c r="F61" i="11"/>
  <c r="R60" i="11"/>
  <c r="N60" i="11"/>
  <c r="K60" i="11"/>
  <c r="W60" i="11" s="1"/>
  <c r="F60" i="11"/>
  <c r="R59" i="11"/>
  <c r="N59" i="11"/>
  <c r="K59" i="11"/>
  <c r="W59" i="11" s="1"/>
  <c r="F59" i="11"/>
  <c r="R58" i="11"/>
  <c r="N58" i="11"/>
  <c r="K58" i="11"/>
  <c r="W58" i="11" s="1"/>
  <c r="F58" i="11"/>
  <c r="R57" i="11"/>
  <c r="N57" i="11"/>
  <c r="K57" i="11"/>
  <c r="W57" i="11" s="1"/>
  <c r="F57" i="11"/>
  <c r="R56" i="11"/>
  <c r="N56" i="11"/>
  <c r="K56" i="11"/>
  <c r="W56" i="11" s="1"/>
  <c r="F56" i="11"/>
  <c r="R55" i="11"/>
  <c r="N55" i="11"/>
  <c r="K55" i="11"/>
  <c r="W55" i="11" s="1"/>
  <c r="F55" i="11"/>
  <c r="R54" i="11"/>
  <c r="N54" i="11"/>
  <c r="K54" i="11"/>
  <c r="W54" i="11" s="1"/>
  <c r="F54" i="11"/>
  <c r="R53" i="11"/>
  <c r="N53" i="11"/>
  <c r="K53" i="11"/>
  <c r="W53" i="11" s="1"/>
  <c r="F53" i="11"/>
  <c r="R52" i="11"/>
  <c r="N52" i="11"/>
  <c r="K52" i="11"/>
  <c r="W52" i="11" s="1"/>
  <c r="F52" i="11"/>
  <c r="R51" i="11"/>
  <c r="N51" i="11"/>
  <c r="K51" i="11"/>
  <c r="W51" i="11" s="1"/>
  <c r="F51" i="11"/>
  <c r="R50" i="11"/>
  <c r="N50" i="11"/>
  <c r="K50" i="11"/>
  <c r="W50" i="11" s="1"/>
  <c r="F50" i="11"/>
  <c r="R49" i="11"/>
  <c r="N49" i="11"/>
  <c r="K49" i="11"/>
  <c r="W49" i="11" s="1"/>
  <c r="F49" i="11"/>
  <c r="R48" i="11"/>
  <c r="N48" i="11"/>
  <c r="K48" i="11"/>
  <c r="K110" i="11" s="1"/>
  <c r="J79" i="10" s="1"/>
  <c r="F48" i="11"/>
  <c r="R47" i="11"/>
  <c r="N47" i="11"/>
  <c r="K47" i="11"/>
  <c r="W47" i="11" s="1"/>
  <c r="F47" i="11"/>
  <c r="R46" i="11"/>
  <c r="N46" i="11"/>
  <c r="K46" i="11"/>
  <c r="W46" i="11" s="1"/>
  <c r="F46" i="11"/>
  <c r="R45" i="11"/>
  <c r="N45" i="11"/>
  <c r="K45" i="11"/>
  <c r="W45" i="11" s="1"/>
  <c r="F45" i="11"/>
  <c r="R44" i="11"/>
  <c r="N44" i="11"/>
  <c r="K44" i="11"/>
  <c r="W44" i="11" s="1"/>
  <c r="F44" i="11"/>
  <c r="R43" i="11"/>
  <c r="N43" i="11"/>
  <c r="K43" i="11"/>
  <c r="W43" i="11" s="1"/>
  <c r="F43" i="11"/>
  <c r="R42" i="11"/>
  <c r="N42" i="11"/>
  <c r="K42" i="11"/>
  <c r="W42" i="11" s="1"/>
  <c r="F42" i="11"/>
  <c r="R41" i="11"/>
  <c r="N41" i="11"/>
  <c r="K41" i="11"/>
  <c r="W41" i="11" s="1"/>
  <c r="F41" i="11"/>
  <c r="R40" i="11"/>
  <c r="N40" i="11"/>
  <c r="K40" i="11"/>
  <c r="W40" i="11" s="1"/>
  <c r="F40" i="11"/>
  <c r="R39" i="11"/>
  <c r="N39" i="11"/>
  <c r="K39" i="11"/>
  <c r="W39" i="11" s="1"/>
  <c r="F39" i="11"/>
  <c r="R38" i="11"/>
  <c r="N38" i="11"/>
  <c r="K38" i="11"/>
  <c r="W38" i="11" s="1"/>
  <c r="F38" i="11"/>
  <c r="R37" i="11"/>
  <c r="N37" i="11"/>
  <c r="K37" i="11"/>
  <c r="W37" i="11" s="1"/>
  <c r="F37" i="11"/>
  <c r="R36" i="11"/>
  <c r="N36" i="11"/>
  <c r="K36" i="11"/>
  <c r="W36" i="11" s="1"/>
  <c r="F36" i="11"/>
  <c r="R35" i="11"/>
  <c r="N35" i="11"/>
  <c r="K35" i="11"/>
  <c r="W35" i="11" s="1"/>
  <c r="F35" i="11"/>
  <c r="R34" i="11"/>
  <c r="N34" i="11"/>
  <c r="K34" i="11"/>
  <c r="W34" i="11" s="1"/>
  <c r="F34" i="11"/>
  <c r="R33" i="11"/>
  <c r="N33" i="11"/>
  <c r="K33" i="11"/>
  <c r="W33" i="11" s="1"/>
  <c r="F33" i="11"/>
  <c r="R32" i="11"/>
  <c r="N32" i="11"/>
  <c r="K32" i="11"/>
  <c r="W32" i="11" s="1"/>
  <c r="F32" i="11"/>
  <c r="R31" i="11"/>
  <c r="N31" i="11"/>
  <c r="K31" i="11"/>
  <c r="W31" i="11" s="1"/>
  <c r="F31" i="11"/>
  <c r="R30" i="11"/>
  <c r="N30" i="11"/>
  <c r="K30" i="11"/>
  <c r="W30" i="11" s="1"/>
  <c r="F30" i="11"/>
  <c r="R29" i="11"/>
  <c r="N29" i="11"/>
  <c r="K29" i="11"/>
  <c r="W29" i="11" s="1"/>
  <c r="F29" i="11"/>
  <c r="R28" i="11"/>
  <c r="N28" i="11"/>
  <c r="K28" i="11"/>
  <c r="W28" i="11" s="1"/>
  <c r="F28" i="11"/>
  <c r="R27" i="11"/>
  <c r="N27" i="11"/>
  <c r="K27" i="11"/>
  <c r="W27" i="11" s="1"/>
  <c r="F27" i="11"/>
  <c r="R26" i="11"/>
  <c r="N26" i="11"/>
  <c r="K26" i="11"/>
  <c r="W26" i="11" s="1"/>
  <c r="F26" i="11"/>
  <c r="R25" i="11"/>
  <c r="N25" i="11"/>
  <c r="K25" i="11"/>
  <c r="W25" i="11" s="1"/>
  <c r="F25" i="11"/>
  <c r="R24" i="11"/>
  <c r="N24" i="11"/>
  <c r="K24" i="11"/>
  <c r="W24" i="11" s="1"/>
  <c r="F24" i="11"/>
  <c r="R23" i="11"/>
  <c r="N23" i="11"/>
  <c r="K23" i="11"/>
  <c r="W23" i="11" s="1"/>
  <c r="F23" i="11"/>
  <c r="R22" i="11"/>
  <c r="N22" i="11"/>
  <c r="K22" i="11"/>
  <c r="W22" i="11" s="1"/>
  <c r="F22" i="11"/>
  <c r="R21" i="11"/>
  <c r="N21" i="11"/>
  <c r="K21" i="11"/>
  <c r="W21" i="11" s="1"/>
  <c r="F21" i="11"/>
  <c r="R20" i="11"/>
  <c r="N20" i="11"/>
  <c r="K20" i="11"/>
  <c r="W20" i="11" s="1"/>
  <c r="F20" i="11"/>
  <c r="R19" i="11"/>
  <c r="N19" i="11"/>
  <c r="K19" i="11"/>
  <c r="W19" i="11" s="1"/>
  <c r="F19" i="11"/>
  <c r="R18" i="11"/>
  <c r="N18" i="11"/>
  <c r="K18" i="11"/>
  <c r="W18" i="11" s="1"/>
  <c r="F18" i="11"/>
  <c r="R17" i="11"/>
  <c r="N17" i="11"/>
  <c r="K17" i="11"/>
  <c r="W17" i="11" s="1"/>
  <c r="F17" i="11"/>
  <c r="R16" i="11"/>
  <c r="N16" i="11"/>
  <c r="K16" i="11"/>
  <c r="W16" i="11" s="1"/>
  <c r="F16" i="11"/>
  <c r="R15" i="11"/>
  <c r="N15" i="11"/>
  <c r="K15" i="11"/>
  <c r="W15" i="11" s="1"/>
  <c r="F15" i="11"/>
  <c r="R14" i="11"/>
  <c r="N14" i="11"/>
  <c r="K14" i="11"/>
  <c r="W14" i="11" s="1"/>
  <c r="F14" i="11"/>
  <c r="R13" i="11"/>
  <c r="N13" i="11"/>
  <c r="K13" i="11"/>
  <c r="W13" i="11" s="1"/>
  <c r="F13" i="11"/>
  <c r="R12" i="11"/>
  <c r="N12" i="11"/>
  <c r="K12" i="11"/>
  <c r="W12" i="11" s="1"/>
  <c r="F12" i="11"/>
  <c r="R11" i="11"/>
  <c r="N11" i="11"/>
  <c r="K11" i="11"/>
  <c r="W11" i="11" s="1"/>
  <c r="F11" i="11"/>
  <c r="R10" i="11"/>
  <c r="N10" i="11"/>
  <c r="K10" i="11"/>
  <c r="W10" i="11" s="1"/>
  <c r="F10" i="11"/>
  <c r="R9" i="11"/>
  <c r="N9" i="11"/>
  <c r="K9" i="11"/>
  <c r="W9" i="11" s="1"/>
  <c r="F9" i="11"/>
  <c r="R8" i="11"/>
  <c r="N8" i="11"/>
  <c r="K8" i="11"/>
  <c r="W8" i="11" s="1"/>
  <c r="F8" i="11"/>
  <c r="R7" i="11"/>
  <c r="N7" i="11"/>
  <c r="K7" i="11"/>
  <c r="W7" i="11" s="1"/>
  <c r="F7" i="11"/>
  <c r="R6" i="11"/>
  <c r="N6" i="11"/>
  <c r="K6" i="11"/>
  <c r="W6" i="11" s="1"/>
  <c r="F6" i="11"/>
  <c r="L115" i="10" l="1"/>
  <c r="C110" i="10"/>
  <c r="C95" i="10"/>
  <c r="C124" i="10"/>
  <c r="N124" i="10"/>
  <c r="N110" i="10"/>
  <c r="N95" i="10"/>
  <c r="X75" i="10"/>
  <c r="S75" i="10"/>
  <c r="S77" i="10"/>
  <c r="X77" i="10"/>
  <c r="X79" i="10"/>
  <c r="S79" i="10"/>
  <c r="S80" i="10"/>
  <c r="S100" i="10" s="1"/>
  <c r="X80" i="10"/>
  <c r="N130" i="10"/>
  <c r="N100" i="10"/>
  <c r="S82" i="10"/>
  <c r="X82" i="10"/>
  <c r="C136" i="10"/>
  <c r="C105" i="10"/>
  <c r="H136" i="10"/>
  <c r="H105" i="10"/>
  <c r="S85" i="10"/>
  <c r="X85" i="10"/>
  <c r="N105" i="10"/>
  <c r="N136" i="10"/>
  <c r="X104" i="11"/>
  <c r="R73" i="10" s="1"/>
  <c r="X107" i="11"/>
  <c r="R76" i="10" s="1"/>
  <c r="T73" i="10"/>
  <c r="Y73" i="10"/>
  <c r="Y124" i="10" s="1"/>
  <c r="D95" i="10"/>
  <c r="D124" i="10"/>
  <c r="D110" i="10"/>
  <c r="I124" i="10"/>
  <c r="I110" i="10"/>
  <c r="I95" i="10"/>
  <c r="T74" i="10"/>
  <c r="Y74" i="10"/>
  <c r="Y130" i="10" s="1"/>
  <c r="O110" i="10"/>
  <c r="O95" i="10"/>
  <c r="O124" i="10"/>
  <c r="T75" i="10"/>
  <c r="Y75" i="10"/>
  <c r="Y76" i="10"/>
  <c r="T76" i="10"/>
  <c r="T77" i="10"/>
  <c r="Y77" i="10"/>
  <c r="T78" i="10"/>
  <c r="Y78" i="10"/>
  <c r="T79" i="10"/>
  <c r="Y79" i="10"/>
  <c r="D100" i="10"/>
  <c r="D130" i="10"/>
  <c r="I100" i="10"/>
  <c r="I130" i="10"/>
  <c r="Y80" i="10"/>
  <c r="T80" i="10"/>
  <c r="T100" i="10" s="1"/>
  <c r="O130" i="10"/>
  <c r="O100" i="10"/>
  <c r="T81" i="10"/>
  <c r="Y81" i="10"/>
  <c r="Y136" i="10" s="1"/>
  <c r="T82" i="10"/>
  <c r="Y82" i="10"/>
  <c r="T83" i="10"/>
  <c r="Y83" i="10"/>
  <c r="Y84" i="10"/>
  <c r="T84" i="10"/>
  <c r="D136" i="10"/>
  <c r="D105" i="10"/>
  <c r="I105" i="10"/>
  <c r="I136" i="10"/>
  <c r="T85" i="10"/>
  <c r="T105" i="10" s="1"/>
  <c r="Y85" i="10"/>
  <c r="O136" i="10"/>
  <c r="O105" i="10"/>
  <c r="S73" i="10"/>
  <c r="X73" i="10"/>
  <c r="H95" i="10"/>
  <c r="H124" i="10"/>
  <c r="H110" i="10"/>
  <c r="S76" i="10"/>
  <c r="X76" i="10"/>
  <c r="C130" i="10"/>
  <c r="C100" i="10"/>
  <c r="S81" i="10"/>
  <c r="X81" i="10"/>
  <c r="X83" i="10"/>
  <c r="S83" i="10"/>
  <c r="S84" i="10"/>
  <c r="X84" i="10"/>
  <c r="R107" i="11"/>
  <c r="R110" i="11"/>
  <c r="R113" i="11"/>
  <c r="Z73" i="10"/>
  <c r="Z124" i="10" s="1"/>
  <c r="U73" i="10"/>
  <c r="F124" i="10"/>
  <c r="F110" i="10"/>
  <c r="F95" i="10"/>
  <c r="K110" i="10"/>
  <c r="K95" i="10"/>
  <c r="K124" i="10"/>
  <c r="U74" i="10"/>
  <c r="Z74" i="10"/>
  <c r="Z130" i="10" s="1"/>
  <c r="P95" i="10"/>
  <c r="P124" i="10"/>
  <c r="P110" i="10"/>
  <c r="U75" i="10"/>
  <c r="Z75" i="10"/>
  <c r="U76" i="10"/>
  <c r="Z76" i="10"/>
  <c r="Z77" i="10"/>
  <c r="U77" i="10"/>
  <c r="U78" i="10"/>
  <c r="Z78" i="10"/>
  <c r="U79" i="10"/>
  <c r="Z79" i="10"/>
  <c r="F130" i="10"/>
  <c r="F100" i="10"/>
  <c r="K130" i="10"/>
  <c r="K100" i="10"/>
  <c r="U80" i="10"/>
  <c r="Z80" i="10"/>
  <c r="P100" i="10"/>
  <c r="P130" i="10"/>
  <c r="Z81" i="10"/>
  <c r="U81" i="10"/>
  <c r="U82" i="10"/>
  <c r="Z82" i="10"/>
  <c r="U83" i="10"/>
  <c r="Z83" i="10"/>
  <c r="U84" i="10"/>
  <c r="V84" i="10" s="1"/>
  <c r="Z84" i="10"/>
  <c r="F105" i="10"/>
  <c r="F136" i="10"/>
  <c r="K136" i="10"/>
  <c r="K105" i="10"/>
  <c r="Z85" i="10"/>
  <c r="U85" i="10"/>
  <c r="U105" i="10" s="1"/>
  <c r="P136" i="10"/>
  <c r="P105" i="10"/>
  <c r="S74" i="10"/>
  <c r="X74" i="10"/>
  <c r="S78" i="10"/>
  <c r="X78" i="10"/>
  <c r="H100" i="10"/>
  <c r="H130" i="10"/>
  <c r="X116" i="11"/>
  <c r="R85" i="10" s="1"/>
  <c r="B124" i="10"/>
  <c r="B110" i="10"/>
  <c r="B95" i="10"/>
  <c r="G110" i="10"/>
  <c r="G95" i="10"/>
  <c r="G124" i="10"/>
  <c r="L95" i="10"/>
  <c r="L124" i="10"/>
  <c r="L110" i="10"/>
  <c r="AB95" i="10"/>
  <c r="AB130" i="10"/>
  <c r="AB110" i="10"/>
  <c r="B130" i="10"/>
  <c r="B100" i="10"/>
  <c r="G130" i="10"/>
  <c r="G100" i="10"/>
  <c r="L100" i="10"/>
  <c r="L130" i="10"/>
  <c r="AB136" i="10"/>
  <c r="AB115" i="10"/>
  <c r="B105" i="10"/>
  <c r="B136" i="10"/>
  <c r="G136" i="10"/>
  <c r="G105" i="10"/>
  <c r="L136" i="10"/>
  <c r="L105" i="10"/>
  <c r="W110" i="11"/>
  <c r="Q79" i="10" s="1"/>
  <c r="R105" i="11"/>
  <c r="R108" i="11"/>
  <c r="R115" i="11"/>
  <c r="N116" i="11"/>
  <c r="M85" i="10" s="1"/>
  <c r="F106" i="11"/>
  <c r="E75" i="10" s="1"/>
  <c r="F111" i="11"/>
  <c r="E80" i="10" s="1"/>
  <c r="C153" i="10" s="1"/>
  <c r="F114" i="11"/>
  <c r="E83" i="10" s="1"/>
  <c r="F105" i="11"/>
  <c r="E74" i="10" s="1"/>
  <c r="R104" i="11"/>
  <c r="R106" i="11"/>
  <c r="R111" i="11"/>
  <c r="R114" i="11"/>
  <c r="R116" i="11"/>
  <c r="R109" i="11"/>
  <c r="R112" i="11"/>
  <c r="X115" i="11"/>
  <c r="R84" i="10" s="1"/>
  <c r="X106" i="11"/>
  <c r="R75" i="10" s="1"/>
  <c r="N109" i="11"/>
  <c r="M78" i="10" s="1"/>
  <c r="N111" i="11"/>
  <c r="M80" i="10" s="1"/>
  <c r="X112" i="11"/>
  <c r="R81" i="10" s="1"/>
  <c r="X114" i="11"/>
  <c r="R83" i="10" s="1"/>
  <c r="N106" i="11"/>
  <c r="M75" i="10" s="1"/>
  <c r="X108" i="11"/>
  <c r="R77" i="10" s="1"/>
  <c r="N114" i="11"/>
  <c r="M83" i="10" s="1"/>
  <c r="N105" i="11"/>
  <c r="M74" i="10" s="1"/>
  <c r="N107" i="11"/>
  <c r="M76" i="10" s="1"/>
  <c r="X110" i="11"/>
  <c r="R79" i="10" s="1"/>
  <c r="N110" i="11"/>
  <c r="M79" i="10" s="1"/>
  <c r="X111" i="11"/>
  <c r="R80" i="10" s="1"/>
  <c r="N113" i="11"/>
  <c r="M82" i="10" s="1"/>
  <c r="N115" i="11"/>
  <c r="M84" i="10" s="1"/>
  <c r="K114" i="11"/>
  <c r="K106" i="11"/>
  <c r="W48" i="11"/>
  <c r="F104" i="11"/>
  <c r="E73" i="10" s="1"/>
  <c r="F108" i="11"/>
  <c r="E77" i="10" s="1"/>
  <c r="F115" i="11"/>
  <c r="E84" i="10" s="1"/>
  <c r="F112" i="11"/>
  <c r="E81" i="10" s="1"/>
  <c r="F109" i="11"/>
  <c r="E78" i="10" s="1"/>
  <c r="F107" i="11"/>
  <c r="E76" i="10" s="1"/>
  <c r="F110" i="11"/>
  <c r="E79" i="10" s="1"/>
  <c r="F113" i="11"/>
  <c r="E82" i="10" s="1"/>
  <c r="F116" i="11"/>
  <c r="E85" i="10" s="1"/>
  <c r="C159" i="10" s="1"/>
  <c r="K105" i="11"/>
  <c r="K107" i="11"/>
  <c r="K111" i="11"/>
  <c r="K113" i="11"/>
  <c r="X105" i="11"/>
  <c r="R74" i="10" s="1"/>
  <c r="X109" i="11"/>
  <c r="R78" i="10" s="1"/>
  <c r="N112" i="11"/>
  <c r="M81" i="10" s="1"/>
  <c r="X113" i="11"/>
  <c r="R82" i="10" s="1"/>
  <c r="K104" i="11"/>
  <c r="K108" i="11"/>
  <c r="K112" i="11"/>
  <c r="K116" i="11"/>
  <c r="K109" i="11"/>
  <c r="K115" i="11"/>
  <c r="N104" i="11"/>
  <c r="M73" i="10" s="1"/>
  <c r="N108" i="11"/>
  <c r="M77" i="10" s="1"/>
  <c r="L40" i="3"/>
  <c r="Z17" i="10"/>
  <c r="Z104" i="10" s="1"/>
  <c r="Y17" i="10"/>
  <c r="X17" i="10"/>
  <c r="X104" i="10" s="1"/>
  <c r="Z16" i="10"/>
  <c r="X44" i="5" s="1"/>
  <c r="Y16" i="10"/>
  <c r="AA16" i="10" s="1"/>
  <c r="X16" i="10"/>
  <c r="Z15" i="10"/>
  <c r="X43" i="5" s="1"/>
  <c r="Y15" i="10"/>
  <c r="X15" i="10"/>
  <c r="Z14" i="10"/>
  <c r="X42" i="5" s="1"/>
  <c r="Y14" i="10"/>
  <c r="X14" i="10"/>
  <c r="Z13" i="10"/>
  <c r="X41" i="5" s="1"/>
  <c r="Y13" i="10"/>
  <c r="Y132" i="10" s="1"/>
  <c r="X13" i="10"/>
  <c r="X132" i="10" s="1"/>
  <c r="Z12" i="10"/>
  <c r="Y12" i="10"/>
  <c r="Y97" i="10" s="1"/>
  <c r="X12" i="10"/>
  <c r="Z11" i="10"/>
  <c r="Y11" i="10"/>
  <c r="X11" i="10"/>
  <c r="Z10" i="10"/>
  <c r="X38" i="5" s="1"/>
  <c r="Y10" i="10"/>
  <c r="X10" i="10"/>
  <c r="Z9" i="10"/>
  <c r="X37" i="5" s="1"/>
  <c r="Y9" i="10"/>
  <c r="X9" i="10"/>
  <c r="Z8" i="10"/>
  <c r="Y8" i="10"/>
  <c r="X8" i="10"/>
  <c r="Z7" i="10"/>
  <c r="X35" i="5" s="1"/>
  <c r="Y7" i="10"/>
  <c r="X7" i="10"/>
  <c r="Z6" i="10"/>
  <c r="X34" i="5" s="1"/>
  <c r="Y6" i="10"/>
  <c r="X6" i="10"/>
  <c r="Y5" i="10"/>
  <c r="Y120" i="10" s="1"/>
  <c r="X5" i="10"/>
  <c r="X120" i="10" s="1"/>
  <c r="Z5" i="10"/>
  <c r="Z120" i="10" s="1"/>
  <c r="AB17" i="10"/>
  <c r="AB16" i="10"/>
  <c r="V44" i="5" s="1"/>
  <c r="AB15" i="10"/>
  <c r="V43" i="5" s="1"/>
  <c r="AB14" i="10"/>
  <c r="V42" i="5" s="1"/>
  <c r="AB13" i="10"/>
  <c r="V41" i="5" s="1"/>
  <c r="AB12" i="10"/>
  <c r="V40" i="5" s="1"/>
  <c r="AB11" i="10"/>
  <c r="AB10" i="10"/>
  <c r="V38" i="5" s="1"/>
  <c r="AB9" i="10"/>
  <c r="V37" i="5" s="1"/>
  <c r="AB8" i="10"/>
  <c r="V36" i="5" s="1"/>
  <c r="AB7" i="10"/>
  <c r="V35" i="5" s="1"/>
  <c r="AB6" i="10"/>
  <c r="V34" i="5" s="1"/>
  <c r="AB5" i="10"/>
  <c r="W17" i="10"/>
  <c r="W102" i="10" s="1"/>
  <c r="W16" i="10"/>
  <c r="Z44" i="5" s="1"/>
  <c r="W15" i="10"/>
  <c r="Z43" i="5" s="1"/>
  <c r="W14" i="10"/>
  <c r="Z42" i="5" s="1"/>
  <c r="W13" i="10"/>
  <c r="Z41" i="5" s="1"/>
  <c r="W12" i="10"/>
  <c r="Z40" i="5" s="1"/>
  <c r="W11" i="10"/>
  <c r="W10" i="10"/>
  <c r="Z38" i="5" s="1"/>
  <c r="W9" i="10"/>
  <c r="Z37" i="5" s="1"/>
  <c r="W8" i="10"/>
  <c r="Z36" i="5" s="1"/>
  <c r="W7" i="10"/>
  <c r="Z35" i="5" s="1"/>
  <c r="W6" i="10"/>
  <c r="W5" i="10"/>
  <c r="W120" i="10" s="1"/>
  <c r="S17" i="10"/>
  <c r="S16" i="10"/>
  <c r="S15" i="10"/>
  <c r="S14" i="10"/>
  <c r="S13" i="10"/>
  <c r="S132" i="10" s="1"/>
  <c r="S12" i="10"/>
  <c r="S11" i="10"/>
  <c r="S10" i="10"/>
  <c r="S9" i="10"/>
  <c r="S8" i="10"/>
  <c r="S7" i="10"/>
  <c r="S6" i="10"/>
  <c r="S5" i="10"/>
  <c r="T17" i="10"/>
  <c r="T16" i="10"/>
  <c r="T15" i="10"/>
  <c r="T14" i="10"/>
  <c r="T13" i="10"/>
  <c r="T132" i="10" s="1"/>
  <c r="T12" i="10"/>
  <c r="T11" i="10"/>
  <c r="T10" i="10"/>
  <c r="T9" i="10"/>
  <c r="T8" i="10"/>
  <c r="T7" i="10"/>
  <c r="T6" i="10"/>
  <c r="T5" i="10"/>
  <c r="U17" i="10"/>
  <c r="U16" i="10"/>
  <c r="U15" i="10"/>
  <c r="U14" i="10"/>
  <c r="U13" i="10"/>
  <c r="U132" i="10" s="1"/>
  <c r="U12" i="10"/>
  <c r="U11" i="10"/>
  <c r="U10" i="10"/>
  <c r="U9" i="10"/>
  <c r="U8" i="10"/>
  <c r="U7" i="10"/>
  <c r="U6" i="10"/>
  <c r="U5" i="10"/>
  <c r="Z136" i="10" l="1"/>
  <c r="V78" i="10"/>
  <c r="AA84" i="10"/>
  <c r="AA75" i="10"/>
  <c r="M115" i="10"/>
  <c r="V83" i="10"/>
  <c r="D153" i="10"/>
  <c r="W115" i="11"/>
  <c r="Q84" i="10" s="1"/>
  <c r="J84" i="10"/>
  <c r="M124" i="10"/>
  <c r="M110" i="10"/>
  <c r="M95" i="10"/>
  <c r="U115" i="10"/>
  <c r="U136" i="10"/>
  <c r="U130" i="10"/>
  <c r="U110" i="10"/>
  <c r="U95" i="10"/>
  <c r="T136" i="10"/>
  <c r="T115" i="10"/>
  <c r="T95" i="10"/>
  <c r="T130" i="10"/>
  <c r="T110" i="10"/>
  <c r="W109" i="11"/>
  <c r="Q78" i="10" s="1"/>
  <c r="J78" i="10"/>
  <c r="W104" i="11"/>
  <c r="Q73" i="10" s="1"/>
  <c r="J73" i="10"/>
  <c r="R124" i="10"/>
  <c r="R110" i="10"/>
  <c r="R95" i="10"/>
  <c r="W105" i="11"/>
  <c r="Q74" i="10" s="1"/>
  <c r="J74" i="10"/>
  <c r="W114" i="11"/>
  <c r="Q83" i="10" s="1"/>
  <c r="J83" i="10"/>
  <c r="R115" i="10"/>
  <c r="E124" i="10"/>
  <c r="E110" i="10"/>
  <c r="E95" i="10"/>
  <c r="M105" i="10"/>
  <c r="M136" i="10"/>
  <c r="B153" i="10"/>
  <c r="V74" i="10"/>
  <c r="S130" i="10"/>
  <c r="S110" i="10"/>
  <c r="S95" i="10"/>
  <c r="V80" i="10"/>
  <c r="V100" i="10" s="1"/>
  <c r="U100" i="10"/>
  <c r="V81" i="10"/>
  <c r="S136" i="10"/>
  <c r="S115" i="10"/>
  <c r="AA76" i="10"/>
  <c r="T124" i="10"/>
  <c r="AA82" i="10"/>
  <c r="AA80" i="10"/>
  <c r="AA77" i="10"/>
  <c r="C147" i="10"/>
  <c r="W108" i="11"/>
  <c r="Q77" i="10" s="1"/>
  <c r="J77" i="10"/>
  <c r="X130" i="10"/>
  <c r="AA74" i="10"/>
  <c r="AA130" i="10" s="1"/>
  <c r="AA81" i="10"/>
  <c r="AA136" i="10" s="1"/>
  <c r="X136" i="10"/>
  <c r="W116" i="11"/>
  <c r="Q85" i="10" s="1"/>
  <c r="J85" i="10"/>
  <c r="W113" i="11"/>
  <c r="Q82" i="10" s="1"/>
  <c r="J82" i="10"/>
  <c r="E105" i="10"/>
  <c r="E136" i="10"/>
  <c r="M100" i="10"/>
  <c r="M130" i="10"/>
  <c r="AA78" i="10"/>
  <c r="AA79" i="10"/>
  <c r="V76" i="10"/>
  <c r="AA73" i="10"/>
  <c r="AA124" i="10" s="1"/>
  <c r="X124" i="10"/>
  <c r="D159" i="10"/>
  <c r="D147" i="10"/>
  <c r="AA85" i="10"/>
  <c r="V82" i="10"/>
  <c r="V77" i="10"/>
  <c r="W107" i="11"/>
  <c r="Q76" i="10" s="1"/>
  <c r="J76" i="10"/>
  <c r="W106" i="11"/>
  <c r="Q75" i="10" s="1"/>
  <c r="J75" i="10"/>
  <c r="R130" i="10"/>
  <c r="R100" i="10"/>
  <c r="W112" i="11"/>
  <c r="Q81" i="10" s="1"/>
  <c r="J81" i="10"/>
  <c r="W111" i="11"/>
  <c r="Q80" i="10" s="1"/>
  <c r="J80" i="10"/>
  <c r="E115" i="10"/>
  <c r="E100" i="10"/>
  <c r="E130" i="10"/>
  <c r="B159" i="10"/>
  <c r="B147" i="10"/>
  <c r="R105" i="10"/>
  <c r="R136" i="10"/>
  <c r="U124" i="10"/>
  <c r="AA83" i="10"/>
  <c r="V73" i="10"/>
  <c r="S124" i="10"/>
  <c r="V79" i="10"/>
  <c r="V75" i="10"/>
  <c r="V85" i="10"/>
  <c r="V105" i="10" s="1"/>
  <c r="S105" i="10"/>
  <c r="S120" i="10"/>
  <c r="Z132" i="10"/>
  <c r="W132" i="10"/>
  <c r="AB120" i="10"/>
  <c r="AB132" i="10"/>
  <c r="W104" i="10"/>
  <c r="AB126" i="10"/>
  <c r="V7" i="10"/>
  <c r="AB35" i="5" s="1"/>
  <c r="V15" i="10"/>
  <c r="AB43" i="5" s="1"/>
  <c r="V6" i="10"/>
  <c r="V10" i="10"/>
  <c r="AB38" i="5" s="1"/>
  <c r="V14" i="10"/>
  <c r="AB42" i="5" s="1"/>
  <c r="T120" i="10"/>
  <c r="V8" i="10"/>
  <c r="AB36" i="5" s="1"/>
  <c r="V16" i="10"/>
  <c r="AB44" i="5" s="1"/>
  <c r="AA7" i="10"/>
  <c r="AA10" i="10"/>
  <c r="AA14" i="10"/>
  <c r="AA15" i="10"/>
  <c r="Z102" i="10"/>
  <c r="V5" i="10"/>
  <c r="V9" i="10"/>
  <c r="AB37" i="5" s="1"/>
  <c r="V13" i="10"/>
  <c r="V11" i="10"/>
  <c r="W109" i="10"/>
  <c r="W108" i="10"/>
  <c r="W94" i="10"/>
  <c r="W107" i="10"/>
  <c r="W93" i="10"/>
  <c r="W92" i="10"/>
  <c r="Z34" i="5"/>
  <c r="W126" i="10"/>
  <c r="S126" i="10"/>
  <c r="X109" i="10"/>
  <c r="X108" i="10"/>
  <c r="X94" i="10"/>
  <c r="X107" i="10"/>
  <c r="X93" i="10"/>
  <c r="X126" i="10"/>
  <c r="X92" i="10"/>
  <c r="AA6" i="10"/>
  <c r="AA8" i="10"/>
  <c r="X36" i="5"/>
  <c r="AA11" i="10"/>
  <c r="AA12" i="10"/>
  <c r="Z99" i="10"/>
  <c r="Z98" i="10"/>
  <c r="Z97" i="10"/>
  <c r="X40" i="5"/>
  <c r="V45" i="5"/>
  <c r="U126" i="10"/>
  <c r="V12" i="10"/>
  <c r="U120" i="10"/>
  <c r="AA9" i="10"/>
  <c r="Y108" i="10"/>
  <c r="Y94" i="10"/>
  <c r="Y107" i="10"/>
  <c r="Y93" i="10"/>
  <c r="Y126" i="10"/>
  <c r="Y92" i="10"/>
  <c r="AA13" i="10"/>
  <c r="AA132" i="10" s="1"/>
  <c r="AA17" i="10"/>
  <c r="X102" i="10"/>
  <c r="X39" i="5"/>
  <c r="Z45" i="5"/>
  <c r="V17" i="10"/>
  <c r="W97" i="10"/>
  <c r="W99" i="10"/>
  <c r="Z107" i="10"/>
  <c r="Z93" i="10"/>
  <c r="Z126" i="10"/>
  <c r="Z92" i="10"/>
  <c r="Z109" i="10"/>
  <c r="X97" i="10"/>
  <c r="X99" i="10"/>
  <c r="Y102" i="10"/>
  <c r="Y104" i="10"/>
  <c r="V39" i="5"/>
  <c r="Z108" i="10"/>
  <c r="Y99" i="10"/>
  <c r="Y98" i="10"/>
  <c r="X45" i="5"/>
  <c r="Z39" i="5"/>
  <c r="W98" i="10"/>
  <c r="X98" i="10"/>
  <c r="Z94" i="10"/>
  <c r="Y109" i="10"/>
  <c r="T126" i="10"/>
  <c r="AA5" i="10"/>
  <c r="AA120" i="10" s="1"/>
  <c r="Q115" i="10" l="1"/>
  <c r="V124" i="10"/>
  <c r="J115" i="10"/>
  <c r="E153" i="10"/>
  <c r="V136" i="10"/>
  <c r="V115" i="10"/>
  <c r="E147" i="10"/>
  <c r="Q105" i="10"/>
  <c r="Q136" i="10"/>
  <c r="Q124" i="10"/>
  <c r="Q110" i="10"/>
  <c r="Q95" i="10"/>
  <c r="E159" i="10"/>
  <c r="J130" i="10"/>
  <c r="J100" i="10"/>
  <c r="V130" i="10"/>
  <c r="V110" i="10"/>
  <c r="V95" i="10"/>
  <c r="J105" i="10"/>
  <c r="J136" i="10"/>
  <c r="J124" i="10"/>
  <c r="J110" i="10"/>
  <c r="J95" i="10"/>
  <c r="Q100" i="10"/>
  <c r="Q130" i="10"/>
  <c r="AB41" i="5"/>
  <c r="V132" i="10"/>
  <c r="V126" i="10"/>
  <c r="V120" i="10"/>
  <c r="AA104" i="10"/>
  <c r="AA102" i="10"/>
  <c r="AA98" i="10"/>
  <c r="AA97" i="10"/>
  <c r="AA99" i="10"/>
  <c r="AB45" i="5"/>
  <c r="AA126" i="10"/>
  <c r="AA92" i="10"/>
  <c r="AA109" i="10"/>
  <c r="AA108" i="10"/>
  <c r="AA94" i="10"/>
  <c r="AA107" i="10"/>
  <c r="AA93" i="10"/>
  <c r="AB39" i="5"/>
  <c r="AB40" i="5"/>
  <c r="C40" i="3" l="1"/>
  <c r="C43" i="3"/>
  <c r="C42" i="3" s="1"/>
  <c r="C41" i="3" s="1"/>
  <c r="B43" i="3"/>
  <c r="B42" i="3" s="1"/>
  <c r="D40" i="3"/>
  <c r="M40" i="3"/>
  <c r="I42" i="3" l="1"/>
  <c r="I43" i="3"/>
  <c r="J40" i="3"/>
  <c r="N40" i="3"/>
  <c r="B40" i="3"/>
  <c r="H42" i="3"/>
  <c r="H43" i="3" s="1"/>
  <c r="G42" i="3"/>
  <c r="F42" i="3"/>
  <c r="F43" i="3" s="1"/>
  <c r="E42" i="3"/>
  <c r="K40" i="3" l="1"/>
  <c r="I40" i="3"/>
  <c r="B41" i="3"/>
  <c r="G43" i="3"/>
  <c r="M42" i="3"/>
  <c r="E43" i="3"/>
  <c r="M43" i="3" l="1"/>
  <c r="O143" i="5"/>
  <c r="O142" i="5"/>
  <c r="N143" i="5"/>
  <c r="N142" i="5"/>
  <c r="E121" i="5" l="1"/>
  <c r="E120" i="5"/>
  <c r="E119" i="5"/>
  <c r="E118" i="5"/>
  <c r="C118" i="5"/>
  <c r="C119" i="5"/>
  <c r="C120" i="5"/>
  <c r="C121" i="5"/>
  <c r="AE117" i="5"/>
  <c r="AE116" i="5"/>
  <c r="AE115" i="5"/>
  <c r="AE114" i="5"/>
  <c r="AE113" i="5"/>
  <c r="AC117" i="5"/>
  <c r="AC116" i="5"/>
  <c r="AC115" i="5"/>
  <c r="AC114" i="5"/>
  <c r="AC113" i="5"/>
  <c r="E117" i="5"/>
  <c r="E116" i="5"/>
  <c r="E115" i="5"/>
  <c r="E114" i="5"/>
  <c r="E113" i="5"/>
  <c r="C117" i="5"/>
  <c r="C114" i="5"/>
  <c r="C115" i="5"/>
  <c r="C116" i="5"/>
  <c r="C113" i="5"/>
  <c r="U87" i="5" l="1"/>
  <c r="AH33" i="5"/>
  <c r="AH46" i="5" s="1"/>
  <c r="AH47" i="5" s="1"/>
  <c r="AH34" i="5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58" i="5"/>
  <c r="AH59" i="5" s="1"/>
  <c r="AH70" i="5"/>
  <c r="AH71" i="5" s="1"/>
  <c r="AH72" i="5" s="1"/>
  <c r="AH73" i="5" s="1"/>
  <c r="AH74" i="5" s="1"/>
  <c r="S87" i="5"/>
  <c r="K87" i="5"/>
  <c r="E87" i="5"/>
  <c r="C87" i="5"/>
  <c r="I87" i="5"/>
  <c r="AH60" i="5" l="1"/>
  <c r="AH61" i="5" s="1"/>
  <c r="AH62" i="5" s="1"/>
  <c r="AH75" i="5"/>
  <c r="AH76" i="5" s="1"/>
  <c r="AH77" i="5" s="1"/>
  <c r="AH78" i="5" s="1"/>
  <c r="AH48" i="5"/>
  <c r="V104" i="9"/>
  <c r="P56" i="10" s="1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R84" i="9"/>
  <c r="R8" i="9"/>
  <c r="R96" i="9"/>
  <c r="R95" i="9"/>
  <c r="R94" i="9"/>
  <c r="R93" i="9"/>
  <c r="R92" i="9"/>
  <c r="R91" i="9"/>
  <c r="R90" i="9"/>
  <c r="R89" i="9"/>
  <c r="R88" i="9"/>
  <c r="R87" i="9"/>
  <c r="R86" i="9"/>
  <c r="R85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7" i="9"/>
  <c r="R6" i="9"/>
  <c r="K96" i="9"/>
  <c r="W96" i="9" s="1"/>
  <c r="K95" i="9"/>
  <c r="W95" i="9" s="1"/>
  <c r="K94" i="9"/>
  <c r="W94" i="9" s="1"/>
  <c r="K93" i="9"/>
  <c r="W93" i="9" s="1"/>
  <c r="K92" i="9"/>
  <c r="K91" i="9"/>
  <c r="W91" i="9" s="1"/>
  <c r="K90" i="9"/>
  <c r="W90" i="9" s="1"/>
  <c r="K89" i="9"/>
  <c r="W89" i="9" s="1"/>
  <c r="K88" i="9"/>
  <c r="W88" i="9" s="1"/>
  <c r="K87" i="9"/>
  <c r="W87" i="9" s="1"/>
  <c r="K86" i="9"/>
  <c r="W86" i="9" s="1"/>
  <c r="K85" i="9"/>
  <c r="W85" i="9" s="1"/>
  <c r="K84" i="9"/>
  <c r="W84" i="9" s="1"/>
  <c r="K83" i="9"/>
  <c r="W83" i="9" s="1"/>
  <c r="K82" i="9"/>
  <c r="W82" i="9" s="1"/>
  <c r="K81" i="9"/>
  <c r="W81" i="9" s="1"/>
  <c r="K80" i="9"/>
  <c r="W80" i="9" s="1"/>
  <c r="K79" i="9"/>
  <c r="W79" i="9" s="1"/>
  <c r="K78" i="9"/>
  <c r="W78" i="9" s="1"/>
  <c r="K77" i="9"/>
  <c r="W77" i="9" s="1"/>
  <c r="K76" i="9"/>
  <c r="K75" i="9"/>
  <c r="W75" i="9" s="1"/>
  <c r="K74" i="9"/>
  <c r="W74" i="9" s="1"/>
  <c r="K73" i="9"/>
  <c r="W73" i="9" s="1"/>
  <c r="K72" i="9"/>
  <c r="W72" i="9" s="1"/>
  <c r="K71" i="9"/>
  <c r="W71" i="9" s="1"/>
  <c r="K70" i="9"/>
  <c r="W70" i="9" s="1"/>
  <c r="K69" i="9"/>
  <c r="W69" i="9" s="1"/>
  <c r="K68" i="9"/>
  <c r="W68" i="9" s="1"/>
  <c r="K67" i="9"/>
  <c r="W67" i="9" s="1"/>
  <c r="K66" i="9"/>
  <c r="W66" i="9" s="1"/>
  <c r="K65" i="9"/>
  <c r="W65" i="9" s="1"/>
  <c r="K64" i="9"/>
  <c r="W64" i="9" s="1"/>
  <c r="K63" i="9"/>
  <c r="W63" i="9" s="1"/>
  <c r="K62" i="9"/>
  <c r="W62" i="9" s="1"/>
  <c r="K61" i="9"/>
  <c r="W61" i="9" s="1"/>
  <c r="K60" i="9"/>
  <c r="W60" i="9" s="1"/>
  <c r="K59" i="9"/>
  <c r="W59" i="9" s="1"/>
  <c r="K58" i="9"/>
  <c r="W58" i="9" s="1"/>
  <c r="K57" i="9"/>
  <c r="W57" i="9" s="1"/>
  <c r="K56" i="9"/>
  <c r="W56" i="9" s="1"/>
  <c r="K55" i="9"/>
  <c r="K54" i="9"/>
  <c r="W54" i="9" s="1"/>
  <c r="K53" i="9"/>
  <c r="W53" i="9" s="1"/>
  <c r="K52" i="9"/>
  <c r="W52" i="9" s="1"/>
  <c r="K51" i="9"/>
  <c r="W51" i="9" s="1"/>
  <c r="K50" i="9"/>
  <c r="W50" i="9" s="1"/>
  <c r="K49" i="9"/>
  <c r="W49" i="9" s="1"/>
  <c r="K48" i="9"/>
  <c r="K47" i="9"/>
  <c r="W47" i="9" s="1"/>
  <c r="K46" i="9"/>
  <c r="W46" i="9" s="1"/>
  <c r="K45" i="9"/>
  <c r="W45" i="9" s="1"/>
  <c r="K44" i="9"/>
  <c r="W44" i="9" s="1"/>
  <c r="K43" i="9"/>
  <c r="W43" i="9" s="1"/>
  <c r="K42" i="9"/>
  <c r="W42" i="9" s="1"/>
  <c r="K41" i="9"/>
  <c r="W41" i="9" s="1"/>
  <c r="K40" i="9"/>
  <c r="W40" i="9" s="1"/>
  <c r="K39" i="9"/>
  <c r="W39" i="9" s="1"/>
  <c r="K38" i="9"/>
  <c r="W38" i="9" s="1"/>
  <c r="K37" i="9"/>
  <c r="W37" i="9" s="1"/>
  <c r="K36" i="9"/>
  <c r="K35" i="9"/>
  <c r="W35" i="9" s="1"/>
  <c r="K34" i="9"/>
  <c r="W34" i="9" s="1"/>
  <c r="K33" i="9"/>
  <c r="W33" i="9" s="1"/>
  <c r="K32" i="9"/>
  <c r="W32" i="9" s="1"/>
  <c r="K31" i="9"/>
  <c r="W31" i="9" s="1"/>
  <c r="K30" i="9"/>
  <c r="W30" i="9" s="1"/>
  <c r="K29" i="9"/>
  <c r="W29" i="9" s="1"/>
  <c r="K28" i="9"/>
  <c r="W28" i="9" s="1"/>
  <c r="K27" i="9"/>
  <c r="K26" i="9"/>
  <c r="W26" i="9" s="1"/>
  <c r="K25" i="9"/>
  <c r="W25" i="9" s="1"/>
  <c r="K24" i="9"/>
  <c r="W24" i="9" s="1"/>
  <c r="K23" i="9"/>
  <c r="W23" i="9" s="1"/>
  <c r="K22" i="9"/>
  <c r="W22" i="9" s="1"/>
  <c r="K21" i="9"/>
  <c r="W21" i="9" s="1"/>
  <c r="K20" i="9"/>
  <c r="K19" i="9"/>
  <c r="W19" i="9" s="1"/>
  <c r="K18" i="9"/>
  <c r="W18" i="9" s="1"/>
  <c r="K17" i="9"/>
  <c r="W17" i="9" s="1"/>
  <c r="K16" i="9"/>
  <c r="W16" i="9" s="1"/>
  <c r="K15" i="9"/>
  <c r="W15" i="9" s="1"/>
  <c r="K14" i="9"/>
  <c r="W14" i="9" s="1"/>
  <c r="K13" i="9"/>
  <c r="W13" i="9" s="1"/>
  <c r="K12" i="9"/>
  <c r="W12" i="9" s="1"/>
  <c r="K11" i="9"/>
  <c r="W11" i="9" s="1"/>
  <c r="K10" i="9"/>
  <c r="W10" i="9" s="1"/>
  <c r="K9" i="9"/>
  <c r="W9" i="9" s="1"/>
  <c r="K8" i="9"/>
  <c r="K7" i="9"/>
  <c r="W7" i="9" s="1"/>
  <c r="K6" i="9"/>
  <c r="W6" i="9" s="1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K96" i="8"/>
  <c r="W96" i="8" s="1"/>
  <c r="K95" i="8"/>
  <c r="W95" i="8" s="1"/>
  <c r="K94" i="8"/>
  <c r="W94" i="8" s="1"/>
  <c r="K93" i="8"/>
  <c r="W93" i="8" s="1"/>
  <c r="K92" i="8"/>
  <c r="W92" i="8" s="1"/>
  <c r="K91" i="8"/>
  <c r="W91" i="8" s="1"/>
  <c r="K90" i="8"/>
  <c r="W90" i="8" s="1"/>
  <c r="K89" i="8"/>
  <c r="W89" i="8" s="1"/>
  <c r="K88" i="8"/>
  <c r="W88" i="8" s="1"/>
  <c r="K87" i="8"/>
  <c r="W87" i="8" s="1"/>
  <c r="K86" i="8"/>
  <c r="W86" i="8" s="1"/>
  <c r="K85" i="8"/>
  <c r="W85" i="8" s="1"/>
  <c r="K84" i="8"/>
  <c r="W84" i="8" s="1"/>
  <c r="K83" i="8"/>
  <c r="W83" i="8" s="1"/>
  <c r="K82" i="8"/>
  <c r="W82" i="8" s="1"/>
  <c r="K81" i="8"/>
  <c r="W81" i="8" s="1"/>
  <c r="K80" i="8"/>
  <c r="W80" i="8" s="1"/>
  <c r="K79" i="8"/>
  <c r="W79" i="8" s="1"/>
  <c r="K78" i="8"/>
  <c r="W78" i="8" s="1"/>
  <c r="K77" i="8"/>
  <c r="W77" i="8" s="1"/>
  <c r="K76" i="8"/>
  <c r="W76" i="8" s="1"/>
  <c r="K75" i="8"/>
  <c r="W75" i="8" s="1"/>
  <c r="K74" i="8"/>
  <c r="W74" i="8" s="1"/>
  <c r="K73" i="8"/>
  <c r="W73" i="8" s="1"/>
  <c r="K72" i="8"/>
  <c r="W72" i="8" s="1"/>
  <c r="K71" i="8"/>
  <c r="W71" i="8" s="1"/>
  <c r="K70" i="8"/>
  <c r="W70" i="8" s="1"/>
  <c r="K69" i="8"/>
  <c r="W69" i="8" s="1"/>
  <c r="K68" i="8"/>
  <c r="W68" i="8" s="1"/>
  <c r="K67" i="8"/>
  <c r="W67" i="8" s="1"/>
  <c r="K66" i="8"/>
  <c r="W66" i="8" s="1"/>
  <c r="K65" i="8"/>
  <c r="W65" i="8" s="1"/>
  <c r="K64" i="8"/>
  <c r="W64" i="8" s="1"/>
  <c r="K63" i="8"/>
  <c r="W63" i="8" s="1"/>
  <c r="K62" i="8"/>
  <c r="W62" i="8" s="1"/>
  <c r="K61" i="8"/>
  <c r="W61" i="8" s="1"/>
  <c r="K60" i="8"/>
  <c r="W60" i="8" s="1"/>
  <c r="K59" i="8"/>
  <c r="W59" i="8" s="1"/>
  <c r="K58" i="8"/>
  <c r="W58" i="8" s="1"/>
  <c r="K57" i="8"/>
  <c r="W57" i="8" s="1"/>
  <c r="K56" i="8"/>
  <c r="W56" i="8" s="1"/>
  <c r="K55" i="8"/>
  <c r="W55" i="8" s="1"/>
  <c r="K54" i="8"/>
  <c r="W54" i="8" s="1"/>
  <c r="K53" i="8"/>
  <c r="W53" i="8" s="1"/>
  <c r="K52" i="8"/>
  <c r="W52" i="8" s="1"/>
  <c r="K51" i="8"/>
  <c r="W51" i="8" s="1"/>
  <c r="K50" i="8"/>
  <c r="W50" i="8" s="1"/>
  <c r="K49" i="8"/>
  <c r="W49" i="8" s="1"/>
  <c r="K48" i="8"/>
  <c r="W48" i="8" s="1"/>
  <c r="K47" i="8"/>
  <c r="W47" i="8" s="1"/>
  <c r="K46" i="8"/>
  <c r="W46" i="8" s="1"/>
  <c r="K45" i="8"/>
  <c r="W45" i="8" s="1"/>
  <c r="K44" i="8"/>
  <c r="W44" i="8" s="1"/>
  <c r="K43" i="8"/>
  <c r="W43" i="8" s="1"/>
  <c r="K42" i="8"/>
  <c r="W42" i="8" s="1"/>
  <c r="K41" i="8"/>
  <c r="W41" i="8" s="1"/>
  <c r="K40" i="8"/>
  <c r="W40" i="8" s="1"/>
  <c r="K39" i="8"/>
  <c r="W39" i="8" s="1"/>
  <c r="K38" i="8"/>
  <c r="W38" i="8" s="1"/>
  <c r="K37" i="8"/>
  <c r="W37" i="8" s="1"/>
  <c r="K36" i="8"/>
  <c r="W36" i="8" s="1"/>
  <c r="K35" i="8"/>
  <c r="W35" i="8" s="1"/>
  <c r="K34" i="8"/>
  <c r="W34" i="8" s="1"/>
  <c r="K33" i="8"/>
  <c r="W33" i="8" s="1"/>
  <c r="K32" i="8"/>
  <c r="W32" i="8" s="1"/>
  <c r="K31" i="8"/>
  <c r="W31" i="8" s="1"/>
  <c r="K30" i="8"/>
  <c r="W30" i="8" s="1"/>
  <c r="K29" i="8"/>
  <c r="W29" i="8" s="1"/>
  <c r="K28" i="8"/>
  <c r="W28" i="8" s="1"/>
  <c r="K27" i="8"/>
  <c r="W27" i="8" s="1"/>
  <c r="K26" i="8"/>
  <c r="W26" i="8" s="1"/>
  <c r="K25" i="8"/>
  <c r="W25" i="8" s="1"/>
  <c r="K24" i="8"/>
  <c r="W24" i="8" s="1"/>
  <c r="K23" i="8"/>
  <c r="W23" i="8" s="1"/>
  <c r="K22" i="8"/>
  <c r="W22" i="8" s="1"/>
  <c r="K21" i="8"/>
  <c r="W21" i="8" s="1"/>
  <c r="K20" i="8"/>
  <c r="W20" i="8" s="1"/>
  <c r="K19" i="8"/>
  <c r="W19" i="8" s="1"/>
  <c r="K18" i="8"/>
  <c r="W18" i="8" s="1"/>
  <c r="K17" i="8"/>
  <c r="W17" i="8" s="1"/>
  <c r="K16" i="8"/>
  <c r="W16" i="8" s="1"/>
  <c r="K15" i="8"/>
  <c r="W15" i="8" s="1"/>
  <c r="K14" i="8"/>
  <c r="W14" i="8" s="1"/>
  <c r="K13" i="8"/>
  <c r="W13" i="8" s="1"/>
  <c r="K12" i="8"/>
  <c r="W12" i="8" s="1"/>
  <c r="K11" i="8"/>
  <c r="W11" i="8" s="1"/>
  <c r="K10" i="8"/>
  <c r="W10" i="8" s="1"/>
  <c r="K9" i="8"/>
  <c r="W9" i="8" s="1"/>
  <c r="K8" i="8"/>
  <c r="W8" i="8" s="1"/>
  <c r="K7" i="8"/>
  <c r="W7" i="8" s="1"/>
  <c r="K6" i="8"/>
  <c r="W6" i="8" s="1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K6" i="7"/>
  <c r="W6" i="7" s="1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6" i="6"/>
  <c r="Q104" i="6"/>
  <c r="V104" i="6"/>
  <c r="P5" i="10" s="1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115" i="6" s="1"/>
  <c r="R82" i="6"/>
  <c r="R81" i="6"/>
  <c r="R80" i="6"/>
  <c r="R79" i="6"/>
  <c r="R114" i="6" s="1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111" i="6" s="1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107" i="6" s="1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K7" i="6"/>
  <c r="W7" i="6" s="1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114" i="6" s="1"/>
  <c r="M15" i="10" s="1"/>
  <c r="N76" i="6"/>
  <c r="N75" i="6"/>
  <c r="N74" i="6"/>
  <c r="N73" i="6"/>
  <c r="N72" i="6"/>
  <c r="N71" i="6"/>
  <c r="N70" i="6"/>
  <c r="N69" i="6"/>
  <c r="N113" i="6" s="1"/>
  <c r="M14" i="10" s="1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109" i="6" s="1"/>
  <c r="M10" i="10" s="1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05" i="6" s="1"/>
  <c r="M6" i="10" s="1"/>
  <c r="N6" i="6"/>
  <c r="N12" i="6"/>
  <c r="N11" i="6"/>
  <c r="N10" i="6"/>
  <c r="N9" i="6"/>
  <c r="N8" i="6"/>
  <c r="N7" i="6"/>
  <c r="K96" i="6"/>
  <c r="W96" i="6" s="1"/>
  <c r="K95" i="6"/>
  <c r="W95" i="6" s="1"/>
  <c r="K94" i="6"/>
  <c r="W94" i="6" s="1"/>
  <c r="K93" i="6"/>
  <c r="W93" i="6" s="1"/>
  <c r="K92" i="6"/>
  <c r="W92" i="6" s="1"/>
  <c r="K91" i="6"/>
  <c r="W91" i="6" s="1"/>
  <c r="K90" i="6"/>
  <c r="W90" i="6" s="1"/>
  <c r="K89" i="6"/>
  <c r="W89" i="6" s="1"/>
  <c r="K88" i="6"/>
  <c r="W88" i="6" s="1"/>
  <c r="K87" i="6"/>
  <c r="W87" i="6" s="1"/>
  <c r="K86" i="6"/>
  <c r="W86" i="6" s="1"/>
  <c r="K85" i="6"/>
  <c r="W85" i="6" s="1"/>
  <c r="K84" i="6"/>
  <c r="W84" i="6" s="1"/>
  <c r="K83" i="6"/>
  <c r="W83" i="6" s="1"/>
  <c r="K82" i="6"/>
  <c r="W82" i="6" s="1"/>
  <c r="K81" i="6"/>
  <c r="W81" i="6" s="1"/>
  <c r="K80" i="6"/>
  <c r="W80" i="6" s="1"/>
  <c r="K79" i="6"/>
  <c r="W79" i="6" s="1"/>
  <c r="K78" i="6"/>
  <c r="W78" i="6" s="1"/>
  <c r="K77" i="6"/>
  <c r="W77" i="6" s="1"/>
  <c r="K76" i="6"/>
  <c r="W76" i="6" s="1"/>
  <c r="K75" i="6"/>
  <c r="W75" i="6" s="1"/>
  <c r="K74" i="6"/>
  <c r="W74" i="6" s="1"/>
  <c r="K73" i="6"/>
  <c r="W73" i="6" s="1"/>
  <c r="K72" i="6"/>
  <c r="W72" i="6" s="1"/>
  <c r="K71" i="6"/>
  <c r="W71" i="6" s="1"/>
  <c r="K70" i="6"/>
  <c r="W70" i="6" s="1"/>
  <c r="K69" i="6"/>
  <c r="W69" i="6" s="1"/>
  <c r="K68" i="6"/>
  <c r="W68" i="6" s="1"/>
  <c r="K67" i="6"/>
  <c r="W67" i="6" s="1"/>
  <c r="K66" i="6"/>
  <c r="W66" i="6" s="1"/>
  <c r="K65" i="6"/>
  <c r="W65" i="6" s="1"/>
  <c r="K64" i="6"/>
  <c r="W64" i="6" s="1"/>
  <c r="K63" i="6"/>
  <c r="W63" i="6" s="1"/>
  <c r="K62" i="6"/>
  <c r="W62" i="6" s="1"/>
  <c r="K61" i="6"/>
  <c r="W61" i="6" s="1"/>
  <c r="K60" i="6"/>
  <c r="W60" i="6" s="1"/>
  <c r="K59" i="6"/>
  <c r="W59" i="6" s="1"/>
  <c r="K58" i="6"/>
  <c r="W58" i="6" s="1"/>
  <c r="K57" i="6"/>
  <c r="W57" i="6" s="1"/>
  <c r="K56" i="6"/>
  <c r="W56" i="6" s="1"/>
  <c r="K55" i="6"/>
  <c r="W55" i="6" s="1"/>
  <c r="K54" i="6"/>
  <c r="W54" i="6" s="1"/>
  <c r="K53" i="6"/>
  <c r="W53" i="6" s="1"/>
  <c r="K52" i="6"/>
  <c r="W52" i="6" s="1"/>
  <c r="K51" i="6"/>
  <c r="W51" i="6" s="1"/>
  <c r="K50" i="6"/>
  <c r="W50" i="6" s="1"/>
  <c r="K49" i="6"/>
  <c r="W49" i="6" s="1"/>
  <c r="K48" i="6"/>
  <c r="W48" i="6" s="1"/>
  <c r="K47" i="6"/>
  <c r="W47" i="6" s="1"/>
  <c r="K46" i="6"/>
  <c r="W46" i="6" s="1"/>
  <c r="K45" i="6"/>
  <c r="W45" i="6" s="1"/>
  <c r="K44" i="6"/>
  <c r="W44" i="6" s="1"/>
  <c r="K43" i="6"/>
  <c r="W43" i="6" s="1"/>
  <c r="K42" i="6"/>
  <c r="W42" i="6" s="1"/>
  <c r="K41" i="6"/>
  <c r="W41" i="6" s="1"/>
  <c r="K40" i="6"/>
  <c r="W40" i="6" s="1"/>
  <c r="K39" i="6"/>
  <c r="W39" i="6" s="1"/>
  <c r="K38" i="6"/>
  <c r="W38" i="6" s="1"/>
  <c r="K37" i="6"/>
  <c r="W37" i="6" s="1"/>
  <c r="K36" i="6"/>
  <c r="W36" i="6" s="1"/>
  <c r="K35" i="6"/>
  <c r="W35" i="6" s="1"/>
  <c r="K34" i="6"/>
  <c r="W34" i="6" s="1"/>
  <c r="K33" i="6"/>
  <c r="W33" i="6" s="1"/>
  <c r="K32" i="6"/>
  <c r="W32" i="6" s="1"/>
  <c r="K31" i="6"/>
  <c r="W31" i="6" s="1"/>
  <c r="K30" i="6"/>
  <c r="W30" i="6" s="1"/>
  <c r="K29" i="6"/>
  <c r="W29" i="6" s="1"/>
  <c r="K28" i="6"/>
  <c r="W28" i="6" s="1"/>
  <c r="K27" i="6"/>
  <c r="W27" i="6" s="1"/>
  <c r="K26" i="6"/>
  <c r="W26" i="6" s="1"/>
  <c r="K25" i="6"/>
  <c r="W25" i="6" s="1"/>
  <c r="K24" i="6"/>
  <c r="W24" i="6" s="1"/>
  <c r="K23" i="6"/>
  <c r="W23" i="6" s="1"/>
  <c r="K22" i="6"/>
  <c r="W22" i="6" s="1"/>
  <c r="K21" i="6"/>
  <c r="W21" i="6" s="1"/>
  <c r="K20" i="6"/>
  <c r="W20" i="6" s="1"/>
  <c r="K19" i="6"/>
  <c r="W19" i="6" s="1"/>
  <c r="K18" i="6"/>
  <c r="W18" i="6" s="1"/>
  <c r="K17" i="6"/>
  <c r="W17" i="6" s="1"/>
  <c r="K16" i="6"/>
  <c r="W16" i="6" s="1"/>
  <c r="K15" i="6"/>
  <c r="W15" i="6" s="1"/>
  <c r="K14" i="6"/>
  <c r="W14" i="6" s="1"/>
  <c r="K13" i="6"/>
  <c r="W13" i="6" s="1"/>
  <c r="K12" i="6"/>
  <c r="W12" i="6" s="1"/>
  <c r="K11" i="6"/>
  <c r="W11" i="6" s="1"/>
  <c r="K10" i="6"/>
  <c r="W10" i="6" s="1"/>
  <c r="K9" i="6"/>
  <c r="W9" i="6" s="1"/>
  <c r="K8" i="6"/>
  <c r="W8" i="6" s="1"/>
  <c r="K6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115" i="6" s="1"/>
  <c r="E16" i="10" s="1"/>
  <c r="J44" i="5" s="1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111" i="6" s="1"/>
  <c r="E12" i="10" s="1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107" i="6" s="1"/>
  <c r="E8" i="10" s="1"/>
  <c r="J36" i="5" s="1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104" i="6" s="1"/>
  <c r="E5" i="10" s="1"/>
  <c r="C105" i="6"/>
  <c r="B6" i="10" s="1"/>
  <c r="C104" i="6"/>
  <c r="B5" i="10" s="1"/>
  <c r="R108" i="9" l="1"/>
  <c r="R112" i="9"/>
  <c r="X104" i="9"/>
  <c r="R56" i="10" s="1"/>
  <c r="X108" i="9"/>
  <c r="R60" i="10" s="1"/>
  <c r="X112" i="9"/>
  <c r="R64" i="10" s="1"/>
  <c r="N116" i="9"/>
  <c r="M68" i="10" s="1"/>
  <c r="F113" i="9"/>
  <c r="E65" i="10" s="1"/>
  <c r="F104" i="9"/>
  <c r="E56" i="10" s="1"/>
  <c r="F108" i="9"/>
  <c r="E60" i="10" s="1"/>
  <c r="F112" i="9"/>
  <c r="E64" i="10" s="1"/>
  <c r="J77" i="5" s="1"/>
  <c r="F116" i="9"/>
  <c r="E68" i="10" s="1"/>
  <c r="D81" i="5" s="1"/>
  <c r="R111" i="8"/>
  <c r="R115" i="8"/>
  <c r="R114" i="7"/>
  <c r="R105" i="7"/>
  <c r="R109" i="7"/>
  <c r="R113" i="7"/>
  <c r="F104" i="7"/>
  <c r="E22" i="10" s="1"/>
  <c r="F105" i="7"/>
  <c r="E23" i="10" s="1"/>
  <c r="F108" i="7"/>
  <c r="E26" i="10" s="1"/>
  <c r="J49" i="5" s="1"/>
  <c r="F109" i="7"/>
  <c r="E27" i="10" s="1"/>
  <c r="D50" i="5" s="1"/>
  <c r="F112" i="7"/>
  <c r="E30" i="10" s="1"/>
  <c r="J53" i="5" s="1"/>
  <c r="F113" i="7"/>
  <c r="E31" i="10" s="1"/>
  <c r="F116" i="7"/>
  <c r="E34" i="10" s="1"/>
  <c r="J57" i="5" s="1"/>
  <c r="R104" i="9"/>
  <c r="R106" i="9"/>
  <c r="R107" i="9"/>
  <c r="R111" i="9"/>
  <c r="R114" i="9"/>
  <c r="R115" i="9"/>
  <c r="R110" i="9"/>
  <c r="R105" i="9"/>
  <c r="R109" i="9"/>
  <c r="R113" i="9"/>
  <c r="R116" i="9"/>
  <c r="X107" i="9"/>
  <c r="R59" i="10" s="1"/>
  <c r="X111" i="9"/>
  <c r="R63" i="10" s="1"/>
  <c r="X115" i="9"/>
  <c r="R67" i="10" s="1"/>
  <c r="N106" i="9"/>
  <c r="M58" i="10" s="1"/>
  <c r="N110" i="9"/>
  <c r="M62" i="10" s="1"/>
  <c r="N114" i="9"/>
  <c r="M66" i="10" s="1"/>
  <c r="X116" i="9"/>
  <c r="R68" i="10" s="1"/>
  <c r="R135" i="10" s="1"/>
  <c r="N105" i="9"/>
  <c r="M57" i="10" s="1"/>
  <c r="M94" i="10" s="1"/>
  <c r="N107" i="9"/>
  <c r="M59" i="10" s="1"/>
  <c r="X109" i="9"/>
  <c r="R61" i="10" s="1"/>
  <c r="N111" i="9"/>
  <c r="M63" i="10" s="1"/>
  <c r="M99" i="10" s="1"/>
  <c r="N113" i="9"/>
  <c r="M65" i="10" s="1"/>
  <c r="N115" i="9"/>
  <c r="M67" i="10" s="1"/>
  <c r="K107" i="9"/>
  <c r="J59" i="10" s="1"/>
  <c r="R72" i="5" s="1"/>
  <c r="AF72" i="5" s="1"/>
  <c r="K111" i="9"/>
  <c r="J63" i="10" s="1"/>
  <c r="R76" i="5" s="1"/>
  <c r="AF76" i="5" s="1"/>
  <c r="K115" i="9"/>
  <c r="J67" i="10" s="1"/>
  <c r="R80" i="5" s="1"/>
  <c r="W55" i="9"/>
  <c r="K104" i="9"/>
  <c r="J56" i="10" s="1"/>
  <c r="K106" i="9"/>
  <c r="J58" i="10" s="1"/>
  <c r="R71" i="5" s="1"/>
  <c r="AF71" i="5" s="1"/>
  <c r="K110" i="9"/>
  <c r="J62" i="10" s="1"/>
  <c r="R75" i="5" s="1"/>
  <c r="AF75" i="5" s="1"/>
  <c r="K114" i="9"/>
  <c r="J66" i="10" s="1"/>
  <c r="R79" i="5" s="1"/>
  <c r="K116" i="9"/>
  <c r="J68" i="10" s="1"/>
  <c r="W27" i="9"/>
  <c r="K108" i="9"/>
  <c r="J60" i="10" s="1"/>
  <c r="R73" i="5" s="1"/>
  <c r="AF73" i="5" s="1"/>
  <c r="F107" i="9"/>
  <c r="E59" i="10" s="1"/>
  <c r="D72" i="5" s="1"/>
  <c r="F115" i="9"/>
  <c r="E67" i="10" s="1"/>
  <c r="J80" i="5" s="1"/>
  <c r="F106" i="9"/>
  <c r="E58" i="10" s="1"/>
  <c r="D71" i="5" s="1"/>
  <c r="F110" i="9"/>
  <c r="E62" i="10" s="1"/>
  <c r="D75" i="5" s="1"/>
  <c r="F114" i="9"/>
  <c r="E66" i="10" s="1"/>
  <c r="D79" i="5" s="1"/>
  <c r="F105" i="9"/>
  <c r="E57" i="10" s="1"/>
  <c r="J70" i="5" s="1"/>
  <c r="F109" i="9"/>
  <c r="E61" i="10" s="1"/>
  <c r="D74" i="5" s="1"/>
  <c r="F111" i="9"/>
  <c r="E63" i="10" s="1"/>
  <c r="R106" i="8"/>
  <c r="R107" i="8"/>
  <c r="R110" i="8"/>
  <c r="R114" i="8"/>
  <c r="R105" i="8"/>
  <c r="R109" i="8"/>
  <c r="R113" i="8"/>
  <c r="R104" i="8"/>
  <c r="R108" i="8"/>
  <c r="R112" i="8"/>
  <c r="R116" i="8"/>
  <c r="X107" i="8"/>
  <c r="R42" i="10" s="1"/>
  <c r="X111" i="8"/>
  <c r="R46" i="10" s="1"/>
  <c r="X115" i="8"/>
  <c r="R50" i="10" s="1"/>
  <c r="X110" i="8"/>
  <c r="R45" i="10" s="1"/>
  <c r="X112" i="8"/>
  <c r="R47" i="10" s="1"/>
  <c r="X114" i="8"/>
  <c r="R49" i="10" s="1"/>
  <c r="X116" i="8"/>
  <c r="R51" i="10" s="1"/>
  <c r="X104" i="8"/>
  <c r="R39" i="10" s="1"/>
  <c r="X106" i="8"/>
  <c r="R41" i="10" s="1"/>
  <c r="X108" i="8"/>
  <c r="R43" i="10" s="1"/>
  <c r="X105" i="8"/>
  <c r="R40" i="10" s="1"/>
  <c r="X109" i="8"/>
  <c r="R44" i="10" s="1"/>
  <c r="X113" i="8"/>
  <c r="R48" i="10" s="1"/>
  <c r="F107" i="7"/>
  <c r="E25" i="10" s="1"/>
  <c r="D48" i="5" s="1"/>
  <c r="F111" i="7"/>
  <c r="E29" i="10" s="1"/>
  <c r="F115" i="7"/>
  <c r="E33" i="10" s="1"/>
  <c r="J56" i="5" s="1"/>
  <c r="F106" i="7"/>
  <c r="E24" i="10" s="1"/>
  <c r="J47" i="5" s="1"/>
  <c r="F110" i="7"/>
  <c r="E28" i="10" s="1"/>
  <c r="J51" i="5" s="1"/>
  <c r="F114" i="7"/>
  <c r="E32" i="10" s="1"/>
  <c r="J55" i="5" s="1"/>
  <c r="R105" i="6"/>
  <c r="R109" i="6"/>
  <c r="R113" i="6"/>
  <c r="R106" i="6"/>
  <c r="R108" i="6"/>
  <c r="R110" i="6"/>
  <c r="R112" i="6"/>
  <c r="R116" i="6"/>
  <c r="R104" i="6"/>
  <c r="X104" i="6"/>
  <c r="R5" i="10" s="1"/>
  <c r="X108" i="6"/>
  <c r="R9" i="10" s="1"/>
  <c r="N116" i="6"/>
  <c r="M17" i="10" s="1"/>
  <c r="N107" i="6"/>
  <c r="M8" i="10" s="1"/>
  <c r="N111" i="6"/>
  <c r="M12" i="10" s="1"/>
  <c r="N106" i="6"/>
  <c r="M7" i="10" s="1"/>
  <c r="N110" i="6"/>
  <c r="M11" i="10" s="1"/>
  <c r="X112" i="6"/>
  <c r="R13" i="10" s="1"/>
  <c r="N115" i="6"/>
  <c r="M16" i="10" s="1"/>
  <c r="N104" i="6"/>
  <c r="M5" i="10" s="1"/>
  <c r="K104" i="6"/>
  <c r="J5" i="10" s="1"/>
  <c r="F106" i="6"/>
  <c r="E7" i="10" s="1"/>
  <c r="J35" i="5" s="1"/>
  <c r="F110" i="6"/>
  <c r="E11" i="10" s="1"/>
  <c r="F114" i="6"/>
  <c r="E15" i="10" s="1"/>
  <c r="J43" i="5" s="1"/>
  <c r="F105" i="6"/>
  <c r="E6" i="10" s="1"/>
  <c r="F108" i="6"/>
  <c r="E9" i="10" s="1"/>
  <c r="D37" i="5" s="1"/>
  <c r="F109" i="6"/>
  <c r="E10" i="10" s="1"/>
  <c r="J38" i="5" s="1"/>
  <c r="F112" i="6"/>
  <c r="E13" i="10" s="1"/>
  <c r="J41" i="5" s="1"/>
  <c r="F113" i="6"/>
  <c r="E14" i="10" s="1"/>
  <c r="J42" i="5" s="1"/>
  <c r="F116" i="6"/>
  <c r="E17" i="10" s="1"/>
  <c r="E132" i="10" s="1"/>
  <c r="X106" i="9"/>
  <c r="R58" i="10" s="1"/>
  <c r="X110" i="9"/>
  <c r="R62" i="10" s="1"/>
  <c r="X114" i="9"/>
  <c r="R66" i="10" s="1"/>
  <c r="N104" i="9"/>
  <c r="M56" i="10" s="1"/>
  <c r="N108" i="9"/>
  <c r="M60" i="10" s="1"/>
  <c r="N112" i="9"/>
  <c r="M64" i="10" s="1"/>
  <c r="X105" i="9"/>
  <c r="R57" i="10" s="1"/>
  <c r="X113" i="9"/>
  <c r="R65" i="10" s="1"/>
  <c r="N109" i="9"/>
  <c r="M61" i="10" s="1"/>
  <c r="K112" i="9"/>
  <c r="J64" i="10" s="1"/>
  <c r="W8" i="9"/>
  <c r="W20" i="9"/>
  <c r="W36" i="9"/>
  <c r="W48" i="9"/>
  <c r="W76" i="9"/>
  <c r="W92" i="9"/>
  <c r="K105" i="9"/>
  <c r="J57" i="10" s="1"/>
  <c r="K109" i="9"/>
  <c r="J61" i="10" s="1"/>
  <c r="K113" i="9"/>
  <c r="J65" i="10" s="1"/>
  <c r="R78" i="5" s="1"/>
  <c r="AF78" i="5" s="1"/>
  <c r="R112" i="7"/>
  <c r="R116" i="7"/>
  <c r="R104" i="7"/>
  <c r="R107" i="7"/>
  <c r="R110" i="7"/>
  <c r="R115" i="7"/>
  <c r="R108" i="7"/>
  <c r="R106" i="7"/>
  <c r="R111" i="7"/>
  <c r="AB34" i="5"/>
  <c r="N108" i="6"/>
  <c r="M9" i="10" s="1"/>
  <c r="N112" i="6"/>
  <c r="M13" i="10" s="1"/>
  <c r="K110" i="6"/>
  <c r="J11" i="10" s="1"/>
  <c r="R39" i="5" s="1"/>
  <c r="AF39" i="5" s="1"/>
  <c r="K107" i="6"/>
  <c r="J8" i="10" s="1"/>
  <c r="R36" i="5" s="1"/>
  <c r="AF36" i="5" s="1"/>
  <c r="K111" i="6"/>
  <c r="J12" i="10" s="1"/>
  <c r="K115" i="6"/>
  <c r="J16" i="10" s="1"/>
  <c r="R44" i="5" s="1"/>
  <c r="AF44" i="5" s="1"/>
  <c r="W6" i="6"/>
  <c r="K106" i="6"/>
  <c r="J7" i="10" s="1"/>
  <c r="R35" i="5" s="1"/>
  <c r="AF35" i="5" s="1"/>
  <c r="K108" i="6"/>
  <c r="J9" i="10" s="1"/>
  <c r="R37" i="5" s="1"/>
  <c r="AF37" i="5" s="1"/>
  <c r="K112" i="6"/>
  <c r="J13" i="10" s="1"/>
  <c r="R41" i="5" s="1"/>
  <c r="AF41" i="5" s="1"/>
  <c r="K116" i="6"/>
  <c r="J17" i="10" s="1"/>
  <c r="K114" i="6"/>
  <c r="J15" i="10" s="1"/>
  <c r="R43" i="5" s="1"/>
  <c r="AF43" i="5" s="1"/>
  <c r="K105" i="6"/>
  <c r="J6" i="10" s="1"/>
  <c r="R34" i="5" s="1"/>
  <c r="AF34" i="5" s="1"/>
  <c r="K109" i="6"/>
  <c r="J10" i="10" s="1"/>
  <c r="R38" i="5" s="1"/>
  <c r="AF38" i="5" s="1"/>
  <c r="K113" i="6"/>
  <c r="J14" i="10" s="1"/>
  <c r="R42" i="5" s="1"/>
  <c r="AF42" i="5" s="1"/>
  <c r="E141" i="10"/>
  <c r="D43" i="3"/>
  <c r="M120" i="10"/>
  <c r="M126" i="10"/>
  <c r="B120" i="10"/>
  <c r="J39" i="5"/>
  <c r="J46" i="5"/>
  <c r="D46" i="5"/>
  <c r="D78" i="5"/>
  <c r="J78" i="5"/>
  <c r="D49" i="5"/>
  <c r="D53" i="5"/>
  <c r="D73" i="5"/>
  <c r="J73" i="5"/>
  <c r="J54" i="5"/>
  <c r="D54" i="5"/>
  <c r="AH79" i="5"/>
  <c r="AH63" i="5"/>
  <c r="AH49" i="5"/>
  <c r="D41" i="5"/>
  <c r="D38" i="5"/>
  <c r="L34" i="5"/>
  <c r="D39" i="5"/>
  <c r="D36" i="5"/>
  <c r="D40" i="5"/>
  <c r="D44" i="5"/>
  <c r="J40" i="5"/>
  <c r="B141" i="10"/>
  <c r="F104" i="8"/>
  <c r="E39" i="10" s="1"/>
  <c r="F105" i="8"/>
  <c r="E40" i="10" s="1"/>
  <c r="F113" i="8"/>
  <c r="E48" i="10" s="1"/>
  <c r="J66" i="5" s="1"/>
  <c r="F108" i="8"/>
  <c r="E43" i="10" s="1"/>
  <c r="J61" i="5" s="1"/>
  <c r="F109" i="8"/>
  <c r="E44" i="10" s="1"/>
  <c r="F112" i="8"/>
  <c r="E47" i="10" s="1"/>
  <c r="F116" i="8"/>
  <c r="E51" i="10" s="1"/>
  <c r="F115" i="8"/>
  <c r="E50" i="10" s="1"/>
  <c r="D68" i="5" s="1"/>
  <c r="F106" i="8"/>
  <c r="E41" i="10" s="1"/>
  <c r="J59" i="5" s="1"/>
  <c r="F107" i="8"/>
  <c r="E42" i="10" s="1"/>
  <c r="D60" i="5" s="1"/>
  <c r="F110" i="8"/>
  <c r="E45" i="10" s="1"/>
  <c r="J63" i="5" s="1"/>
  <c r="F111" i="8"/>
  <c r="E46" i="10" s="1"/>
  <c r="J64" i="5" s="1"/>
  <c r="F114" i="8"/>
  <c r="E49" i="10" s="1"/>
  <c r="D67" i="5" s="1"/>
  <c r="X105" i="6"/>
  <c r="R6" i="10" s="1"/>
  <c r="X107" i="6"/>
  <c r="R8" i="10" s="1"/>
  <c r="X109" i="6"/>
  <c r="R10" i="10" s="1"/>
  <c r="X111" i="6"/>
  <c r="R12" i="10" s="1"/>
  <c r="X113" i="6"/>
  <c r="R14" i="10" s="1"/>
  <c r="X115" i="6"/>
  <c r="R16" i="10" s="1"/>
  <c r="X106" i="6"/>
  <c r="R7" i="10" s="1"/>
  <c r="X110" i="6"/>
  <c r="R11" i="10" s="1"/>
  <c r="X114" i="6"/>
  <c r="R15" i="10" s="1"/>
  <c r="X116" i="6"/>
  <c r="R17" i="10" s="1"/>
  <c r="E105" i="6"/>
  <c r="D6" i="10" s="1"/>
  <c r="T104" i="6"/>
  <c r="T105" i="6"/>
  <c r="S105" i="6"/>
  <c r="C104" i="7"/>
  <c r="B22" i="10" s="1"/>
  <c r="D111" i="7"/>
  <c r="C29" i="10" s="1"/>
  <c r="V116" i="9"/>
  <c r="P68" i="10" s="1"/>
  <c r="U116" i="9"/>
  <c r="O68" i="10" s="1"/>
  <c r="T116" i="9"/>
  <c r="N68" i="10" s="1"/>
  <c r="S116" i="9"/>
  <c r="Q116" i="9"/>
  <c r="P116" i="9"/>
  <c r="O116" i="9"/>
  <c r="M116" i="9"/>
  <c r="L68" i="10" s="1"/>
  <c r="L116" i="9"/>
  <c r="K68" i="10" s="1"/>
  <c r="J116" i="9"/>
  <c r="I68" i="10" s="1"/>
  <c r="I116" i="9"/>
  <c r="H68" i="10" s="1"/>
  <c r="H116" i="9"/>
  <c r="G68" i="10" s="1"/>
  <c r="G116" i="9"/>
  <c r="F68" i="10" s="1"/>
  <c r="E116" i="9"/>
  <c r="D68" i="10" s="1"/>
  <c r="D116" i="9"/>
  <c r="C68" i="10" s="1"/>
  <c r="C116" i="9"/>
  <c r="B68" i="10" s="1"/>
  <c r="V115" i="9"/>
  <c r="P67" i="10" s="1"/>
  <c r="U115" i="9"/>
  <c r="O67" i="10" s="1"/>
  <c r="T115" i="9"/>
  <c r="N67" i="10" s="1"/>
  <c r="S115" i="9"/>
  <c r="Q115" i="9"/>
  <c r="P115" i="9"/>
  <c r="O115" i="9"/>
  <c r="M115" i="9"/>
  <c r="L67" i="10" s="1"/>
  <c r="P80" i="5" s="1"/>
  <c r="L115" i="9"/>
  <c r="K67" i="10" s="1"/>
  <c r="N80" i="5" s="1"/>
  <c r="J115" i="9"/>
  <c r="I67" i="10" s="1"/>
  <c r="I115" i="9"/>
  <c r="H67" i="10" s="1"/>
  <c r="H115" i="9"/>
  <c r="G67" i="10" s="1"/>
  <c r="T80" i="5" s="1"/>
  <c r="G115" i="9"/>
  <c r="F67" i="10" s="1"/>
  <c r="H80" i="5" s="1"/>
  <c r="E115" i="9"/>
  <c r="D67" i="10" s="1"/>
  <c r="D115" i="9"/>
  <c r="C67" i="10" s="1"/>
  <c r="C115" i="9"/>
  <c r="B67" i="10" s="1"/>
  <c r="L80" i="5" s="1"/>
  <c r="V114" i="9"/>
  <c r="P66" i="10" s="1"/>
  <c r="U114" i="9"/>
  <c r="O66" i="10" s="1"/>
  <c r="T114" i="9"/>
  <c r="N66" i="10" s="1"/>
  <c r="S114" i="9"/>
  <c r="Q114" i="9"/>
  <c r="P114" i="9"/>
  <c r="O114" i="9"/>
  <c r="M114" i="9"/>
  <c r="L66" i="10" s="1"/>
  <c r="P79" i="5" s="1"/>
  <c r="L114" i="9"/>
  <c r="K66" i="10" s="1"/>
  <c r="N79" i="5" s="1"/>
  <c r="J114" i="9"/>
  <c r="I66" i="10" s="1"/>
  <c r="I114" i="9"/>
  <c r="H66" i="10" s="1"/>
  <c r="H114" i="9"/>
  <c r="G66" i="10" s="1"/>
  <c r="T79" i="5" s="1"/>
  <c r="G114" i="9"/>
  <c r="F66" i="10" s="1"/>
  <c r="H79" i="5" s="1"/>
  <c r="E114" i="9"/>
  <c r="D66" i="10" s="1"/>
  <c r="D114" i="9"/>
  <c r="C66" i="10" s="1"/>
  <c r="C114" i="9"/>
  <c r="B66" i="10" s="1"/>
  <c r="L79" i="5" s="1"/>
  <c r="V113" i="9"/>
  <c r="P65" i="10" s="1"/>
  <c r="U113" i="9"/>
  <c r="O65" i="10" s="1"/>
  <c r="T113" i="9"/>
  <c r="N65" i="10" s="1"/>
  <c r="S113" i="9"/>
  <c r="Q113" i="9"/>
  <c r="P113" i="9"/>
  <c r="O113" i="9"/>
  <c r="M113" i="9"/>
  <c r="L65" i="10" s="1"/>
  <c r="P78" i="5" s="1"/>
  <c r="L113" i="9"/>
  <c r="K65" i="10" s="1"/>
  <c r="N78" i="5" s="1"/>
  <c r="AD78" i="5" s="1"/>
  <c r="J113" i="9"/>
  <c r="I65" i="10" s="1"/>
  <c r="I113" i="9"/>
  <c r="H65" i="10" s="1"/>
  <c r="H113" i="9"/>
  <c r="G65" i="10" s="1"/>
  <c r="T78" i="5" s="1"/>
  <c r="G113" i="9"/>
  <c r="F65" i="10" s="1"/>
  <c r="F78" i="5" s="1"/>
  <c r="E113" i="9"/>
  <c r="D65" i="10" s="1"/>
  <c r="D113" i="9"/>
  <c r="C65" i="10" s="1"/>
  <c r="C113" i="9"/>
  <c r="B65" i="10" s="1"/>
  <c r="L78" i="5" s="1"/>
  <c r="V112" i="9"/>
  <c r="P64" i="10" s="1"/>
  <c r="P114" i="10" s="1"/>
  <c r="U112" i="9"/>
  <c r="O64" i="10" s="1"/>
  <c r="O114" i="10" s="1"/>
  <c r="T112" i="9"/>
  <c r="N64" i="10" s="1"/>
  <c r="N114" i="10" s="1"/>
  <c r="S112" i="9"/>
  <c r="Q112" i="9"/>
  <c r="P112" i="9"/>
  <c r="O112" i="9"/>
  <c r="M112" i="9"/>
  <c r="L64" i="10" s="1"/>
  <c r="L114" i="10" s="1"/>
  <c r="L112" i="9"/>
  <c r="K64" i="10" s="1"/>
  <c r="K114" i="10" s="1"/>
  <c r="J112" i="9"/>
  <c r="I64" i="10" s="1"/>
  <c r="I114" i="10" s="1"/>
  <c r="I112" i="9"/>
  <c r="H64" i="10" s="1"/>
  <c r="H114" i="10" s="1"/>
  <c r="H112" i="9"/>
  <c r="G64" i="10" s="1"/>
  <c r="G114" i="10" s="1"/>
  <c r="G112" i="9"/>
  <c r="F64" i="10" s="1"/>
  <c r="F114" i="10" s="1"/>
  <c r="E112" i="9"/>
  <c r="D64" i="10" s="1"/>
  <c r="D114" i="10" s="1"/>
  <c r="D112" i="9"/>
  <c r="C64" i="10" s="1"/>
  <c r="C114" i="10" s="1"/>
  <c r="C112" i="9"/>
  <c r="B64" i="10" s="1"/>
  <c r="B114" i="10" s="1"/>
  <c r="V111" i="9"/>
  <c r="P63" i="10" s="1"/>
  <c r="U111" i="9"/>
  <c r="O63" i="10" s="1"/>
  <c r="T111" i="9"/>
  <c r="N63" i="10" s="1"/>
  <c r="S111" i="9"/>
  <c r="Q111" i="9"/>
  <c r="P111" i="9"/>
  <c r="O111" i="9"/>
  <c r="M111" i="9"/>
  <c r="L63" i="10" s="1"/>
  <c r="P76" i="5" s="1"/>
  <c r="L111" i="9"/>
  <c r="K63" i="10" s="1"/>
  <c r="N76" i="5" s="1"/>
  <c r="AD76" i="5" s="1"/>
  <c r="J111" i="9"/>
  <c r="I63" i="10" s="1"/>
  <c r="I111" i="9"/>
  <c r="H63" i="10" s="1"/>
  <c r="H111" i="9"/>
  <c r="G63" i="10" s="1"/>
  <c r="T76" i="5" s="1"/>
  <c r="G111" i="9"/>
  <c r="F63" i="10" s="1"/>
  <c r="E111" i="9"/>
  <c r="D63" i="10" s="1"/>
  <c r="D111" i="9"/>
  <c r="C63" i="10" s="1"/>
  <c r="C111" i="9"/>
  <c r="B63" i="10" s="1"/>
  <c r="V110" i="9"/>
  <c r="P62" i="10" s="1"/>
  <c r="U110" i="9"/>
  <c r="O62" i="10" s="1"/>
  <c r="T110" i="9"/>
  <c r="N62" i="10" s="1"/>
  <c r="S110" i="9"/>
  <c r="Q110" i="9"/>
  <c r="P110" i="9"/>
  <c r="O110" i="9"/>
  <c r="M110" i="9"/>
  <c r="L62" i="10" s="1"/>
  <c r="P75" i="5" s="1"/>
  <c r="L110" i="9"/>
  <c r="K62" i="10" s="1"/>
  <c r="N75" i="5" s="1"/>
  <c r="AD75" i="5" s="1"/>
  <c r="J110" i="9"/>
  <c r="I62" i="10" s="1"/>
  <c r="I110" i="9"/>
  <c r="H62" i="10" s="1"/>
  <c r="H110" i="9"/>
  <c r="G62" i="10" s="1"/>
  <c r="T75" i="5" s="1"/>
  <c r="G110" i="9"/>
  <c r="F62" i="10" s="1"/>
  <c r="H75" i="5" s="1"/>
  <c r="E110" i="9"/>
  <c r="D62" i="10" s="1"/>
  <c r="D110" i="9"/>
  <c r="C62" i="10" s="1"/>
  <c r="C110" i="9"/>
  <c r="B62" i="10" s="1"/>
  <c r="L75" i="5" s="1"/>
  <c r="V109" i="9"/>
  <c r="P61" i="10" s="1"/>
  <c r="U109" i="9"/>
  <c r="O61" i="10" s="1"/>
  <c r="T109" i="9"/>
  <c r="N61" i="10" s="1"/>
  <c r="S109" i="9"/>
  <c r="Q109" i="9"/>
  <c r="P109" i="9"/>
  <c r="O109" i="9"/>
  <c r="M109" i="9"/>
  <c r="L61" i="10" s="1"/>
  <c r="L109" i="9"/>
  <c r="K61" i="10" s="1"/>
  <c r="J109" i="9"/>
  <c r="I61" i="10" s="1"/>
  <c r="I109" i="9"/>
  <c r="H61" i="10" s="1"/>
  <c r="H109" i="9"/>
  <c r="G61" i="10" s="1"/>
  <c r="G109" i="9"/>
  <c r="F61" i="10" s="1"/>
  <c r="E109" i="9"/>
  <c r="D61" i="10" s="1"/>
  <c r="D109" i="9"/>
  <c r="C61" i="10" s="1"/>
  <c r="C109" i="9"/>
  <c r="B61" i="10" s="1"/>
  <c r="V108" i="9"/>
  <c r="P60" i="10" s="1"/>
  <c r="U108" i="9"/>
  <c r="O60" i="10" s="1"/>
  <c r="T108" i="9"/>
  <c r="N60" i="10" s="1"/>
  <c r="S108" i="9"/>
  <c r="Q108" i="9"/>
  <c r="P108" i="9"/>
  <c r="O108" i="9"/>
  <c r="M108" i="9"/>
  <c r="L60" i="10" s="1"/>
  <c r="P73" i="5" s="1"/>
  <c r="L108" i="9"/>
  <c r="K60" i="10" s="1"/>
  <c r="N73" i="5" s="1"/>
  <c r="AD73" i="5" s="1"/>
  <c r="J108" i="9"/>
  <c r="I60" i="10" s="1"/>
  <c r="I108" i="9"/>
  <c r="H60" i="10" s="1"/>
  <c r="H108" i="9"/>
  <c r="G60" i="10" s="1"/>
  <c r="T73" i="5" s="1"/>
  <c r="G108" i="9"/>
  <c r="F60" i="10" s="1"/>
  <c r="F73" i="5" s="1"/>
  <c r="E108" i="9"/>
  <c r="D60" i="10" s="1"/>
  <c r="D108" i="9"/>
  <c r="C60" i="10" s="1"/>
  <c r="C108" i="9"/>
  <c r="B60" i="10" s="1"/>
  <c r="L73" i="5" s="1"/>
  <c r="V107" i="9"/>
  <c r="P59" i="10" s="1"/>
  <c r="U107" i="9"/>
  <c r="O59" i="10" s="1"/>
  <c r="T107" i="9"/>
  <c r="N59" i="10" s="1"/>
  <c r="S107" i="9"/>
  <c r="Q107" i="9"/>
  <c r="P107" i="9"/>
  <c r="O107" i="9"/>
  <c r="M107" i="9"/>
  <c r="L59" i="10" s="1"/>
  <c r="P72" i="5" s="1"/>
  <c r="L107" i="9"/>
  <c r="K59" i="10" s="1"/>
  <c r="N72" i="5" s="1"/>
  <c r="AD72" i="5" s="1"/>
  <c r="J107" i="9"/>
  <c r="I59" i="10" s="1"/>
  <c r="I107" i="9"/>
  <c r="H59" i="10" s="1"/>
  <c r="H107" i="9"/>
  <c r="G59" i="10" s="1"/>
  <c r="T72" i="5" s="1"/>
  <c r="G107" i="9"/>
  <c r="F59" i="10" s="1"/>
  <c r="H72" i="5" s="1"/>
  <c r="E107" i="9"/>
  <c r="D59" i="10" s="1"/>
  <c r="D107" i="9"/>
  <c r="C59" i="10" s="1"/>
  <c r="C107" i="9"/>
  <c r="B59" i="10" s="1"/>
  <c r="L72" i="5" s="1"/>
  <c r="V106" i="9"/>
  <c r="P58" i="10" s="1"/>
  <c r="U106" i="9"/>
  <c r="O58" i="10" s="1"/>
  <c r="T106" i="9"/>
  <c r="N58" i="10" s="1"/>
  <c r="S106" i="9"/>
  <c r="Q106" i="9"/>
  <c r="P106" i="9"/>
  <c r="O106" i="9"/>
  <c r="M106" i="9"/>
  <c r="L58" i="10" s="1"/>
  <c r="P71" i="5" s="1"/>
  <c r="L106" i="9"/>
  <c r="K58" i="10" s="1"/>
  <c r="N71" i="5" s="1"/>
  <c r="AD71" i="5" s="1"/>
  <c r="J106" i="9"/>
  <c r="I58" i="10" s="1"/>
  <c r="I106" i="9"/>
  <c r="H58" i="10" s="1"/>
  <c r="H106" i="9"/>
  <c r="G58" i="10" s="1"/>
  <c r="T71" i="5" s="1"/>
  <c r="G106" i="9"/>
  <c r="F58" i="10" s="1"/>
  <c r="F71" i="5" s="1"/>
  <c r="E106" i="9"/>
  <c r="D58" i="10" s="1"/>
  <c r="D106" i="9"/>
  <c r="C58" i="10" s="1"/>
  <c r="C106" i="9"/>
  <c r="B58" i="10" s="1"/>
  <c r="L71" i="5" s="1"/>
  <c r="V105" i="9"/>
  <c r="P57" i="10" s="1"/>
  <c r="P123" i="10" s="1"/>
  <c r="U105" i="9"/>
  <c r="O57" i="10" s="1"/>
  <c r="T105" i="9"/>
  <c r="N57" i="10" s="1"/>
  <c r="S105" i="9"/>
  <c r="Q105" i="9"/>
  <c r="P105" i="9"/>
  <c r="O105" i="9"/>
  <c r="M105" i="9"/>
  <c r="L57" i="10" s="1"/>
  <c r="L105" i="9"/>
  <c r="K57" i="10" s="1"/>
  <c r="N70" i="5" s="1"/>
  <c r="AD70" i="5" s="1"/>
  <c r="J105" i="9"/>
  <c r="I57" i="10" s="1"/>
  <c r="I105" i="9"/>
  <c r="H57" i="10" s="1"/>
  <c r="H105" i="9"/>
  <c r="G57" i="10" s="1"/>
  <c r="T70" i="5" s="1"/>
  <c r="S92" i="5" s="1"/>
  <c r="G105" i="9"/>
  <c r="F57" i="10" s="1"/>
  <c r="E105" i="9"/>
  <c r="D57" i="10" s="1"/>
  <c r="D105" i="9"/>
  <c r="C57" i="10" s="1"/>
  <c r="C105" i="9"/>
  <c r="B57" i="10" s="1"/>
  <c r="U104" i="9"/>
  <c r="O56" i="10" s="1"/>
  <c r="T104" i="9"/>
  <c r="N56" i="10" s="1"/>
  <c r="S104" i="9"/>
  <c r="Q104" i="9"/>
  <c r="P104" i="9"/>
  <c r="O104" i="9"/>
  <c r="M104" i="9"/>
  <c r="L56" i="10" s="1"/>
  <c r="L104" i="9"/>
  <c r="K56" i="10" s="1"/>
  <c r="J104" i="9"/>
  <c r="I56" i="10" s="1"/>
  <c r="I104" i="9"/>
  <c r="H56" i="10" s="1"/>
  <c r="H104" i="9"/>
  <c r="G56" i="10" s="1"/>
  <c r="G104" i="9"/>
  <c r="F56" i="10" s="1"/>
  <c r="E104" i="9"/>
  <c r="D56" i="10" s="1"/>
  <c r="D104" i="9"/>
  <c r="C56" i="10" s="1"/>
  <c r="C104" i="9"/>
  <c r="B56" i="10" s="1"/>
  <c r="R123" i="10" l="1"/>
  <c r="C152" i="10"/>
  <c r="J81" i="5"/>
  <c r="D77" i="5"/>
  <c r="E135" i="10"/>
  <c r="AB57" i="10"/>
  <c r="W57" i="10"/>
  <c r="AB60" i="10"/>
  <c r="V73" i="5" s="1"/>
  <c r="W60" i="10"/>
  <c r="Z73" i="5" s="1"/>
  <c r="AB63" i="10"/>
  <c r="W63" i="10"/>
  <c r="Z76" i="5" s="1"/>
  <c r="AB66" i="10"/>
  <c r="V79" i="5" s="1"/>
  <c r="W66" i="10"/>
  <c r="Z79" i="5" s="1"/>
  <c r="AB56" i="10"/>
  <c r="AB123" i="10" s="1"/>
  <c r="W56" i="10"/>
  <c r="W123" i="10" s="1"/>
  <c r="X57" i="10"/>
  <c r="S57" i="10"/>
  <c r="X58" i="10"/>
  <c r="S58" i="10"/>
  <c r="S59" i="10"/>
  <c r="X59" i="10"/>
  <c r="X60" i="10"/>
  <c r="S60" i="10"/>
  <c r="X61" i="10"/>
  <c r="S61" i="10"/>
  <c r="X62" i="10"/>
  <c r="S62" i="10"/>
  <c r="X63" i="10"/>
  <c r="S63" i="10"/>
  <c r="X64" i="10"/>
  <c r="S64" i="10"/>
  <c r="X65" i="10"/>
  <c r="S65" i="10"/>
  <c r="X66" i="10"/>
  <c r="S66" i="10"/>
  <c r="X67" i="10"/>
  <c r="S67" i="10"/>
  <c r="X68" i="10"/>
  <c r="S68" i="10"/>
  <c r="J114" i="10"/>
  <c r="M114" i="10"/>
  <c r="AB58" i="10"/>
  <c r="V71" i="5" s="1"/>
  <c r="W58" i="10"/>
  <c r="Z71" i="5" s="1"/>
  <c r="AB61" i="10"/>
  <c r="V74" i="5" s="1"/>
  <c r="W61" i="10"/>
  <c r="Z74" i="5" s="1"/>
  <c r="AB65" i="10"/>
  <c r="V78" i="5" s="1"/>
  <c r="W65" i="10"/>
  <c r="Z78" i="5" s="1"/>
  <c r="AB68" i="10"/>
  <c r="W68" i="10"/>
  <c r="Z81" i="5" s="1"/>
  <c r="Y57" i="10"/>
  <c r="Y129" i="10" s="1"/>
  <c r="T57" i="10"/>
  <c r="Y58" i="10"/>
  <c r="T58" i="10"/>
  <c r="Y59" i="10"/>
  <c r="T59" i="10"/>
  <c r="Y60" i="10"/>
  <c r="T60" i="10"/>
  <c r="Y61" i="10"/>
  <c r="T61" i="10"/>
  <c r="Y62" i="10"/>
  <c r="T62" i="10"/>
  <c r="Y63" i="10"/>
  <c r="T63" i="10"/>
  <c r="T99" i="10" s="1"/>
  <c r="T64" i="10"/>
  <c r="Y64" i="10"/>
  <c r="Y135" i="10" s="1"/>
  <c r="Y65" i="10"/>
  <c r="T65" i="10"/>
  <c r="Y66" i="10"/>
  <c r="T66" i="10"/>
  <c r="Y67" i="10"/>
  <c r="T67" i="10"/>
  <c r="T68" i="10"/>
  <c r="T104" i="10" s="1"/>
  <c r="Y68" i="10"/>
  <c r="U56" i="10"/>
  <c r="Z56" i="10"/>
  <c r="Z123" i="10" s="1"/>
  <c r="AB59" i="10"/>
  <c r="V72" i="5" s="1"/>
  <c r="W59" i="10"/>
  <c r="Z72" i="5" s="1"/>
  <c r="W62" i="10"/>
  <c r="Z75" i="5" s="1"/>
  <c r="AB62" i="10"/>
  <c r="V75" i="5" s="1"/>
  <c r="AB64" i="10"/>
  <c r="W64" i="10"/>
  <c r="AB67" i="10"/>
  <c r="V80" i="5" s="1"/>
  <c r="W67" i="10"/>
  <c r="Z80" i="5" s="1"/>
  <c r="X56" i="10"/>
  <c r="S56" i="10"/>
  <c r="Y56" i="10"/>
  <c r="Y123" i="10" s="1"/>
  <c r="T56" i="10"/>
  <c r="T123" i="10" s="1"/>
  <c r="Z57" i="10"/>
  <c r="U57" i="10"/>
  <c r="Z58" i="10"/>
  <c r="X71" i="5" s="1"/>
  <c r="U58" i="10"/>
  <c r="Z59" i="10"/>
  <c r="X72" i="5" s="1"/>
  <c r="U59" i="10"/>
  <c r="Z60" i="10"/>
  <c r="X73" i="5" s="1"/>
  <c r="U60" i="10"/>
  <c r="U61" i="10"/>
  <c r="Z61" i="10"/>
  <c r="X74" i="5" s="1"/>
  <c r="Z62" i="10"/>
  <c r="X75" i="5" s="1"/>
  <c r="U62" i="10"/>
  <c r="Z63" i="10"/>
  <c r="X76" i="5" s="1"/>
  <c r="U63" i="10"/>
  <c r="U99" i="10" s="1"/>
  <c r="Z64" i="10"/>
  <c r="U64" i="10"/>
  <c r="U65" i="10"/>
  <c r="Z65" i="10"/>
  <c r="X78" i="5" s="1"/>
  <c r="Z66" i="10"/>
  <c r="X79" i="5" s="1"/>
  <c r="U66" i="10"/>
  <c r="Z67" i="10"/>
  <c r="X80" i="5" s="1"/>
  <c r="U67" i="10"/>
  <c r="Z68" i="10"/>
  <c r="X81" i="5" s="1"/>
  <c r="U68" i="10"/>
  <c r="U104" i="10" s="1"/>
  <c r="R114" i="10"/>
  <c r="J72" i="5"/>
  <c r="J75" i="5"/>
  <c r="M123" i="10"/>
  <c r="E114" i="10"/>
  <c r="J79" i="5"/>
  <c r="R122" i="10"/>
  <c r="D57" i="5"/>
  <c r="E127" i="10"/>
  <c r="J50" i="5"/>
  <c r="J48" i="5"/>
  <c r="E121" i="10"/>
  <c r="E133" i="10"/>
  <c r="J71" i="5"/>
  <c r="J126" i="10"/>
  <c r="R134" i="10"/>
  <c r="J74" i="5"/>
  <c r="R132" i="10"/>
  <c r="J45" i="5"/>
  <c r="J135" i="10"/>
  <c r="E112" i="10"/>
  <c r="H77" i="5"/>
  <c r="N77" i="5"/>
  <c r="AD77" i="5" s="1"/>
  <c r="D65" i="5"/>
  <c r="E113" i="10"/>
  <c r="E104" i="10"/>
  <c r="D35" i="5"/>
  <c r="J37" i="5"/>
  <c r="J99" i="10"/>
  <c r="R77" i="5"/>
  <c r="AF77" i="5" s="1"/>
  <c r="M135" i="10"/>
  <c r="L77" i="5"/>
  <c r="T77" i="5"/>
  <c r="P77" i="5"/>
  <c r="E102" i="10"/>
  <c r="D45" i="5"/>
  <c r="J129" i="10"/>
  <c r="R113" i="10"/>
  <c r="E126" i="10"/>
  <c r="P74" i="5"/>
  <c r="R74" i="5"/>
  <c r="AF74" i="5" s="1"/>
  <c r="L74" i="5"/>
  <c r="J62" i="5"/>
  <c r="T74" i="5"/>
  <c r="F123" i="10"/>
  <c r="F74" i="5"/>
  <c r="N74" i="5"/>
  <c r="AD74" i="5" s="1"/>
  <c r="J104" i="10"/>
  <c r="D34" i="5"/>
  <c r="D123" i="5" s="1"/>
  <c r="P135" i="10"/>
  <c r="M132" i="10"/>
  <c r="L81" i="5"/>
  <c r="B135" i="10"/>
  <c r="G135" i="10"/>
  <c r="L135" i="10"/>
  <c r="F135" i="10"/>
  <c r="C146" i="10"/>
  <c r="C135" i="10"/>
  <c r="H135" i="10"/>
  <c r="N135" i="10"/>
  <c r="D55" i="5"/>
  <c r="K135" i="10"/>
  <c r="B146" i="10"/>
  <c r="D135" i="10"/>
  <c r="I135" i="10"/>
  <c r="O135" i="10"/>
  <c r="E134" i="10"/>
  <c r="D52" i="5"/>
  <c r="C95" i="5" s="1"/>
  <c r="D70" i="5"/>
  <c r="D135" i="5" s="1"/>
  <c r="J132" i="10"/>
  <c r="E122" i="10"/>
  <c r="R40" i="5"/>
  <c r="AF40" i="5" s="1"/>
  <c r="M129" i="10"/>
  <c r="D43" i="5"/>
  <c r="D51" i="5"/>
  <c r="B158" i="10"/>
  <c r="R128" i="10"/>
  <c r="R129" i="10"/>
  <c r="M104" i="10"/>
  <c r="R81" i="5"/>
  <c r="AF81" i="5" s="1"/>
  <c r="D123" i="10"/>
  <c r="I123" i="10"/>
  <c r="D158" i="10"/>
  <c r="R104" i="10"/>
  <c r="D69" i="5"/>
  <c r="E103" i="10"/>
  <c r="J34" i="5"/>
  <c r="I101" i="5" s="1"/>
  <c r="J52" i="5"/>
  <c r="E123" i="10"/>
  <c r="J120" i="10"/>
  <c r="F81" i="5"/>
  <c r="N81" i="5"/>
  <c r="AD81" i="5" s="1"/>
  <c r="E94" i="10"/>
  <c r="D80" i="5"/>
  <c r="C158" i="10"/>
  <c r="L123" i="10"/>
  <c r="T81" i="5"/>
  <c r="P81" i="5"/>
  <c r="E97" i="10"/>
  <c r="J68" i="5"/>
  <c r="R45" i="5"/>
  <c r="AF45" i="5" s="1"/>
  <c r="J123" i="10"/>
  <c r="H123" i="10"/>
  <c r="H129" i="10"/>
  <c r="F129" i="10"/>
  <c r="D129" i="10"/>
  <c r="D76" i="5"/>
  <c r="E99" i="10"/>
  <c r="J76" i="5"/>
  <c r="I97" i="5" s="1"/>
  <c r="E129" i="10"/>
  <c r="B129" i="10"/>
  <c r="J65" i="5"/>
  <c r="E128" i="10"/>
  <c r="D58" i="5"/>
  <c r="C91" i="5" s="1"/>
  <c r="D61" i="5"/>
  <c r="D56" i="5"/>
  <c r="D47" i="5"/>
  <c r="M109" i="10"/>
  <c r="E109" i="10"/>
  <c r="I94" i="5"/>
  <c r="B143" i="10"/>
  <c r="E107" i="10"/>
  <c r="D42" i="5"/>
  <c r="E120" i="10"/>
  <c r="E92" i="10"/>
  <c r="O123" i="10"/>
  <c r="O129" i="10"/>
  <c r="N129" i="10"/>
  <c r="P129" i="10"/>
  <c r="L129" i="10"/>
  <c r="K123" i="10"/>
  <c r="P70" i="5"/>
  <c r="O97" i="5" s="1"/>
  <c r="K129" i="10"/>
  <c r="H81" i="5"/>
  <c r="F77" i="5"/>
  <c r="H73" i="5"/>
  <c r="H78" i="5"/>
  <c r="H74" i="5"/>
  <c r="H70" i="5"/>
  <c r="I129" i="10"/>
  <c r="F79" i="5"/>
  <c r="F75" i="5"/>
  <c r="H71" i="5"/>
  <c r="F80" i="5"/>
  <c r="F76" i="5"/>
  <c r="F72" i="5"/>
  <c r="J109" i="10"/>
  <c r="G123" i="10"/>
  <c r="W104" i="9"/>
  <c r="Q56" i="10" s="1"/>
  <c r="N123" i="10"/>
  <c r="J94" i="10"/>
  <c r="H76" i="5"/>
  <c r="R70" i="5"/>
  <c r="AF70" i="5" s="1"/>
  <c r="G129" i="10"/>
  <c r="F70" i="5"/>
  <c r="F135" i="5" s="1"/>
  <c r="L76" i="5"/>
  <c r="C129" i="10"/>
  <c r="D152" i="10"/>
  <c r="B152" i="10"/>
  <c r="C123" i="10"/>
  <c r="B123" i="10"/>
  <c r="D146" i="10"/>
  <c r="L70" i="5"/>
  <c r="K103" i="5" s="1"/>
  <c r="B94" i="10"/>
  <c r="J67" i="5"/>
  <c r="E93" i="10"/>
  <c r="D64" i="5"/>
  <c r="J60" i="5"/>
  <c r="D59" i="5"/>
  <c r="D62" i="5"/>
  <c r="D66" i="5"/>
  <c r="J69" i="5"/>
  <c r="D63" i="5"/>
  <c r="E108" i="10"/>
  <c r="E98" i="10"/>
  <c r="J58" i="5"/>
  <c r="I96" i="5" s="1"/>
  <c r="C150" i="10"/>
  <c r="R99" i="10"/>
  <c r="R126" i="10"/>
  <c r="U89" i="5"/>
  <c r="R94" i="10"/>
  <c r="R120" i="10"/>
  <c r="R93" i="10"/>
  <c r="R109" i="10"/>
  <c r="R108" i="10"/>
  <c r="R98" i="10"/>
  <c r="N6" i="10"/>
  <c r="N5" i="10"/>
  <c r="D94" i="10"/>
  <c r="D143" i="10"/>
  <c r="J43" i="3"/>
  <c r="K43" i="3"/>
  <c r="D42" i="3"/>
  <c r="L43" i="3"/>
  <c r="N43" i="3"/>
  <c r="S97" i="5"/>
  <c r="M97" i="5"/>
  <c r="C90" i="5"/>
  <c r="D127" i="5"/>
  <c r="D125" i="5"/>
  <c r="AH80" i="5"/>
  <c r="AF79" i="5"/>
  <c r="AD79" i="5"/>
  <c r="AH50" i="5"/>
  <c r="AH64" i="5"/>
  <c r="I89" i="5"/>
  <c r="K89" i="5"/>
  <c r="W110" i="9"/>
  <c r="Q62" i="10" s="1"/>
  <c r="W113" i="9"/>
  <c r="Q65" i="10" s="1"/>
  <c r="W105" i="9"/>
  <c r="Q57" i="10" s="1"/>
  <c r="W106" i="9"/>
  <c r="Q58" i="10" s="1"/>
  <c r="W109" i="9"/>
  <c r="Q61" i="10" s="1"/>
  <c r="W111" i="9"/>
  <c r="Q63" i="10" s="1"/>
  <c r="W107" i="9"/>
  <c r="Q59" i="10" s="1"/>
  <c r="W114" i="9"/>
  <c r="Q66" i="10" s="1"/>
  <c r="W108" i="9"/>
  <c r="Q60" i="10" s="1"/>
  <c r="W115" i="9"/>
  <c r="Q67" i="10" s="1"/>
  <c r="W112" i="9"/>
  <c r="Q64" i="10" s="1"/>
  <c r="W116" i="9"/>
  <c r="Q68" i="10" s="1"/>
  <c r="E158" i="10" l="1"/>
  <c r="E152" i="10"/>
  <c r="AA59" i="10"/>
  <c r="U129" i="10"/>
  <c r="U109" i="10"/>
  <c r="U94" i="10"/>
  <c r="S123" i="10"/>
  <c r="V56" i="10"/>
  <c r="V67" i="10"/>
  <c r="AB80" i="5" s="1"/>
  <c r="S99" i="10"/>
  <c r="V63" i="10"/>
  <c r="S109" i="10"/>
  <c r="V57" i="10"/>
  <c r="S94" i="10"/>
  <c r="S129" i="10"/>
  <c r="V65" i="10"/>
  <c r="AB78" i="5" s="1"/>
  <c r="V61" i="10"/>
  <c r="AB74" i="5" s="1"/>
  <c r="Z129" i="10"/>
  <c r="X70" i="5"/>
  <c r="X123" i="10"/>
  <c r="AA56" i="10"/>
  <c r="AA123" i="10" s="1"/>
  <c r="V77" i="5"/>
  <c r="AB135" i="10"/>
  <c r="AB114" i="10"/>
  <c r="T114" i="10"/>
  <c r="T135" i="10"/>
  <c r="V81" i="5"/>
  <c r="AB104" i="10"/>
  <c r="AA67" i="10"/>
  <c r="AA65" i="10"/>
  <c r="AA63" i="10"/>
  <c r="AA61" i="10"/>
  <c r="V59" i="10"/>
  <c r="AB72" i="5" s="1"/>
  <c r="X129" i="10"/>
  <c r="AA57" i="10"/>
  <c r="AA129" i="10" s="1"/>
  <c r="W135" i="10"/>
  <c r="Z77" i="5"/>
  <c r="U135" i="10"/>
  <c r="U114" i="10"/>
  <c r="T129" i="10"/>
  <c r="T94" i="10"/>
  <c r="T109" i="10"/>
  <c r="S104" i="10"/>
  <c r="V68" i="10"/>
  <c r="V66" i="10"/>
  <c r="AB79" i="5" s="1"/>
  <c r="S114" i="10"/>
  <c r="V64" i="10"/>
  <c r="S135" i="10"/>
  <c r="V62" i="10"/>
  <c r="AB75" i="5" s="1"/>
  <c r="V60" i="10"/>
  <c r="AB73" i="5" s="1"/>
  <c r="V58" i="10"/>
  <c r="AB71" i="5" s="1"/>
  <c r="Z70" i="5"/>
  <c r="W129" i="10"/>
  <c r="Z135" i="10"/>
  <c r="X77" i="5"/>
  <c r="U123" i="10"/>
  <c r="AA68" i="10"/>
  <c r="AA66" i="10"/>
  <c r="X135" i="10"/>
  <c r="AA64" i="10"/>
  <c r="AA135" i="10" s="1"/>
  <c r="AA62" i="10"/>
  <c r="AA60" i="10"/>
  <c r="AA58" i="10"/>
  <c r="V76" i="5"/>
  <c r="U97" i="5" s="1"/>
  <c r="AB99" i="10"/>
  <c r="V70" i="5"/>
  <c r="U92" i="5" s="1"/>
  <c r="AB109" i="10"/>
  <c r="AB94" i="10"/>
  <c r="AB129" i="10"/>
  <c r="E146" i="10"/>
  <c r="Q114" i="10"/>
  <c r="C94" i="5"/>
  <c r="C107" i="5"/>
  <c r="C101" i="5"/>
  <c r="C92" i="5"/>
  <c r="D136" i="5"/>
  <c r="D137" i="5"/>
  <c r="C89" i="5"/>
  <c r="D124" i="5"/>
  <c r="C97" i="5"/>
  <c r="I103" i="5"/>
  <c r="C105" i="5"/>
  <c r="I105" i="5"/>
  <c r="I107" i="5"/>
  <c r="I95" i="5"/>
  <c r="Q94" i="5"/>
  <c r="D129" i="5"/>
  <c r="D128" i="5"/>
  <c r="I102" i="5"/>
  <c r="D131" i="5"/>
  <c r="F136" i="5"/>
  <c r="E97" i="5"/>
  <c r="Q135" i="10"/>
  <c r="C103" i="5"/>
  <c r="D133" i="5"/>
  <c r="G97" i="5"/>
  <c r="D132" i="5"/>
  <c r="F137" i="5"/>
  <c r="Q129" i="10"/>
  <c r="Q107" i="5"/>
  <c r="Q97" i="5"/>
  <c r="Q103" i="5"/>
  <c r="C102" i="5"/>
  <c r="C96" i="5"/>
  <c r="I106" i="5"/>
  <c r="C106" i="5"/>
  <c r="Q123" i="10"/>
  <c r="K97" i="5"/>
  <c r="N94" i="10"/>
  <c r="N120" i="10"/>
  <c r="J42" i="3"/>
  <c r="L42" i="3"/>
  <c r="N42" i="3"/>
  <c r="D41" i="3"/>
  <c r="K42" i="3"/>
  <c r="AH65" i="5"/>
  <c r="AH51" i="5"/>
  <c r="AF80" i="5"/>
  <c r="AD80" i="5"/>
  <c r="V116" i="8"/>
  <c r="P51" i="10" s="1"/>
  <c r="U116" i="8"/>
  <c r="O51" i="10" s="1"/>
  <c r="T116" i="8"/>
  <c r="N51" i="10" s="1"/>
  <c r="S116" i="8"/>
  <c r="Q116" i="8"/>
  <c r="P116" i="8"/>
  <c r="O116" i="8"/>
  <c r="M116" i="8"/>
  <c r="L51" i="10" s="1"/>
  <c r="L116" i="8"/>
  <c r="K51" i="10" s="1"/>
  <c r="J116" i="8"/>
  <c r="I51" i="10" s="1"/>
  <c r="I116" i="8"/>
  <c r="H51" i="10" s="1"/>
  <c r="H116" i="8"/>
  <c r="G51" i="10" s="1"/>
  <c r="G116" i="8"/>
  <c r="F51" i="10" s="1"/>
  <c r="E116" i="8"/>
  <c r="D51" i="10" s="1"/>
  <c r="D116" i="8"/>
  <c r="C51" i="10" s="1"/>
  <c r="C116" i="8"/>
  <c r="B51" i="10" s="1"/>
  <c r="V115" i="8"/>
  <c r="P50" i="10" s="1"/>
  <c r="U115" i="8"/>
  <c r="O50" i="10" s="1"/>
  <c r="T115" i="8"/>
  <c r="N50" i="10" s="1"/>
  <c r="S115" i="8"/>
  <c r="Q115" i="8"/>
  <c r="P115" i="8"/>
  <c r="O115" i="8"/>
  <c r="M115" i="8"/>
  <c r="L50" i="10" s="1"/>
  <c r="P68" i="5" s="1"/>
  <c r="L115" i="8"/>
  <c r="K50" i="10" s="1"/>
  <c r="N68" i="5" s="1"/>
  <c r="J115" i="8"/>
  <c r="I50" i="10" s="1"/>
  <c r="I115" i="8"/>
  <c r="H50" i="10" s="1"/>
  <c r="H115" i="8"/>
  <c r="G50" i="10" s="1"/>
  <c r="T68" i="5" s="1"/>
  <c r="G115" i="8"/>
  <c r="F50" i="10" s="1"/>
  <c r="E115" i="8"/>
  <c r="D50" i="10" s="1"/>
  <c r="D115" i="8"/>
  <c r="C50" i="10" s="1"/>
  <c r="C115" i="8"/>
  <c r="B50" i="10" s="1"/>
  <c r="L68" i="5" s="1"/>
  <c r="V114" i="8"/>
  <c r="P49" i="10" s="1"/>
  <c r="U114" i="8"/>
  <c r="O49" i="10" s="1"/>
  <c r="T114" i="8"/>
  <c r="N49" i="10" s="1"/>
  <c r="S114" i="8"/>
  <c r="Q114" i="8"/>
  <c r="P114" i="8"/>
  <c r="O114" i="8"/>
  <c r="M114" i="8"/>
  <c r="L49" i="10" s="1"/>
  <c r="P67" i="5" s="1"/>
  <c r="L114" i="8"/>
  <c r="K49" i="10" s="1"/>
  <c r="N67" i="5" s="1"/>
  <c r="J114" i="8"/>
  <c r="I49" i="10" s="1"/>
  <c r="I114" i="8"/>
  <c r="H49" i="10" s="1"/>
  <c r="H114" i="8"/>
  <c r="G49" i="10" s="1"/>
  <c r="T67" i="5" s="1"/>
  <c r="G114" i="8"/>
  <c r="F49" i="10" s="1"/>
  <c r="E114" i="8"/>
  <c r="D49" i="10" s="1"/>
  <c r="D114" i="8"/>
  <c r="C49" i="10" s="1"/>
  <c r="C114" i="8"/>
  <c r="B49" i="10" s="1"/>
  <c r="L67" i="5" s="1"/>
  <c r="V113" i="8"/>
  <c r="P48" i="10" s="1"/>
  <c r="U113" i="8"/>
  <c r="O48" i="10" s="1"/>
  <c r="T113" i="8"/>
  <c r="N48" i="10" s="1"/>
  <c r="S113" i="8"/>
  <c r="Q113" i="8"/>
  <c r="P113" i="8"/>
  <c r="O113" i="8"/>
  <c r="M113" i="8"/>
  <c r="L48" i="10" s="1"/>
  <c r="P66" i="5" s="1"/>
  <c r="L113" i="8"/>
  <c r="K48" i="10" s="1"/>
  <c r="N66" i="5" s="1"/>
  <c r="J113" i="8"/>
  <c r="I48" i="10" s="1"/>
  <c r="I113" i="8"/>
  <c r="H48" i="10" s="1"/>
  <c r="H113" i="8"/>
  <c r="G113" i="8"/>
  <c r="F48" i="10" s="1"/>
  <c r="E113" i="8"/>
  <c r="D48" i="10" s="1"/>
  <c r="D113" i="8"/>
  <c r="C48" i="10" s="1"/>
  <c r="C113" i="8"/>
  <c r="B48" i="10" s="1"/>
  <c r="L66" i="5" s="1"/>
  <c r="V112" i="8"/>
  <c r="P47" i="10" s="1"/>
  <c r="U112" i="8"/>
  <c r="O47" i="10" s="1"/>
  <c r="T112" i="8"/>
  <c r="N47" i="10" s="1"/>
  <c r="S112" i="8"/>
  <c r="Q112" i="8"/>
  <c r="P112" i="8"/>
  <c r="O112" i="8"/>
  <c r="M112" i="8"/>
  <c r="L47" i="10" s="1"/>
  <c r="L112" i="8"/>
  <c r="K47" i="10" s="1"/>
  <c r="J112" i="8"/>
  <c r="I47" i="10" s="1"/>
  <c r="I112" i="8"/>
  <c r="H47" i="10" s="1"/>
  <c r="H112" i="8"/>
  <c r="G47" i="10" s="1"/>
  <c r="G112" i="8"/>
  <c r="F47" i="10" s="1"/>
  <c r="E112" i="8"/>
  <c r="D47" i="10" s="1"/>
  <c r="D112" i="8"/>
  <c r="C47" i="10" s="1"/>
  <c r="C112" i="8"/>
  <c r="B47" i="10" s="1"/>
  <c r="V111" i="8"/>
  <c r="P46" i="10" s="1"/>
  <c r="U111" i="8"/>
  <c r="O46" i="10" s="1"/>
  <c r="T111" i="8"/>
  <c r="N46" i="10" s="1"/>
  <c r="S111" i="8"/>
  <c r="Q111" i="8"/>
  <c r="P111" i="8"/>
  <c r="O111" i="8"/>
  <c r="M111" i="8"/>
  <c r="L46" i="10" s="1"/>
  <c r="L111" i="8"/>
  <c r="K46" i="10" s="1"/>
  <c r="J111" i="8"/>
  <c r="I46" i="10" s="1"/>
  <c r="I111" i="8"/>
  <c r="H46" i="10" s="1"/>
  <c r="H111" i="8"/>
  <c r="G46" i="10" s="1"/>
  <c r="G111" i="8"/>
  <c r="F46" i="10" s="1"/>
  <c r="E111" i="8"/>
  <c r="D46" i="10" s="1"/>
  <c r="D111" i="8"/>
  <c r="C46" i="10" s="1"/>
  <c r="C111" i="8"/>
  <c r="B46" i="10" s="1"/>
  <c r="V110" i="8"/>
  <c r="P45" i="10" s="1"/>
  <c r="U110" i="8"/>
  <c r="O45" i="10" s="1"/>
  <c r="T110" i="8"/>
  <c r="N45" i="10" s="1"/>
  <c r="S110" i="8"/>
  <c r="Q110" i="8"/>
  <c r="P110" i="8"/>
  <c r="O110" i="8"/>
  <c r="M110" i="8"/>
  <c r="L45" i="10" s="1"/>
  <c r="P63" i="5" s="1"/>
  <c r="L110" i="8"/>
  <c r="K45" i="10" s="1"/>
  <c r="N63" i="5" s="1"/>
  <c r="AD63" i="5" s="1"/>
  <c r="J110" i="8"/>
  <c r="I45" i="10" s="1"/>
  <c r="I110" i="8"/>
  <c r="H45" i="10" s="1"/>
  <c r="H110" i="8"/>
  <c r="G45" i="10" s="1"/>
  <c r="T63" i="5" s="1"/>
  <c r="G110" i="8"/>
  <c r="F45" i="10" s="1"/>
  <c r="E110" i="8"/>
  <c r="D45" i="10" s="1"/>
  <c r="D110" i="8"/>
  <c r="C45" i="10" s="1"/>
  <c r="C110" i="8"/>
  <c r="B45" i="10" s="1"/>
  <c r="L63" i="5" s="1"/>
  <c r="V109" i="8"/>
  <c r="P44" i="10" s="1"/>
  <c r="U109" i="8"/>
  <c r="O44" i="10" s="1"/>
  <c r="T109" i="8"/>
  <c r="N44" i="10" s="1"/>
  <c r="S109" i="8"/>
  <c r="Q109" i="8"/>
  <c r="P109" i="8"/>
  <c r="O109" i="8"/>
  <c r="M109" i="8"/>
  <c r="L44" i="10" s="1"/>
  <c r="L109" i="8"/>
  <c r="K44" i="10" s="1"/>
  <c r="J109" i="8"/>
  <c r="I44" i="10" s="1"/>
  <c r="I109" i="8"/>
  <c r="H44" i="10" s="1"/>
  <c r="H109" i="8"/>
  <c r="G44" i="10" s="1"/>
  <c r="G109" i="8"/>
  <c r="F44" i="10" s="1"/>
  <c r="E109" i="8"/>
  <c r="D44" i="10" s="1"/>
  <c r="D109" i="8"/>
  <c r="C44" i="10" s="1"/>
  <c r="C109" i="8"/>
  <c r="B44" i="10" s="1"/>
  <c r="V108" i="8"/>
  <c r="P43" i="10" s="1"/>
  <c r="U108" i="8"/>
  <c r="O43" i="10" s="1"/>
  <c r="T108" i="8"/>
  <c r="N43" i="10" s="1"/>
  <c r="S108" i="8"/>
  <c r="Q108" i="8"/>
  <c r="P108" i="8"/>
  <c r="O108" i="8"/>
  <c r="M108" i="8"/>
  <c r="L43" i="10" s="1"/>
  <c r="P61" i="5" s="1"/>
  <c r="L108" i="8"/>
  <c r="K43" i="10" s="1"/>
  <c r="N61" i="5" s="1"/>
  <c r="AD61" i="5" s="1"/>
  <c r="J108" i="8"/>
  <c r="I43" i="10" s="1"/>
  <c r="I108" i="8"/>
  <c r="H43" i="10" s="1"/>
  <c r="H108" i="8"/>
  <c r="G43" i="10" s="1"/>
  <c r="T61" i="5" s="1"/>
  <c r="G108" i="8"/>
  <c r="F43" i="10" s="1"/>
  <c r="E108" i="8"/>
  <c r="D43" i="10" s="1"/>
  <c r="D108" i="8"/>
  <c r="C43" i="10" s="1"/>
  <c r="C108" i="8"/>
  <c r="B43" i="10" s="1"/>
  <c r="L61" i="5" s="1"/>
  <c r="V107" i="8"/>
  <c r="P42" i="10" s="1"/>
  <c r="U107" i="8"/>
  <c r="O42" i="10" s="1"/>
  <c r="T107" i="8"/>
  <c r="N42" i="10" s="1"/>
  <c r="S107" i="8"/>
  <c r="Q107" i="8"/>
  <c r="P107" i="8"/>
  <c r="O107" i="8"/>
  <c r="M107" i="8"/>
  <c r="L42" i="10" s="1"/>
  <c r="P60" i="5" s="1"/>
  <c r="L107" i="8"/>
  <c r="K42" i="10" s="1"/>
  <c r="N60" i="5" s="1"/>
  <c r="AD60" i="5" s="1"/>
  <c r="J107" i="8"/>
  <c r="I42" i="10" s="1"/>
  <c r="I107" i="8"/>
  <c r="H42" i="10" s="1"/>
  <c r="H107" i="8"/>
  <c r="G42" i="10" s="1"/>
  <c r="T60" i="5" s="1"/>
  <c r="G107" i="8"/>
  <c r="F42" i="10" s="1"/>
  <c r="E107" i="8"/>
  <c r="D42" i="10" s="1"/>
  <c r="D107" i="8"/>
  <c r="C42" i="10" s="1"/>
  <c r="C107" i="8"/>
  <c r="B42" i="10" s="1"/>
  <c r="L60" i="5" s="1"/>
  <c r="V106" i="8"/>
  <c r="P41" i="10" s="1"/>
  <c r="U106" i="8"/>
  <c r="O41" i="10" s="1"/>
  <c r="T106" i="8"/>
  <c r="N41" i="10" s="1"/>
  <c r="S106" i="8"/>
  <c r="Q106" i="8"/>
  <c r="P106" i="8"/>
  <c r="O106" i="8"/>
  <c r="M106" i="8"/>
  <c r="L41" i="10" s="1"/>
  <c r="P59" i="5" s="1"/>
  <c r="L106" i="8"/>
  <c r="K41" i="10" s="1"/>
  <c r="N59" i="5" s="1"/>
  <c r="AD59" i="5" s="1"/>
  <c r="J106" i="8"/>
  <c r="I41" i="10" s="1"/>
  <c r="I106" i="8"/>
  <c r="H41" i="10" s="1"/>
  <c r="H106" i="8"/>
  <c r="G41" i="10" s="1"/>
  <c r="T59" i="5" s="1"/>
  <c r="G106" i="8"/>
  <c r="F41" i="10" s="1"/>
  <c r="E106" i="8"/>
  <c r="D41" i="10" s="1"/>
  <c r="D106" i="8"/>
  <c r="C41" i="10" s="1"/>
  <c r="C106" i="8"/>
  <c r="B41" i="10" s="1"/>
  <c r="L59" i="5" s="1"/>
  <c r="P40" i="10"/>
  <c r="U105" i="8"/>
  <c r="O40" i="10" s="1"/>
  <c r="T105" i="8"/>
  <c r="N40" i="10" s="1"/>
  <c r="N93" i="10" s="1"/>
  <c r="S105" i="8"/>
  <c r="Q105" i="8"/>
  <c r="P105" i="8"/>
  <c r="O105" i="8"/>
  <c r="M105" i="8"/>
  <c r="L40" i="10" s="1"/>
  <c r="L105" i="8"/>
  <c r="K40" i="10" s="1"/>
  <c r="J105" i="8"/>
  <c r="I40" i="10" s="1"/>
  <c r="I105" i="8"/>
  <c r="H40" i="10" s="1"/>
  <c r="H105" i="8"/>
  <c r="G40" i="10" s="1"/>
  <c r="G105" i="8"/>
  <c r="F40" i="10" s="1"/>
  <c r="E105" i="8"/>
  <c r="D40" i="10" s="1"/>
  <c r="D105" i="8"/>
  <c r="C40" i="10" s="1"/>
  <c r="C105" i="8"/>
  <c r="B40" i="10" s="1"/>
  <c r="V104" i="8"/>
  <c r="P39" i="10" s="1"/>
  <c r="U104" i="8"/>
  <c r="O39" i="10" s="1"/>
  <c r="T104" i="8"/>
  <c r="S104" i="8"/>
  <c r="Q104" i="8"/>
  <c r="P104" i="8"/>
  <c r="O104" i="8"/>
  <c r="M104" i="8"/>
  <c r="L39" i="10" s="1"/>
  <c r="L104" i="8"/>
  <c r="K39" i="10" s="1"/>
  <c r="J104" i="8"/>
  <c r="I39" i="10" s="1"/>
  <c r="I104" i="8"/>
  <c r="H39" i="10" s="1"/>
  <c r="H104" i="8"/>
  <c r="G39" i="10" s="1"/>
  <c r="G104" i="8"/>
  <c r="F39" i="10" s="1"/>
  <c r="E104" i="8"/>
  <c r="D39" i="10" s="1"/>
  <c r="D104" i="8"/>
  <c r="C39" i="10" s="1"/>
  <c r="C104" i="8"/>
  <c r="B39" i="10" s="1"/>
  <c r="U103" i="5" l="1"/>
  <c r="AB76" i="5"/>
  <c r="V99" i="10"/>
  <c r="V114" i="10"/>
  <c r="AB77" i="5"/>
  <c r="V135" i="10"/>
  <c r="V109" i="10"/>
  <c r="AB70" i="5"/>
  <c r="V94" i="10"/>
  <c r="V129" i="10"/>
  <c r="AB81" i="5"/>
  <c r="V104" i="10"/>
  <c r="V123" i="10"/>
  <c r="X39" i="10"/>
  <c r="S39" i="10"/>
  <c r="S41" i="10"/>
  <c r="X41" i="10"/>
  <c r="AA41" i="10" s="1"/>
  <c r="X43" i="10"/>
  <c r="S43" i="10"/>
  <c r="X45" i="10"/>
  <c r="S45" i="10"/>
  <c r="X47" i="10"/>
  <c r="S47" i="10"/>
  <c r="S49" i="10"/>
  <c r="X49" i="10"/>
  <c r="AA49" i="10" s="1"/>
  <c r="X51" i="10"/>
  <c r="S51" i="10"/>
  <c r="Y40" i="10"/>
  <c r="Y128" i="10" s="1"/>
  <c r="T40" i="10"/>
  <c r="Y42" i="10"/>
  <c r="T42" i="10"/>
  <c r="Y44" i="10"/>
  <c r="T44" i="10"/>
  <c r="T46" i="10"/>
  <c r="T98" i="10" s="1"/>
  <c r="Y46" i="10"/>
  <c r="Y48" i="10"/>
  <c r="T48" i="10"/>
  <c r="Y49" i="10"/>
  <c r="T49" i="10"/>
  <c r="Y50" i="10"/>
  <c r="T50" i="10"/>
  <c r="T51" i="10"/>
  <c r="Y51" i="10"/>
  <c r="U39" i="10"/>
  <c r="U122" i="10" s="1"/>
  <c r="Z39" i="10"/>
  <c r="Z122" i="10" s="1"/>
  <c r="U40" i="10"/>
  <c r="Z40" i="10"/>
  <c r="Z41" i="10"/>
  <c r="X59" i="5" s="1"/>
  <c r="U41" i="10"/>
  <c r="Z42" i="10"/>
  <c r="X60" i="5" s="1"/>
  <c r="U42" i="10"/>
  <c r="U43" i="10"/>
  <c r="Z43" i="10"/>
  <c r="X61" i="5" s="1"/>
  <c r="Z44" i="10"/>
  <c r="X62" i="5" s="1"/>
  <c r="U44" i="10"/>
  <c r="Z45" i="10"/>
  <c r="X63" i="5" s="1"/>
  <c r="U45" i="10"/>
  <c r="Z46" i="10"/>
  <c r="X64" i="5" s="1"/>
  <c r="U46" i="10"/>
  <c r="U98" i="10" s="1"/>
  <c r="Z47" i="10"/>
  <c r="U47" i="10"/>
  <c r="U48" i="10"/>
  <c r="Z48" i="10"/>
  <c r="X66" i="5" s="1"/>
  <c r="Z49" i="10"/>
  <c r="X67" i="5" s="1"/>
  <c r="U49" i="10"/>
  <c r="Z50" i="10"/>
  <c r="X68" i="5" s="1"/>
  <c r="U50" i="10"/>
  <c r="U51" i="10"/>
  <c r="Z51" i="10"/>
  <c r="X69" i="5" s="1"/>
  <c r="X40" i="10"/>
  <c r="S40" i="10"/>
  <c r="X42" i="10"/>
  <c r="AA42" i="10" s="1"/>
  <c r="S42" i="10"/>
  <c r="V42" i="10" s="1"/>
  <c r="AB60" i="5" s="1"/>
  <c r="X44" i="10"/>
  <c r="S44" i="10"/>
  <c r="S46" i="10"/>
  <c r="X46" i="10"/>
  <c r="AA46" i="10" s="1"/>
  <c r="X48" i="10"/>
  <c r="S48" i="10"/>
  <c r="X50" i="10"/>
  <c r="AA50" i="10" s="1"/>
  <c r="S50" i="10"/>
  <c r="V50" i="10" s="1"/>
  <c r="AB68" i="5" s="1"/>
  <c r="Y39" i="10"/>
  <c r="Y122" i="10" s="1"/>
  <c r="T39" i="10"/>
  <c r="Y41" i="10"/>
  <c r="T41" i="10"/>
  <c r="T43" i="10"/>
  <c r="Y43" i="10"/>
  <c r="Y45" i="10"/>
  <c r="T45" i="10"/>
  <c r="Y47" i="10"/>
  <c r="Y134" i="10" s="1"/>
  <c r="T47" i="10"/>
  <c r="AB39" i="10"/>
  <c r="W39" i="10"/>
  <c r="W122" i="10" s="1"/>
  <c r="AB40" i="10"/>
  <c r="W40" i="10"/>
  <c r="AB41" i="10"/>
  <c r="V59" i="5" s="1"/>
  <c r="W41" i="10"/>
  <c r="Z59" i="5" s="1"/>
  <c r="AB42" i="10"/>
  <c r="V60" i="5" s="1"/>
  <c r="W42" i="10"/>
  <c r="Z60" i="5" s="1"/>
  <c r="AB43" i="10"/>
  <c r="V61" i="5" s="1"/>
  <c r="W43" i="10"/>
  <c r="Z61" i="5" s="1"/>
  <c r="AB44" i="10"/>
  <c r="V62" i="5" s="1"/>
  <c r="W44" i="10"/>
  <c r="Z62" i="5" s="1"/>
  <c r="AB45" i="10"/>
  <c r="V63" i="5" s="1"/>
  <c r="W45" i="10"/>
  <c r="Z63" i="5" s="1"/>
  <c r="AB46" i="10"/>
  <c r="W46" i="10"/>
  <c r="Z64" i="5" s="1"/>
  <c r="AB47" i="10"/>
  <c r="W47" i="10"/>
  <c r="AB48" i="10"/>
  <c r="V66" i="5" s="1"/>
  <c r="W48" i="10"/>
  <c r="Z66" i="5" s="1"/>
  <c r="AB49" i="10"/>
  <c r="V67" i="5" s="1"/>
  <c r="W49" i="10"/>
  <c r="Z67" i="5" s="1"/>
  <c r="AB50" i="10"/>
  <c r="V68" i="5" s="1"/>
  <c r="W50" i="10"/>
  <c r="Z68" i="5" s="1"/>
  <c r="AB51" i="10"/>
  <c r="V69" i="5" s="1"/>
  <c r="W51" i="10"/>
  <c r="Z69" i="5" s="1"/>
  <c r="L65" i="5"/>
  <c r="T65" i="5"/>
  <c r="P65" i="5"/>
  <c r="N65" i="5"/>
  <c r="AD65" i="5" s="1"/>
  <c r="N62" i="5"/>
  <c r="AD62" i="5" s="1"/>
  <c r="L62" i="5"/>
  <c r="P62" i="5"/>
  <c r="T62" i="5"/>
  <c r="B134" i="10"/>
  <c r="L134" i="10"/>
  <c r="C134" i="10"/>
  <c r="H134" i="10"/>
  <c r="N134" i="10"/>
  <c r="D134" i="10"/>
  <c r="I134" i="10"/>
  <c r="O134" i="10"/>
  <c r="G134" i="10"/>
  <c r="F134" i="10"/>
  <c r="K134" i="10"/>
  <c r="P134" i="10"/>
  <c r="T69" i="5"/>
  <c r="C157" i="10"/>
  <c r="P69" i="5"/>
  <c r="D157" i="10"/>
  <c r="N69" i="5"/>
  <c r="AD69" i="5" s="1"/>
  <c r="N58" i="5"/>
  <c r="AD58" i="5" s="1"/>
  <c r="K122" i="10"/>
  <c r="N64" i="5"/>
  <c r="K128" i="10"/>
  <c r="P58" i="5"/>
  <c r="L122" i="10"/>
  <c r="P64" i="5"/>
  <c r="L128" i="10"/>
  <c r="N39" i="10"/>
  <c r="N122" i="10" s="1"/>
  <c r="I122" i="10"/>
  <c r="O122" i="10"/>
  <c r="I128" i="10"/>
  <c r="O128" i="10"/>
  <c r="H122" i="10"/>
  <c r="H128" i="10"/>
  <c r="N128" i="10"/>
  <c r="H58" i="5"/>
  <c r="F58" i="5"/>
  <c r="F131" i="5" s="1"/>
  <c r="F122" i="10"/>
  <c r="P122" i="10"/>
  <c r="H60" i="5"/>
  <c r="F60" i="5"/>
  <c r="H61" i="5"/>
  <c r="F61" i="5"/>
  <c r="F62" i="5"/>
  <c r="H62" i="5"/>
  <c r="H63" i="5"/>
  <c r="F63" i="5"/>
  <c r="F64" i="5"/>
  <c r="H64" i="5"/>
  <c r="F128" i="10"/>
  <c r="P128" i="10"/>
  <c r="H65" i="5"/>
  <c r="F65" i="5"/>
  <c r="F66" i="5"/>
  <c r="H66" i="5"/>
  <c r="F67" i="5"/>
  <c r="H67" i="5"/>
  <c r="H68" i="5"/>
  <c r="F68" i="5"/>
  <c r="F69" i="5"/>
  <c r="F133" i="5" s="1"/>
  <c r="H69" i="5"/>
  <c r="H59" i="5"/>
  <c r="F59" i="5"/>
  <c r="G122" i="10"/>
  <c r="T58" i="5"/>
  <c r="S91" i="5" s="1"/>
  <c r="G128" i="10"/>
  <c r="T64" i="5"/>
  <c r="K113" i="8"/>
  <c r="G48" i="10"/>
  <c r="T66" i="5" s="1"/>
  <c r="C145" i="10"/>
  <c r="C122" i="10"/>
  <c r="C151" i="10"/>
  <c r="C128" i="10"/>
  <c r="D145" i="10"/>
  <c r="D122" i="10"/>
  <c r="D93" i="10"/>
  <c r="D128" i="10"/>
  <c r="D151" i="10"/>
  <c r="L58" i="5"/>
  <c r="K102" i="5" s="1"/>
  <c r="B93" i="10"/>
  <c r="B122" i="10"/>
  <c r="B145" i="10"/>
  <c r="E145" i="10" s="1"/>
  <c r="L64" i="5"/>
  <c r="K96" i="5" s="1"/>
  <c r="B128" i="10"/>
  <c r="B151" i="10"/>
  <c r="L69" i="5"/>
  <c r="B157" i="10"/>
  <c r="AH52" i="5"/>
  <c r="AH66" i="5"/>
  <c r="N115" i="8"/>
  <c r="M50" i="10" s="1"/>
  <c r="N104" i="8"/>
  <c r="M39" i="10" s="1"/>
  <c r="N108" i="8"/>
  <c r="M43" i="10" s="1"/>
  <c r="K109" i="8"/>
  <c r="K111" i="8"/>
  <c r="J46" i="10" s="1"/>
  <c r="N112" i="8"/>
  <c r="M47" i="10" s="1"/>
  <c r="N116" i="8"/>
  <c r="M51" i="10" s="1"/>
  <c r="N109" i="8"/>
  <c r="M44" i="10" s="1"/>
  <c r="N111" i="8"/>
  <c r="M46" i="10" s="1"/>
  <c r="K105" i="8"/>
  <c r="N106" i="8"/>
  <c r="M41" i="10" s="1"/>
  <c r="N113" i="8"/>
  <c r="M48" i="10" s="1"/>
  <c r="K107" i="8"/>
  <c r="N107" i="8"/>
  <c r="M42" i="10" s="1"/>
  <c r="K108" i="8"/>
  <c r="K104" i="8"/>
  <c r="J39" i="10" s="1"/>
  <c r="N114" i="8"/>
  <c r="M49" i="10" s="1"/>
  <c r="N105" i="8"/>
  <c r="M40" i="10" s="1"/>
  <c r="N110" i="8"/>
  <c r="M45" i="10" s="1"/>
  <c r="K114" i="8"/>
  <c r="K115" i="8"/>
  <c r="K112" i="8"/>
  <c r="K116" i="8"/>
  <c r="K106" i="8"/>
  <c r="J41" i="10" s="1"/>
  <c r="R59" i="5" s="1"/>
  <c r="AF59" i="5" s="1"/>
  <c r="K110" i="8"/>
  <c r="J45" i="10" s="1"/>
  <c r="R63" i="5" s="1"/>
  <c r="AF63" i="5" s="1"/>
  <c r="AA44" i="10" l="1"/>
  <c r="E151" i="10"/>
  <c r="Z65" i="5"/>
  <c r="W134" i="10"/>
  <c r="U134" i="10"/>
  <c r="U113" i="10"/>
  <c r="T108" i="10"/>
  <c r="T93" i="10"/>
  <c r="T128" i="10"/>
  <c r="V45" i="10"/>
  <c r="AB63" i="5" s="1"/>
  <c r="AB134" i="10"/>
  <c r="AB113" i="10"/>
  <c r="V65" i="5"/>
  <c r="AB122" i="10"/>
  <c r="S98" i="10"/>
  <c r="V46" i="10"/>
  <c r="X65" i="5"/>
  <c r="Z134" i="10"/>
  <c r="V49" i="10"/>
  <c r="AB67" i="5" s="1"/>
  <c r="AA45" i="10"/>
  <c r="V41" i="10"/>
  <c r="AB59" i="5" s="1"/>
  <c r="Z58" i="5"/>
  <c r="W128" i="10"/>
  <c r="T134" i="10"/>
  <c r="T113" i="10"/>
  <c r="T122" i="10"/>
  <c r="V48" i="10"/>
  <c r="AB66" i="5" s="1"/>
  <c r="V44" i="10"/>
  <c r="AB62" i="5" s="1"/>
  <c r="S108" i="10"/>
  <c r="S93" i="10"/>
  <c r="S128" i="10"/>
  <c r="V40" i="10"/>
  <c r="Z128" i="10"/>
  <c r="X58" i="5"/>
  <c r="V51" i="10"/>
  <c r="AB69" i="5" s="1"/>
  <c r="S134" i="10"/>
  <c r="S113" i="10"/>
  <c r="V47" i="10"/>
  <c r="V43" i="10"/>
  <c r="AB61" i="5" s="1"/>
  <c r="V39" i="10"/>
  <c r="S122" i="10"/>
  <c r="E157" i="10"/>
  <c r="V64" i="5"/>
  <c r="AB98" i="10"/>
  <c r="AB93" i="10"/>
  <c r="AB128" i="10"/>
  <c r="AB108" i="10"/>
  <c r="V58" i="5"/>
  <c r="U91" i="5" s="1"/>
  <c r="AA48" i="10"/>
  <c r="X128" i="10"/>
  <c r="AA40" i="10"/>
  <c r="AA128" i="10" s="1"/>
  <c r="U93" i="10"/>
  <c r="U128" i="10"/>
  <c r="U108" i="10"/>
  <c r="AA51" i="10"/>
  <c r="X134" i="10"/>
  <c r="AA47" i="10"/>
  <c r="AA43" i="10"/>
  <c r="X122" i="10"/>
  <c r="AA39" i="10"/>
  <c r="AA122" i="10" s="1"/>
  <c r="M113" i="10"/>
  <c r="M134" i="10"/>
  <c r="O96" i="5"/>
  <c r="G96" i="5"/>
  <c r="M122" i="10"/>
  <c r="M108" i="10"/>
  <c r="M93" i="10"/>
  <c r="M96" i="5"/>
  <c r="AD64" i="5"/>
  <c r="M128" i="10"/>
  <c r="M98" i="10"/>
  <c r="W115" i="8"/>
  <c r="Q50" i="10" s="1"/>
  <c r="J50" i="10"/>
  <c r="R68" i="5" s="1"/>
  <c r="R64" i="5"/>
  <c r="J98" i="10"/>
  <c r="W116" i="8"/>
  <c r="Q51" i="10" s="1"/>
  <c r="J51" i="10"/>
  <c r="W114" i="8"/>
  <c r="Q49" i="10" s="1"/>
  <c r="J49" i="10"/>
  <c r="R67" i="5" s="1"/>
  <c r="W109" i="8"/>
  <c r="Q44" i="10" s="1"/>
  <c r="J44" i="10"/>
  <c r="S96" i="5"/>
  <c r="F132" i="5"/>
  <c r="E96" i="5"/>
  <c r="W112" i="8"/>
  <c r="Q47" i="10" s="1"/>
  <c r="J47" i="10"/>
  <c r="W104" i="8"/>
  <c r="Q39" i="10" s="1"/>
  <c r="W107" i="8"/>
  <c r="Q42" i="10" s="1"/>
  <c r="J42" i="10"/>
  <c r="R60" i="5" s="1"/>
  <c r="AF60" i="5" s="1"/>
  <c r="W113" i="8"/>
  <c r="Q48" i="10" s="1"/>
  <c r="J48" i="10"/>
  <c r="R66" i="5" s="1"/>
  <c r="W108" i="8"/>
  <c r="Q43" i="10" s="1"/>
  <c r="J43" i="10"/>
  <c r="R61" i="5" s="1"/>
  <c r="AF61" i="5" s="1"/>
  <c r="W111" i="8"/>
  <c r="Q46" i="10" s="1"/>
  <c r="W105" i="8"/>
  <c r="Q40" i="10" s="1"/>
  <c r="Q122" i="10" s="1"/>
  <c r="J40" i="10"/>
  <c r="J128" i="10" s="1"/>
  <c r="AH67" i="5"/>
  <c r="AD66" i="5"/>
  <c r="AF66" i="5"/>
  <c r="AH53" i="5"/>
  <c r="W106" i="8"/>
  <c r="Q41" i="10" s="1"/>
  <c r="W110" i="8"/>
  <c r="Q45" i="10" s="1"/>
  <c r="U102" i="5" l="1"/>
  <c r="U96" i="5"/>
  <c r="AA134" i="10"/>
  <c r="V122" i="10"/>
  <c r="V93" i="10"/>
  <c r="V128" i="10"/>
  <c r="V108" i="10"/>
  <c r="AB58" i="5"/>
  <c r="AB64" i="5"/>
  <c r="V98" i="10"/>
  <c r="V113" i="10"/>
  <c r="AB65" i="5"/>
  <c r="V134" i="10"/>
  <c r="R65" i="5"/>
  <c r="AF65" i="5" s="1"/>
  <c r="J113" i="10"/>
  <c r="R62" i="5"/>
  <c r="AF62" i="5" s="1"/>
  <c r="Q128" i="10"/>
  <c r="J134" i="10"/>
  <c r="Q134" i="10"/>
  <c r="R69" i="5"/>
  <c r="AF69" i="5" s="1"/>
  <c r="AF64" i="5"/>
  <c r="R58" i="5"/>
  <c r="J93" i="10"/>
  <c r="J122" i="10"/>
  <c r="J108" i="10"/>
  <c r="AH54" i="5"/>
  <c r="AF67" i="5"/>
  <c r="AH68" i="5"/>
  <c r="AD67" i="5"/>
  <c r="V116" i="7"/>
  <c r="P34" i="10" s="1"/>
  <c r="U116" i="7"/>
  <c r="O34" i="10" s="1"/>
  <c r="T116" i="7"/>
  <c r="N34" i="10" s="1"/>
  <c r="S116" i="7"/>
  <c r="Q116" i="7"/>
  <c r="P116" i="7"/>
  <c r="O116" i="7"/>
  <c r="M116" i="7"/>
  <c r="L34" i="10" s="1"/>
  <c r="L116" i="7"/>
  <c r="K34" i="10" s="1"/>
  <c r="J116" i="7"/>
  <c r="I34" i="10" s="1"/>
  <c r="I116" i="7"/>
  <c r="H34" i="10" s="1"/>
  <c r="H116" i="7"/>
  <c r="G34" i="10" s="1"/>
  <c r="G116" i="7"/>
  <c r="F34" i="10" s="1"/>
  <c r="E116" i="7"/>
  <c r="D34" i="10" s="1"/>
  <c r="D116" i="7"/>
  <c r="C34" i="10" s="1"/>
  <c r="C116" i="7"/>
  <c r="B34" i="10" s="1"/>
  <c r="V115" i="7"/>
  <c r="P33" i="10" s="1"/>
  <c r="U115" i="7"/>
  <c r="O33" i="10" s="1"/>
  <c r="T115" i="7"/>
  <c r="N33" i="10" s="1"/>
  <c r="S115" i="7"/>
  <c r="Q115" i="7"/>
  <c r="P115" i="7"/>
  <c r="O115" i="7"/>
  <c r="M115" i="7"/>
  <c r="L33" i="10" s="1"/>
  <c r="P56" i="5" s="1"/>
  <c r="L115" i="7"/>
  <c r="K33" i="10" s="1"/>
  <c r="N56" i="5" s="1"/>
  <c r="J115" i="7"/>
  <c r="I33" i="10" s="1"/>
  <c r="I115" i="7"/>
  <c r="H33" i="10" s="1"/>
  <c r="H115" i="7"/>
  <c r="G33" i="10" s="1"/>
  <c r="T56" i="5" s="1"/>
  <c r="G115" i="7"/>
  <c r="F33" i="10" s="1"/>
  <c r="E115" i="7"/>
  <c r="D33" i="10" s="1"/>
  <c r="D115" i="7"/>
  <c r="C33" i="10" s="1"/>
  <c r="C115" i="7"/>
  <c r="B33" i="10" s="1"/>
  <c r="L56" i="5" s="1"/>
  <c r="V114" i="7"/>
  <c r="P32" i="10" s="1"/>
  <c r="U114" i="7"/>
  <c r="O32" i="10" s="1"/>
  <c r="T114" i="7"/>
  <c r="N32" i="10" s="1"/>
  <c r="S114" i="7"/>
  <c r="Q114" i="7"/>
  <c r="P114" i="7"/>
  <c r="O114" i="7"/>
  <c r="M114" i="7"/>
  <c r="L32" i="10" s="1"/>
  <c r="P55" i="5" s="1"/>
  <c r="L114" i="7"/>
  <c r="K32" i="10" s="1"/>
  <c r="N55" i="5" s="1"/>
  <c r="J114" i="7"/>
  <c r="I32" i="10" s="1"/>
  <c r="I114" i="7"/>
  <c r="H32" i="10" s="1"/>
  <c r="H114" i="7"/>
  <c r="G114" i="7"/>
  <c r="F32" i="10" s="1"/>
  <c r="E114" i="7"/>
  <c r="D32" i="10" s="1"/>
  <c r="D114" i="7"/>
  <c r="C32" i="10" s="1"/>
  <c r="C114" i="7"/>
  <c r="B32" i="10" s="1"/>
  <c r="L55" i="5" s="1"/>
  <c r="V113" i="7"/>
  <c r="P31" i="10" s="1"/>
  <c r="U113" i="7"/>
  <c r="O31" i="10" s="1"/>
  <c r="T113" i="7"/>
  <c r="N31" i="10" s="1"/>
  <c r="S113" i="7"/>
  <c r="Q113" i="7"/>
  <c r="P113" i="7"/>
  <c r="O113" i="7"/>
  <c r="M113" i="7"/>
  <c r="L31" i="10" s="1"/>
  <c r="P54" i="5" s="1"/>
  <c r="L113" i="7"/>
  <c r="K31" i="10" s="1"/>
  <c r="N54" i="5" s="1"/>
  <c r="J113" i="7"/>
  <c r="I31" i="10" s="1"/>
  <c r="I113" i="7"/>
  <c r="H31" i="10" s="1"/>
  <c r="H113" i="7"/>
  <c r="G31" i="10" s="1"/>
  <c r="T54" i="5" s="1"/>
  <c r="G113" i="7"/>
  <c r="F31" i="10" s="1"/>
  <c r="E113" i="7"/>
  <c r="D31" i="10" s="1"/>
  <c r="D113" i="7"/>
  <c r="C31" i="10" s="1"/>
  <c r="C113" i="7"/>
  <c r="B31" i="10" s="1"/>
  <c r="L54" i="5" s="1"/>
  <c r="V112" i="7"/>
  <c r="P30" i="10" s="1"/>
  <c r="U112" i="7"/>
  <c r="O30" i="10" s="1"/>
  <c r="T112" i="7"/>
  <c r="N30" i="10" s="1"/>
  <c r="S112" i="7"/>
  <c r="Q112" i="7"/>
  <c r="P112" i="7"/>
  <c r="O112" i="7"/>
  <c r="M112" i="7"/>
  <c r="L30" i="10" s="1"/>
  <c r="L112" i="7"/>
  <c r="K30" i="10" s="1"/>
  <c r="J112" i="7"/>
  <c r="I30" i="10" s="1"/>
  <c r="I112" i="7"/>
  <c r="H30" i="10" s="1"/>
  <c r="H112" i="7"/>
  <c r="G30" i="10" s="1"/>
  <c r="G112" i="7"/>
  <c r="F30" i="10" s="1"/>
  <c r="E112" i="7"/>
  <c r="D30" i="10" s="1"/>
  <c r="D112" i="7"/>
  <c r="C30" i="10" s="1"/>
  <c r="C112" i="7"/>
  <c r="B30" i="10" s="1"/>
  <c r="V111" i="7"/>
  <c r="P29" i="10" s="1"/>
  <c r="U111" i="7"/>
  <c r="O29" i="10" s="1"/>
  <c r="T111" i="7"/>
  <c r="N29" i="10" s="1"/>
  <c r="S111" i="7"/>
  <c r="Q111" i="7"/>
  <c r="P111" i="7"/>
  <c r="O111" i="7"/>
  <c r="M111" i="7"/>
  <c r="L29" i="10" s="1"/>
  <c r="L111" i="7"/>
  <c r="K29" i="10" s="1"/>
  <c r="J111" i="7"/>
  <c r="I29" i="10" s="1"/>
  <c r="I111" i="7"/>
  <c r="H29" i="10" s="1"/>
  <c r="H111" i="7"/>
  <c r="G29" i="10" s="1"/>
  <c r="G111" i="7"/>
  <c r="F29" i="10" s="1"/>
  <c r="E111" i="7"/>
  <c r="D29" i="10" s="1"/>
  <c r="C111" i="7"/>
  <c r="B29" i="10" s="1"/>
  <c r="V110" i="7"/>
  <c r="P28" i="10" s="1"/>
  <c r="U110" i="7"/>
  <c r="O28" i="10" s="1"/>
  <c r="T110" i="7"/>
  <c r="N28" i="10" s="1"/>
  <c r="S110" i="7"/>
  <c r="Q110" i="7"/>
  <c r="P110" i="7"/>
  <c r="O110" i="7"/>
  <c r="M110" i="7"/>
  <c r="L28" i="10" s="1"/>
  <c r="P51" i="5" s="1"/>
  <c r="L110" i="7"/>
  <c r="K28" i="10" s="1"/>
  <c r="N51" i="5" s="1"/>
  <c r="AD51" i="5" s="1"/>
  <c r="J110" i="7"/>
  <c r="I28" i="10" s="1"/>
  <c r="I110" i="7"/>
  <c r="H28" i="10" s="1"/>
  <c r="H110" i="7"/>
  <c r="G28" i="10" s="1"/>
  <c r="T51" i="5" s="1"/>
  <c r="G110" i="7"/>
  <c r="F28" i="10" s="1"/>
  <c r="E110" i="7"/>
  <c r="D28" i="10" s="1"/>
  <c r="D110" i="7"/>
  <c r="C28" i="10" s="1"/>
  <c r="C110" i="7"/>
  <c r="B28" i="10" s="1"/>
  <c r="L51" i="5" s="1"/>
  <c r="V109" i="7"/>
  <c r="P27" i="10" s="1"/>
  <c r="U109" i="7"/>
  <c r="O27" i="10" s="1"/>
  <c r="T109" i="7"/>
  <c r="N27" i="10" s="1"/>
  <c r="S109" i="7"/>
  <c r="Q109" i="7"/>
  <c r="P109" i="7"/>
  <c r="O109" i="7"/>
  <c r="M109" i="7"/>
  <c r="L27" i="10" s="1"/>
  <c r="L109" i="7"/>
  <c r="K27" i="10" s="1"/>
  <c r="J109" i="7"/>
  <c r="I27" i="10" s="1"/>
  <c r="I109" i="7"/>
  <c r="H27" i="10" s="1"/>
  <c r="H109" i="7"/>
  <c r="G27" i="10" s="1"/>
  <c r="G109" i="7"/>
  <c r="F27" i="10" s="1"/>
  <c r="E109" i="7"/>
  <c r="D27" i="10" s="1"/>
  <c r="D109" i="7"/>
  <c r="C27" i="10" s="1"/>
  <c r="C109" i="7"/>
  <c r="B27" i="10" s="1"/>
  <c r="V108" i="7"/>
  <c r="P26" i="10" s="1"/>
  <c r="U108" i="7"/>
  <c r="O26" i="10" s="1"/>
  <c r="T108" i="7"/>
  <c r="N26" i="10" s="1"/>
  <c r="S108" i="7"/>
  <c r="Q108" i="7"/>
  <c r="P108" i="7"/>
  <c r="O108" i="7"/>
  <c r="M108" i="7"/>
  <c r="L26" i="10" s="1"/>
  <c r="P49" i="5" s="1"/>
  <c r="L108" i="7"/>
  <c r="K26" i="10" s="1"/>
  <c r="N49" i="5" s="1"/>
  <c r="AD49" i="5" s="1"/>
  <c r="J108" i="7"/>
  <c r="I26" i="10" s="1"/>
  <c r="I108" i="7"/>
  <c r="H26" i="10" s="1"/>
  <c r="H108" i="7"/>
  <c r="G26" i="10" s="1"/>
  <c r="T49" i="5" s="1"/>
  <c r="G108" i="7"/>
  <c r="F26" i="10" s="1"/>
  <c r="E108" i="7"/>
  <c r="D26" i="10" s="1"/>
  <c r="D108" i="7"/>
  <c r="C26" i="10" s="1"/>
  <c r="C108" i="7"/>
  <c r="B26" i="10" s="1"/>
  <c r="L49" i="5" s="1"/>
  <c r="V107" i="7"/>
  <c r="P25" i="10" s="1"/>
  <c r="U107" i="7"/>
  <c r="O25" i="10" s="1"/>
  <c r="T107" i="7"/>
  <c r="N25" i="10" s="1"/>
  <c r="S107" i="7"/>
  <c r="Q107" i="7"/>
  <c r="P107" i="7"/>
  <c r="O107" i="7"/>
  <c r="M107" i="7"/>
  <c r="L25" i="10" s="1"/>
  <c r="P48" i="5" s="1"/>
  <c r="L107" i="7"/>
  <c r="K25" i="10" s="1"/>
  <c r="N48" i="5" s="1"/>
  <c r="AD48" i="5" s="1"/>
  <c r="J107" i="7"/>
  <c r="I25" i="10" s="1"/>
  <c r="I107" i="7"/>
  <c r="H25" i="10" s="1"/>
  <c r="H107" i="7"/>
  <c r="G25" i="10" s="1"/>
  <c r="T48" i="5" s="1"/>
  <c r="G107" i="7"/>
  <c r="F25" i="10" s="1"/>
  <c r="E107" i="7"/>
  <c r="D25" i="10" s="1"/>
  <c r="D107" i="7"/>
  <c r="C25" i="10" s="1"/>
  <c r="C107" i="7"/>
  <c r="B25" i="10" s="1"/>
  <c r="L48" i="5" s="1"/>
  <c r="V106" i="7"/>
  <c r="P24" i="10" s="1"/>
  <c r="U106" i="7"/>
  <c r="O24" i="10" s="1"/>
  <c r="T106" i="7"/>
  <c r="N24" i="10" s="1"/>
  <c r="S106" i="7"/>
  <c r="Q106" i="7"/>
  <c r="P106" i="7"/>
  <c r="O106" i="7"/>
  <c r="M106" i="7"/>
  <c r="L24" i="10" s="1"/>
  <c r="P47" i="5" s="1"/>
  <c r="L106" i="7"/>
  <c r="K24" i="10" s="1"/>
  <c r="N47" i="5" s="1"/>
  <c r="AD47" i="5" s="1"/>
  <c r="J106" i="7"/>
  <c r="I24" i="10" s="1"/>
  <c r="I106" i="7"/>
  <c r="H24" i="10" s="1"/>
  <c r="H106" i="7"/>
  <c r="G24" i="10" s="1"/>
  <c r="T47" i="5" s="1"/>
  <c r="G106" i="7"/>
  <c r="F24" i="10" s="1"/>
  <c r="E106" i="7"/>
  <c r="D24" i="10" s="1"/>
  <c r="D106" i="7"/>
  <c r="C24" i="10" s="1"/>
  <c r="C106" i="7"/>
  <c r="B24" i="10" s="1"/>
  <c r="L47" i="5" s="1"/>
  <c r="V105" i="7"/>
  <c r="P23" i="10" s="1"/>
  <c r="U105" i="7"/>
  <c r="O23" i="10" s="1"/>
  <c r="T105" i="7"/>
  <c r="N23" i="10" s="1"/>
  <c r="S105" i="7"/>
  <c r="Q105" i="7"/>
  <c r="P105" i="7"/>
  <c r="O105" i="7"/>
  <c r="M105" i="7"/>
  <c r="L23" i="10" s="1"/>
  <c r="L105" i="7"/>
  <c r="K23" i="10" s="1"/>
  <c r="J105" i="7"/>
  <c r="I23" i="10" s="1"/>
  <c r="I105" i="7"/>
  <c r="H23" i="10" s="1"/>
  <c r="H105" i="7"/>
  <c r="G23" i="10" s="1"/>
  <c r="G105" i="7"/>
  <c r="F23" i="10" s="1"/>
  <c r="E105" i="7"/>
  <c r="D23" i="10" s="1"/>
  <c r="D105" i="7"/>
  <c r="C23" i="10" s="1"/>
  <c r="C105" i="7"/>
  <c r="B23" i="10" s="1"/>
  <c r="V104" i="7"/>
  <c r="P22" i="10" s="1"/>
  <c r="U104" i="7"/>
  <c r="O22" i="10" s="1"/>
  <c r="T104" i="7"/>
  <c r="S104" i="7"/>
  <c r="Q104" i="7"/>
  <c r="P104" i="7"/>
  <c r="O104" i="7"/>
  <c r="M104" i="7"/>
  <c r="L22" i="10" s="1"/>
  <c r="L104" i="7"/>
  <c r="K22" i="10" s="1"/>
  <c r="J104" i="7"/>
  <c r="I22" i="10" s="1"/>
  <c r="I104" i="7"/>
  <c r="H22" i="10" s="1"/>
  <c r="H104" i="7"/>
  <c r="G22" i="10" s="1"/>
  <c r="G104" i="7"/>
  <c r="F22" i="10" s="1"/>
  <c r="E104" i="7"/>
  <c r="D22" i="10" s="1"/>
  <c r="D104" i="7"/>
  <c r="C22" i="10" s="1"/>
  <c r="N96" i="7"/>
  <c r="K96" i="7"/>
  <c r="W96" i="7" s="1"/>
  <c r="N95" i="7"/>
  <c r="K95" i="7"/>
  <c r="W95" i="7" s="1"/>
  <c r="N94" i="7"/>
  <c r="K94" i="7"/>
  <c r="W94" i="7" s="1"/>
  <c r="N93" i="7"/>
  <c r="K93" i="7"/>
  <c r="W93" i="7" s="1"/>
  <c r="N92" i="7"/>
  <c r="K92" i="7"/>
  <c r="W92" i="7" s="1"/>
  <c r="N91" i="7"/>
  <c r="K91" i="7"/>
  <c r="W91" i="7" s="1"/>
  <c r="N90" i="7"/>
  <c r="K90" i="7"/>
  <c r="N89" i="7"/>
  <c r="K89" i="7"/>
  <c r="W89" i="7" s="1"/>
  <c r="N88" i="7"/>
  <c r="K88" i="7"/>
  <c r="W88" i="7" s="1"/>
  <c r="N87" i="7"/>
  <c r="K87" i="7"/>
  <c r="W87" i="7" s="1"/>
  <c r="N86" i="7"/>
  <c r="K86" i="7"/>
  <c r="W86" i="7" s="1"/>
  <c r="N85" i="7"/>
  <c r="K85" i="7"/>
  <c r="W85" i="7" s="1"/>
  <c r="N84" i="7"/>
  <c r="K84" i="7"/>
  <c r="W84" i="7" s="1"/>
  <c r="N83" i="7"/>
  <c r="K83" i="7"/>
  <c r="N82" i="7"/>
  <c r="K82" i="7"/>
  <c r="W82" i="7" s="1"/>
  <c r="N81" i="7"/>
  <c r="K81" i="7"/>
  <c r="W81" i="7" s="1"/>
  <c r="N80" i="7"/>
  <c r="K80" i="7"/>
  <c r="W80" i="7" s="1"/>
  <c r="N79" i="7"/>
  <c r="K79" i="7"/>
  <c r="W79" i="7" s="1"/>
  <c r="N78" i="7"/>
  <c r="K78" i="7"/>
  <c r="W78" i="7" s="1"/>
  <c r="N77" i="7"/>
  <c r="K77" i="7"/>
  <c r="W77" i="7" s="1"/>
  <c r="N76" i="7"/>
  <c r="K76" i="7"/>
  <c r="N75" i="7"/>
  <c r="K75" i="7"/>
  <c r="W75" i="7" s="1"/>
  <c r="N74" i="7"/>
  <c r="K74" i="7"/>
  <c r="W74" i="7" s="1"/>
  <c r="N73" i="7"/>
  <c r="K73" i="7"/>
  <c r="W73" i="7" s="1"/>
  <c r="N72" i="7"/>
  <c r="K72" i="7"/>
  <c r="W72" i="7" s="1"/>
  <c r="N71" i="7"/>
  <c r="K71" i="7"/>
  <c r="W71" i="7" s="1"/>
  <c r="N70" i="7"/>
  <c r="K70" i="7"/>
  <c r="W70" i="7" s="1"/>
  <c r="N69" i="7"/>
  <c r="K69" i="7"/>
  <c r="N68" i="7"/>
  <c r="K68" i="7"/>
  <c r="W68" i="7" s="1"/>
  <c r="N67" i="7"/>
  <c r="K67" i="7"/>
  <c r="W67" i="7" s="1"/>
  <c r="N66" i="7"/>
  <c r="K66" i="7"/>
  <c r="W66" i="7" s="1"/>
  <c r="N65" i="7"/>
  <c r="K65" i="7"/>
  <c r="W65" i="7" s="1"/>
  <c r="N64" i="7"/>
  <c r="K64" i="7"/>
  <c r="W64" i="7" s="1"/>
  <c r="N63" i="7"/>
  <c r="K63" i="7"/>
  <c r="W63" i="7" s="1"/>
  <c r="N62" i="7"/>
  <c r="K62" i="7"/>
  <c r="N61" i="7"/>
  <c r="K61" i="7"/>
  <c r="W61" i="7" s="1"/>
  <c r="N60" i="7"/>
  <c r="K60" i="7"/>
  <c r="W60" i="7" s="1"/>
  <c r="N59" i="7"/>
  <c r="K59" i="7"/>
  <c r="W59" i="7" s="1"/>
  <c r="N58" i="7"/>
  <c r="K58" i="7"/>
  <c r="W58" i="7" s="1"/>
  <c r="N57" i="7"/>
  <c r="K57" i="7"/>
  <c r="W57" i="7" s="1"/>
  <c r="N56" i="7"/>
  <c r="K56" i="7"/>
  <c r="W56" i="7" s="1"/>
  <c r="N55" i="7"/>
  <c r="K55" i="7"/>
  <c r="N54" i="7"/>
  <c r="K54" i="7"/>
  <c r="W54" i="7" s="1"/>
  <c r="N53" i="7"/>
  <c r="K53" i="7"/>
  <c r="W53" i="7" s="1"/>
  <c r="N52" i="7"/>
  <c r="K52" i="7"/>
  <c r="W52" i="7" s="1"/>
  <c r="N51" i="7"/>
  <c r="K51" i="7"/>
  <c r="W51" i="7" s="1"/>
  <c r="N50" i="7"/>
  <c r="K50" i="7"/>
  <c r="W50" i="7" s="1"/>
  <c r="N49" i="7"/>
  <c r="K49" i="7"/>
  <c r="W49" i="7" s="1"/>
  <c r="N48" i="7"/>
  <c r="K48" i="7"/>
  <c r="N47" i="7"/>
  <c r="K47" i="7"/>
  <c r="W47" i="7" s="1"/>
  <c r="N46" i="7"/>
  <c r="K46" i="7"/>
  <c r="W46" i="7" s="1"/>
  <c r="N45" i="7"/>
  <c r="K45" i="7"/>
  <c r="W45" i="7" s="1"/>
  <c r="N44" i="7"/>
  <c r="K44" i="7"/>
  <c r="W44" i="7" s="1"/>
  <c r="N43" i="7"/>
  <c r="K43" i="7"/>
  <c r="W43" i="7" s="1"/>
  <c r="N42" i="7"/>
  <c r="K42" i="7"/>
  <c r="W42" i="7" s="1"/>
  <c r="N41" i="7"/>
  <c r="K41" i="7"/>
  <c r="N40" i="7"/>
  <c r="K40" i="7"/>
  <c r="W40" i="7" s="1"/>
  <c r="N39" i="7"/>
  <c r="K39" i="7"/>
  <c r="W39" i="7" s="1"/>
  <c r="N38" i="7"/>
  <c r="K38" i="7"/>
  <c r="W38" i="7" s="1"/>
  <c r="N37" i="7"/>
  <c r="K37" i="7"/>
  <c r="W37" i="7" s="1"/>
  <c r="N36" i="7"/>
  <c r="K36" i="7"/>
  <c r="W36" i="7" s="1"/>
  <c r="N35" i="7"/>
  <c r="K35" i="7"/>
  <c r="W35" i="7" s="1"/>
  <c r="N34" i="7"/>
  <c r="K34" i="7"/>
  <c r="N33" i="7"/>
  <c r="K33" i="7"/>
  <c r="W33" i="7" s="1"/>
  <c r="N32" i="7"/>
  <c r="K32" i="7"/>
  <c r="W32" i="7" s="1"/>
  <c r="N31" i="7"/>
  <c r="K31" i="7"/>
  <c r="W31" i="7" s="1"/>
  <c r="N30" i="7"/>
  <c r="K30" i="7"/>
  <c r="W30" i="7" s="1"/>
  <c r="N29" i="7"/>
  <c r="K29" i="7"/>
  <c r="W29" i="7" s="1"/>
  <c r="N28" i="7"/>
  <c r="K28" i="7"/>
  <c r="W28" i="7" s="1"/>
  <c r="N27" i="7"/>
  <c r="K27" i="7"/>
  <c r="N26" i="7"/>
  <c r="K26" i="7"/>
  <c r="W26" i="7" s="1"/>
  <c r="N25" i="7"/>
  <c r="K25" i="7"/>
  <c r="W25" i="7" s="1"/>
  <c r="N24" i="7"/>
  <c r="K24" i="7"/>
  <c r="W24" i="7" s="1"/>
  <c r="N23" i="7"/>
  <c r="K23" i="7"/>
  <c r="W23" i="7" s="1"/>
  <c r="N22" i="7"/>
  <c r="K22" i="7"/>
  <c r="W22" i="7" s="1"/>
  <c r="N21" i="7"/>
  <c r="K21" i="7"/>
  <c r="W21" i="7" s="1"/>
  <c r="N20" i="7"/>
  <c r="K20" i="7"/>
  <c r="N19" i="7"/>
  <c r="K19" i="7"/>
  <c r="W19" i="7" s="1"/>
  <c r="N18" i="7"/>
  <c r="K18" i="7"/>
  <c r="W18" i="7" s="1"/>
  <c r="N17" i="7"/>
  <c r="K17" i="7"/>
  <c r="W17" i="7" s="1"/>
  <c r="N16" i="7"/>
  <c r="K16" i="7"/>
  <c r="W16" i="7" s="1"/>
  <c r="N15" i="7"/>
  <c r="K15" i="7"/>
  <c r="W15" i="7" s="1"/>
  <c r="N14" i="7"/>
  <c r="K14" i="7"/>
  <c r="W14" i="7" s="1"/>
  <c r="N13" i="7"/>
  <c r="K13" i="7"/>
  <c r="N12" i="7"/>
  <c r="K12" i="7"/>
  <c r="W12" i="7" s="1"/>
  <c r="N11" i="7"/>
  <c r="K11" i="7"/>
  <c r="W11" i="7" s="1"/>
  <c r="N10" i="7"/>
  <c r="K10" i="7"/>
  <c r="W10" i="7" s="1"/>
  <c r="N9" i="7"/>
  <c r="K9" i="7"/>
  <c r="W9" i="7" s="1"/>
  <c r="N8" i="7"/>
  <c r="K8" i="7"/>
  <c r="W8" i="7" s="1"/>
  <c r="N7" i="7"/>
  <c r="K7" i="7"/>
  <c r="N6" i="7"/>
  <c r="N110" i="7" l="1"/>
  <c r="M28" i="10" s="1"/>
  <c r="N114" i="7"/>
  <c r="M32" i="10" s="1"/>
  <c r="N106" i="7"/>
  <c r="M24" i="10" s="1"/>
  <c r="N108" i="7"/>
  <c r="M26" i="10" s="1"/>
  <c r="N112" i="7"/>
  <c r="M30" i="10" s="1"/>
  <c r="N116" i="7"/>
  <c r="M34" i="10" s="1"/>
  <c r="M103" i="10" s="1"/>
  <c r="U23" i="10"/>
  <c r="Z23" i="10"/>
  <c r="Z26" i="10"/>
  <c r="X49" i="5" s="1"/>
  <c r="U26" i="10"/>
  <c r="W31" i="10"/>
  <c r="Z54" i="5" s="1"/>
  <c r="AB31" i="10"/>
  <c r="V54" i="5" s="1"/>
  <c r="AB34" i="10"/>
  <c r="W34" i="10"/>
  <c r="AB22" i="10"/>
  <c r="W22" i="10"/>
  <c r="W121" i="10" s="1"/>
  <c r="W23" i="10"/>
  <c r="AB23" i="10"/>
  <c r="W24" i="10"/>
  <c r="Z47" i="5" s="1"/>
  <c r="AB24" i="10"/>
  <c r="V47" i="5" s="1"/>
  <c r="AB25" i="10"/>
  <c r="V48" i="5" s="1"/>
  <c r="W25" i="10"/>
  <c r="Z48" i="5" s="1"/>
  <c r="AB26" i="10"/>
  <c r="V49" i="5" s="1"/>
  <c r="W26" i="10"/>
  <c r="Z49" i="5" s="1"/>
  <c r="W27" i="10"/>
  <c r="Z50" i="5" s="1"/>
  <c r="AB27" i="10"/>
  <c r="V50" i="5" s="1"/>
  <c r="AB28" i="10"/>
  <c r="V51" i="5" s="1"/>
  <c r="W28" i="10"/>
  <c r="Z51" i="5" s="1"/>
  <c r="X29" i="10"/>
  <c r="S29" i="10"/>
  <c r="S30" i="10"/>
  <c r="X30" i="10"/>
  <c r="X31" i="10"/>
  <c r="S31" i="10"/>
  <c r="X32" i="10"/>
  <c r="S32" i="10"/>
  <c r="S33" i="10"/>
  <c r="X33" i="10"/>
  <c r="S34" i="10"/>
  <c r="X34" i="10"/>
  <c r="U22" i="10"/>
  <c r="U121" i="10" s="1"/>
  <c r="Z22" i="10"/>
  <c r="Z121" i="10" s="1"/>
  <c r="Z25" i="10"/>
  <c r="X48" i="5" s="1"/>
  <c r="U25" i="10"/>
  <c r="U27" i="10"/>
  <c r="Z27" i="10"/>
  <c r="X50" i="5" s="1"/>
  <c r="U28" i="10"/>
  <c r="Z28" i="10"/>
  <c r="X51" i="5" s="1"/>
  <c r="AB29" i="10"/>
  <c r="W29" i="10"/>
  <c r="Z52" i="5" s="1"/>
  <c r="W32" i="10"/>
  <c r="Z55" i="5" s="1"/>
  <c r="AB32" i="10"/>
  <c r="V55" i="5" s="1"/>
  <c r="X22" i="10"/>
  <c r="S22" i="10"/>
  <c r="X23" i="10"/>
  <c r="S23" i="10"/>
  <c r="X24" i="10"/>
  <c r="S24" i="10"/>
  <c r="S25" i="10"/>
  <c r="X25" i="10"/>
  <c r="S26" i="10"/>
  <c r="X26" i="10"/>
  <c r="X27" i="10"/>
  <c r="S27" i="10"/>
  <c r="X28" i="10"/>
  <c r="S28" i="10"/>
  <c r="Y29" i="10"/>
  <c r="T29" i="10"/>
  <c r="T97" i="10" s="1"/>
  <c r="T30" i="10"/>
  <c r="Y30" i="10"/>
  <c r="Y133" i="10" s="1"/>
  <c r="T31" i="10"/>
  <c r="Y31" i="10"/>
  <c r="Y32" i="10"/>
  <c r="T32" i="10"/>
  <c r="Y33" i="10"/>
  <c r="T33" i="10"/>
  <c r="Y34" i="10"/>
  <c r="Y103" i="10" s="1"/>
  <c r="T34" i="10"/>
  <c r="U24" i="10"/>
  <c r="Z24" i="10"/>
  <c r="X47" i="5" s="1"/>
  <c r="AB30" i="10"/>
  <c r="W30" i="10"/>
  <c r="AB33" i="10"/>
  <c r="V56" i="5" s="1"/>
  <c r="W33" i="10"/>
  <c r="Z56" i="5" s="1"/>
  <c r="Y22" i="10"/>
  <c r="Y121" i="10" s="1"/>
  <c r="T22" i="10"/>
  <c r="T121" i="10" s="1"/>
  <c r="T23" i="10"/>
  <c r="Y23" i="10"/>
  <c r="Y127" i="10" s="1"/>
  <c r="Y24" i="10"/>
  <c r="T24" i="10"/>
  <c r="Y25" i="10"/>
  <c r="T25" i="10"/>
  <c r="Y26" i="10"/>
  <c r="T26" i="10"/>
  <c r="T27" i="10"/>
  <c r="Y27" i="10"/>
  <c r="Y28" i="10"/>
  <c r="T28" i="10"/>
  <c r="Z29" i="10"/>
  <c r="X52" i="5" s="1"/>
  <c r="U29" i="10"/>
  <c r="U97" i="10" s="1"/>
  <c r="Z30" i="10"/>
  <c r="U30" i="10"/>
  <c r="Z31" i="10"/>
  <c r="X54" i="5" s="1"/>
  <c r="U31" i="10"/>
  <c r="U32" i="10"/>
  <c r="Z32" i="10"/>
  <c r="X55" i="5" s="1"/>
  <c r="Z33" i="10"/>
  <c r="X56" i="5" s="1"/>
  <c r="U33" i="10"/>
  <c r="Z34" i="10"/>
  <c r="U34" i="10"/>
  <c r="N53" i="5"/>
  <c r="AD53" i="5" s="1"/>
  <c r="L53" i="5"/>
  <c r="T53" i="5"/>
  <c r="P53" i="5"/>
  <c r="L50" i="5"/>
  <c r="T50" i="5"/>
  <c r="P50" i="5"/>
  <c r="N50" i="5"/>
  <c r="AD50" i="5" s="1"/>
  <c r="C133" i="10"/>
  <c r="H133" i="10"/>
  <c r="N133" i="10"/>
  <c r="D133" i="10"/>
  <c r="I133" i="10"/>
  <c r="O133" i="10"/>
  <c r="F133" i="10"/>
  <c r="K133" i="10"/>
  <c r="P133" i="10"/>
  <c r="M133" i="10"/>
  <c r="B133" i="10"/>
  <c r="G133" i="10"/>
  <c r="L133" i="10"/>
  <c r="H103" i="10"/>
  <c r="N103" i="10"/>
  <c r="I103" i="10"/>
  <c r="O103" i="10"/>
  <c r="P103" i="10"/>
  <c r="I127" i="10"/>
  <c r="AF58" i="5"/>
  <c r="Q106" i="5"/>
  <c r="Q102" i="5"/>
  <c r="Q96" i="5"/>
  <c r="O127" i="10"/>
  <c r="N104" i="7"/>
  <c r="M22" i="10" s="1"/>
  <c r="X104" i="7"/>
  <c r="R22" i="10" s="1"/>
  <c r="M102" i="10"/>
  <c r="P46" i="5"/>
  <c r="L121" i="10"/>
  <c r="N105" i="7"/>
  <c r="M23" i="10" s="1"/>
  <c r="N107" i="7"/>
  <c r="M25" i="10" s="1"/>
  <c r="N109" i="7"/>
  <c r="M27" i="10" s="1"/>
  <c r="N111" i="7"/>
  <c r="M29" i="10" s="1"/>
  <c r="N113" i="7"/>
  <c r="M31" i="10" s="1"/>
  <c r="N115" i="7"/>
  <c r="M33" i="10" s="1"/>
  <c r="N52" i="5"/>
  <c r="K127" i="10"/>
  <c r="N57" i="5"/>
  <c r="AD57" i="5" s="1"/>
  <c r="K103" i="10"/>
  <c r="K121" i="10"/>
  <c r="N46" i="5"/>
  <c r="AD46" i="5" s="1"/>
  <c r="L127" i="10"/>
  <c r="P52" i="5"/>
  <c r="P57" i="5"/>
  <c r="L103" i="10"/>
  <c r="I121" i="10"/>
  <c r="O121" i="10"/>
  <c r="F52" i="5"/>
  <c r="F127" i="10"/>
  <c r="H52" i="5"/>
  <c r="P127" i="10"/>
  <c r="H53" i="5"/>
  <c r="F53" i="5"/>
  <c r="H54" i="5"/>
  <c r="F54" i="5"/>
  <c r="H55" i="5"/>
  <c r="F55" i="5"/>
  <c r="F56" i="5"/>
  <c r="H56" i="5"/>
  <c r="H57" i="5"/>
  <c r="F57" i="5"/>
  <c r="F103" i="10"/>
  <c r="K107" i="7"/>
  <c r="J25" i="10" s="1"/>
  <c r="R48" i="5" s="1"/>
  <c r="AF48" i="5" s="1"/>
  <c r="W27" i="7"/>
  <c r="W41" i="7"/>
  <c r="K109" i="7"/>
  <c r="J27" i="10" s="1"/>
  <c r="W55" i="7"/>
  <c r="K111" i="7"/>
  <c r="J29" i="10" s="1"/>
  <c r="W69" i="7"/>
  <c r="K113" i="7"/>
  <c r="J31" i="10" s="1"/>
  <c r="R54" i="5" s="1"/>
  <c r="AF54" i="5" s="1"/>
  <c r="K115" i="7"/>
  <c r="J33" i="10" s="1"/>
  <c r="R56" i="5" s="1"/>
  <c r="W83" i="7"/>
  <c r="N22" i="10"/>
  <c r="N121" i="10" s="1"/>
  <c r="H121" i="10"/>
  <c r="N92" i="10"/>
  <c r="F121" i="10"/>
  <c r="H46" i="5"/>
  <c r="F46" i="5"/>
  <c r="F127" i="5" s="1"/>
  <c r="P121" i="10"/>
  <c r="H47" i="5"/>
  <c r="F47" i="5"/>
  <c r="H48" i="5"/>
  <c r="F48" i="5"/>
  <c r="H49" i="5"/>
  <c r="F49" i="5"/>
  <c r="H50" i="5"/>
  <c r="F50" i="5"/>
  <c r="H51" i="5"/>
  <c r="F51" i="5"/>
  <c r="G127" i="10"/>
  <c r="T52" i="5"/>
  <c r="G32" i="10"/>
  <c r="T55" i="5" s="1"/>
  <c r="T57" i="5"/>
  <c r="G103" i="10"/>
  <c r="W7" i="7"/>
  <c r="K104" i="7"/>
  <c r="J22" i="10" s="1"/>
  <c r="W13" i="7"/>
  <c r="K105" i="7"/>
  <c r="J23" i="10" s="1"/>
  <c r="K106" i="7"/>
  <c r="J24" i="10" s="1"/>
  <c r="R47" i="5" s="1"/>
  <c r="AF47" i="5" s="1"/>
  <c r="W20" i="7"/>
  <c r="K108" i="7"/>
  <c r="J26" i="10" s="1"/>
  <c r="R49" i="5" s="1"/>
  <c r="AF49" i="5" s="1"/>
  <c r="W34" i="7"/>
  <c r="K110" i="7"/>
  <c r="J28" i="10" s="1"/>
  <c r="R51" i="5" s="1"/>
  <c r="AF51" i="5" s="1"/>
  <c r="W48" i="7"/>
  <c r="K112" i="7"/>
  <c r="J30" i="10" s="1"/>
  <c r="W62" i="7"/>
  <c r="K114" i="7"/>
  <c r="J32" i="10" s="1"/>
  <c r="R55" i="5" s="1"/>
  <c r="W76" i="7"/>
  <c r="W90" i="7"/>
  <c r="K116" i="7"/>
  <c r="J34" i="10" s="1"/>
  <c r="J133" i="10" s="1"/>
  <c r="G121" i="10"/>
  <c r="T46" i="5"/>
  <c r="S90" i="5" s="1"/>
  <c r="H127" i="10"/>
  <c r="N127" i="10"/>
  <c r="D103" i="10"/>
  <c r="D156" i="10"/>
  <c r="D121" i="10"/>
  <c r="D144" i="10"/>
  <c r="D92" i="10"/>
  <c r="C121" i="10"/>
  <c r="C144" i="10"/>
  <c r="C127" i="10"/>
  <c r="D127" i="10"/>
  <c r="D150" i="10"/>
  <c r="L57" i="5"/>
  <c r="B156" i="10"/>
  <c r="B103" i="10"/>
  <c r="B121" i="10"/>
  <c r="B144" i="10"/>
  <c r="L46" i="5"/>
  <c r="K101" i="5" s="1"/>
  <c r="B92" i="10"/>
  <c r="L52" i="5"/>
  <c r="B127" i="10"/>
  <c r="B150" i="10"/>
  <c r="E150" i="10" s="1"/>
  <c r="C156" i="10"/>
  <c r="C103" i="10"/>
  <c r="AD68" i="5"/>
  <c r="AF68" i="5"/>
  <c r="AH55" i="5"/>
  <c r="AD54" i="5"/>
  <c r="X111" i="7"/>
  <c r="R29" i="10" s="1"/>
  <c r="X115" i="7"/>
  <c r="R33" i="10" s="1"/>
  <c r="X107" i="7"/>
  <c r="R25" i="10" s="1"/>
  <c r="X106" i="7"/>
  <c r="R24" i="10" s="1"/>
  <c r="X108" i="7"/>
  <c r="R26" i="10" s="1"/>
  <c r="X112" i="7"/>
  <c r="R30" i="10" s="1"/>
  <c r="X116" i="7"/>
  <c r="R34" i="10" s="1"/>
  <c r="X110" i="7"/>
  <c r="R28" i="10" s="1"/>
  <c r="X114" i="7"/>
  <c r="R32" i="10" s="1"/>
  <c r="X105" i="7"/>
  <c r="R23" i="10" s="1"/>
  <c r="X109" i="7"/>
  <c r="R27" i="10" s="1"/>
  <c r="X113" i="7"/>
  <c r="R31" i="10" s="1"/>
  <c r="W111" i="7"/>
  <c r="Q29" i="10" s="1"/>
  <c r="AA26" i="10" l="1"/>
  <c r="AA33" i="10"/>
  <c r="V31" i="10"/>
  <c r="AB54" i="5" s="1"/>
  <c r="E156" i="10"/>
  <c r="M112" i="10"/>
  <c r="U103" i="10"/>
  <c r="U102" i="10"/>
  <c r="U133" i="10"/>
  <c r="U112" i="10"/>
  <c r="W133" i="10"/>
  <c r="Z53" i="5"/>
  <c r="T103" i="10"/>
  <c r="T102" i="10"/>
  <c r="V28" i="10"/>
  <c r="AB51" i="5" s="1"/>
  <c r="V24" i="10"/>
  <c r="AB47" i="5" s="1"/>
  <c r="V22" i="10"/>
  <c r="S121" i="10"/>
  <c r="V29" i="10"/>
  <c r="S97" i="10"/>
  <c r="AB92" i="10"/>
  <c r="AB107" i="10"/>
  <c r="AB127" i="10"/>
  <c r="V46" i="5"/>
  <c r="W103" i="10"/>
  <c r="Z57" i="5"/>
  <c r="W113" i="7"/>
  <c r="Q31" i="10" s="1"/>
  <c r="W110" i="7"/>
  <c r="Q28" i="10" s="1"/>
  <c r="W106" i="7"/>
  <c r="Q24" i="10" s="1"/>
  <c r="Z103" i="10"/>
  <c r="X57" i="5"/>
  <c r="X53" i="5"/>
  <c r="Z133" i="10"/>
  <c r="V53" i="5"/>
  <c r="AB112" i="10"/>
  <c r="AB133" i="10"/>
  <c r="T133" i="10"/>
  <c r="T112" i="10"/>
  <c r="AA28" i="10"/>
  <c r="V26" i="10"/>
  <c r="AB49" i="5" s="1"/>
  <c r="AA24" i="10"/>
  <c r="X121" i="10"/>
  <c r="AA22" i="10"/>
  <c r="AA121" i="10" s="1"/>
  <c r="V52" i="5"/>
  <c r="U95" i="5" s="1"/>
  <c r="AB97" i="10"/>
  <c r="V33" i="10"/>
  <c r="AB56" i="5" s="1"/>
  <c r="AA31" i="10"/>
  <c r="AA29" i="10"/>
  <c r="Z46" i="5"/>
  <c r="W127" i="10"/>
  <c r="V57" i="5"/>
  <c r="AB103" i="10"/>
  <c r="AB102" i="10"/>
  <c r="W109" i="7"/>
  <c r="Q27" i="10" s="1"/>
  <c r="V27" i="10"/>
  <c r="AB50" i="5" s="1"/>
  <c r="AA25" i="10"/>
  <c r="S92" i="10"/>
  <c r="S127" i="10"/>
  <c r="V23" i="10"/>
  <c r="S107" i="10"/>
  <c r="X103" i="10"/>
  <c r="AA34" i="10"/>
  <c r="AA103" i="10" s="1"/>
  <c r="V32" i="10"/>
  <c r="AB55" i="5" s="1"/>
  <c r="X133" i="10"/>
  <c r="AA30" i="10"/>
  <c r="AA133" i="10" s="1"/>
  <c r="Z127" i="10"/>
  <c r="X46" i="5"/>
  <c r="W116" i="7"/>
  <c r="Q34" i="10" s="1"/>
  <c r="Q103" i="10" s="1"/>
  <c r="T92" i="10"/>
  <c r="T127" i="10"/>
  <c r="T107" i="10"/>
  <c r="AA27" i="10"/>
  <c r="V25" i="10"/>
  <c r="AB48" i="5" s="1"/>
  <c r="X127" i="10"/>
  <c r="AA23" i="10"/>
  <c r="AA127" i="10" s="1"/>
  <c r="S103" i="10"/>
  <c r="V34" i="10"/>
  <c r="S102" i="10"/>
  <c r="AA32" i="10"/>
  <c r="S133" i="10"/>
  <c r="S112" i="10"/>
  <c r="V30" i="10"/>
  <c r="AB121" i="10"/>
  <c r="U92" i="10"/>
  <c r="U107" i="10"/>
  <c r="U127" i="10"/>
  <c r="E144" i="10"/>
  <c r="R112" i="10"/>
  <c r="O95" i="5"/>
  <c r="R53" i="5"/>
  <c r="AF53" i="5" s="1"/>
  <c r="J112" i="10"/>
  <c r="R50" i="5"/>
  <c r="AF50" i="5" s="1"/>
  <c r="R133" i="10"/>
  <c r="F129" i="5"/>
  <c r="W112" i="7"/>
  <c r="Q30" i="10" s="1"/>
  <c r="W104" i="7"/>
  <c r="Q22" i="10" s="1"/>
  <c r="U90" i="5"/>
  <c r="U101" i="5"/>
  <c r="M121" i="10"/>
  <c r="M92" i="10"/>
  <c r="M107" i="10"/>
  <c r="R121" i="10"/>
  <c r="R92" i="10"/>
  <c r="R107" i="10"/>
  <c r="R127" i="10"/>
  <c r="R97" i="10"/>
  <c r="M127" i="10"/>
  <c r="M97" i="10"/>
  <c r="R103" i="10"/>
  <c r="R102" i="10"/>
  <c r="M95" i="5"/>
  <c r="AD52" i="5"/>
  <c r="J97" i="10"/>
  <c r="R52" i="5"/>
  <c r="J127" i="10"/>
  <c r="E95" i="5"/>
  <c r="F128" i="5"/>
  <c r="W108" i="7"/>
  <c r="Q26" i="10" s="1"/>
  <c r="W114" i="7"/>
  <c r="Q32" i="10" s="1"/>
  <c r="R57" i="5"/>
  <c r="AF57" i="5" s="1"/>
  <c r="J103" i="10"/>
  <c r="J102" i="10"/>
  <c r="J92" i="10"/>
  <c r="J121" i="10"/>
  <c r="R46" i="5"/>
  <c r="J107" i="10"/>
  <c r="S95" i="5"/>
  <c r="G95" i="5"/>
  <c r="K95" i="5"/>
  <c r="AH56" i="5"/>
  <c r="AD55" i="5"/>
  <c r="AF55" i="5"/>
  <c r="W107" i="7"/>
  <c r="Q25" i="10" s="1"/>
  <c r="W115" i="7"/>
  <c r="Q33" i="10" s="1"/>
  <c r="W105" i="7"/>
  <c r="Q23" i="10" s="1"/>
  <c r="V112" i="10" l="1"/>
  <c r="AB53" i="5"/>
  <c r="V133" i="10"/>
  <c r="V103" i="10"/>
  <c r="AB57" i="5"/>
  <c r="V102" i="10"/>
  <c r="V121" i="10"/>
  <c r="V92" i="10"/>
  <c r="V107" i="10"/>
  <c r="V127" i="10"/>
  <c r="AB46" i="5"/>
  <c r="AB52" i="5"/>
  <c r="V97" i="10"/>
  <c r="Q133" i="10"/>
  <c r="Q121" i="10"/>
  <c r="AF46" i="5"/>
  <c r="Q101" i="5"/>
  <c r="Q105" i="5"/>
  <c r="Q127" i="10"/>
  <c r="Q95" i="5"/>
  <c r="AF52" i="5"/>
  <c r="AF56" i="5"/>
  <c r="AD56" i="5"/>
  <c r="C116" i="6" l="1"/>
  <c r="B17" i="10" s="1"/>
  <c r="V116" i="6"/>
  <c r="P17" i="10" s="1"/>
  <c r="U116" i="6"/>
  <c r="O17" i="10" s="1"/>
  <c r="T116" i="6"/>
  <c r="S116" i="6"/>
  <c r="Q116" i="6"/>
  <c r="P116" i="6"/>
  <c r="O116" i="6"/>
  <c r="M116" i="6"/>
  <c r="L17" i="10" s="1"/>
  <c r="L116" i="6"/>
  <c r="K17" i="10" s="1"/>
  <c r="J116" i="6"/>
  <c r="I17" i="10" s="1"/>
  <c r="I116" i="6"/>
  <c r="H17" i="10" s="1"/>
  <c r="H132" i="10" s="1"/>
  <c r="H116" i="6"/>
  <c r="G17" i="10" s="1"/>
  <c r="G116" i="6"/>
  <c r="F17" i="10" s="1"/>
  <c r="E116" i="6"/>
  <c r="D17" i="10" s="1"/>
  <c r="D116" i="6"/>
  <c r="C17" i="10" s="1"/>
  <c r="C132" i="10" s="1"/>
  <c r="S115" i="6"/>
  <c r="Q115" i="6"/>
  <c r="P115" i="6"/>
  <c r="O115" i="6"/>
  <c r="M115" i="6"/>
  <c r="L16" i="10" s="1"/>
  <c r="P44" i="5" s="1"/>
  <c r="L115" i="6"/>
  <c r="K16" i="10" s="1"/>
  <c r="N44" i="5" s="1"/>
  <c r="AD44" i="5" s="1"/>
  <c r="J115" i="6"/>
  <c r="I16" i="10" s="1"/>
  <c r="I115" i="6"/>
  <c r="H16" i="10" s="1"/>
  <c r="H115" i="6"/>
  <c r="G16" i="10" s="1"/>
  <c r="T44" i="5" s="1"/>
  <c r="S114" i="6"/>
  <c r="Q114" i="6"/>
  <c r="P114" i="6"/>
  <c r="O114" i="6"/>
  <c r="M114" i="6"/>
  <c r="L15" i="10" s="1"/>
  <c r="P43" i="5" s="1"/>
  <c r="L114" i="6"/>
  <c r="K15" i="10" s="1"/>
  <c r="N43" i="5" s="1"/>
  <c r="AD43" i="5" s="1"/>
  <c r="J114" i="6"/>
  <c r="I15" i="10" s="1"/>
  <c r="I114" i="6"/>
  <c r="H15" i="10" s="1"/>
  <c r="H114" i="6"/>
  <c r="G15" i="10" s="1"/>
  <c r="T43" i="5" s="1"/>
  <c r="G114" i="6"/>
  <c r="F15" i="10" s="1"/>
  <c r="E114" i="6"/>
  <c r="D15" i="10" s="1"/>
  <c r="D114" i="6"/>
  <c r="C15" i="10" s="1"/>
  <c r="C114" i="6"/>
  <c r="B15" i="10" s="1"/>
  <c r="L43" i="5" s="1"/>
  <c r="S113" i="6"/>
  <c r="Q113" i="6"/>
  <c r="P113" i="6"/>
  <c r="O113" i="6"/>
  <c r="M113" i="6"/>
  <c r="L14" i="10" s="1"/>
  <c r="P42" i="5" s="1"/>
  <c r="L113" i="6"/>
  <c r="K14" i="10" s="1"/>
  <c r="N42" i="5" s="1"/>
  <c r="AD42" i="5" s="1"/>
  <c r="J113" i="6"/>
  <c r="I14" i="10" s="1"/>
  <c r="I113" i="6"/>
  <c r="H14" i="10" s="1"/>
  <c r="H113" i="6"/>
  <c r="G14" i="10" s="1"/>
  <c r="T42" i="5" s="1"/>
  <c r="G113" i="6"/>
  <c r="F14" i="10" s="1"/>
  <c r="E113" i="6"/>
  <c r="D14" i="10" s="1"/>
  <c r="D113" i="6"/>
  <c r="C14" i="10" s="1"/>
  <c r="C113" i="6"/>
  <c r="B14" i="10" s="1"/>
  <c r="L42" i="5" s="1"/>
  <c r="S112" i="6"/>
  <c r="Q112" i="6"/>
  <c r="P112" i="6"/>
  <c r="O112" i="6"/>
  <c r="M112" i="6"/>
  <c r="L13" i="10" s="1"/>
  <c r="L112" i="6"/>
  <c r="K13" i="10" s="1"/>
  <c r="J112" i="6"/>
  <c r="I13" i="10" s="1"/>
  <c r="I112" i="6"/>
  <c r="H13" i="10" s="1"/>
  <c r="H112" i="6"/>
  <c r="G13" i="10" s="1"/>
  <c r="G112" i="6"/>
  <c r="F13" i="10" s="1"/>
  <c r="E112" i="6"/>
  <c r="D13" i="10" s="1"/>
  <c r="D112" i="6"/>
  <c r="C13" i="10" s="1"/>
  <c r="C112" i="6"/>
  <c r="B13" i="10" s="1"/>
  <c r="S111" i="6"/>
  <c r="Q111" i="6"/>
  <c r="P111" i="6"/>
  <c r="O111" i="6"/>
  <c r="M111" i="6"/>
  <c r="L12" i="10" s="1"/>
  <c r="L111" i="6"/>
  <c r="K12" i="10" s="1"/>
  <c r="J111" i="6"/>
  <c r="I12" i="10" s="1"/>
  <c r="I111" i="6"/>
  <c r="H12" i="10" s="1"/>
  <c r="H111" i="6"/>
  <c r="G12" i="10" s="1"/>
  <c r="G111" i="6"/>
  <c r="F12" i="10" s="1"/>
  <c r="E111" i="6"/>
  <c r="D12" i="10" s="1"/>
  <c r="D111" i="6"/>
  <c r="C12" i="10" s="1"/>
  <c r="C111" i="6"/>
  <c r="B12" i="10" s="1"/>
  <c r="S110" i="6"/>
  <c r="Q110" i="6"/>
  <c r="P110" i="6"/>
  <c r="O110" i="6"/>
  <c r="M110" i="6"/>
  <c r="L11" i="10" s="1"/>
  <c r="P39" i="5" s="1"/>
  <c r="L110" i="6"/>
  <c r="K11" i="10" s="1"/>
  <c r="N39" i="5" s="1"/>
  <c r="AD39" i="5" s="1"/>
  <c r="J110" i="6"/>
  <c r="I11" i="10" s="1"/>
  <c r="I110" i="6"/>
  <c r="H11" i="10" s="1"/>
  <c r="H110" i="6"/>
  <c r="G11" i="10" s="1"/>
  <c r="T39" i="5" s="1"/>
  <c r="G110" i="6"/>
  <c r="F11" i="10" s="1"/>
  <c r="E110" i="6"/>
  <c r="D11" i="10" s="1"/>
  <c r="D110" i="6"/>
  <c r="C11" i="10" s="1"/>
  <c r="C110" i="6"/>
  <c r="B11" i="10" s="1"/>
  <c r="L39" i="5" s="1"/>
  <c r="S109" i="6"/>
  <c r="Q109" i="6"/>
  <c r="P109" i="6"/>
  <c r="O109" i="6"/>
  <c r="M109" i="6"/>
  <c r="L10" i="10" s="1"/>
  <c r="P38" i="5" s="1"/>
  <c r="L109" i="6"/>
  <c r="K10" i="10" s="1"/>
  <c r="N38" i="5" s="1"/>
  <c r="AD38" i="5" s="1"/>
  <c r="J109" i="6"/>
  <c r="I10" i="10" s="1"/>
  <c r="I109" i="6"/>
  <c r="H10" i="10" s="1"/>
  <c r="H109" i="6"/>
  <c r="G10" i="10" s="1"/>
  <c r="T38" i="5" s="1"/>
  <c r="G109" i="6"/>
  <c r="F10" i="10" s="1"/>
  <c r="E109" i="6"/>
  <c r="D10" i="10" s="1"/>
  <c r="D109" i="6"/>
  <c r="C10" i="10" s="1"/>
  <c r="C109" i="6"/>
  <c r="B10" i="10" s="1"/>
  <c r="L38" i="5" s="1"/>
  <c r="S108" i="6"/>
  <c r="Q108" i="6"/>
  <c r="P108" i="6"/>
  <c r="O108" i="6"/>
  <c r="M108" i="6"/>
  <c r="L9" i="10" s="1"/>
  <c r="P37" i="5" s="1"/>
  <c r="L108" i="6"/>
  <c r="K9" i="10" s="1"/>
  <c r="N37" i="5" s="1"/>
  <c r="AD37" i="5" s="1"/>
  <c r="J108" i="6"/>
  <c r="I9" i="10" s="1"/>
  <c r="I108" i="6"/>
  <c r="H9" i="10" s="1"/>
  <c r="H108" i="6"/>
  <c r="G9" i="10" s="1"/>
  <c r="T37" i="5" s="1"/>
  <c r="G108" i="6"/>
  <c r="F9" i="10" s="1"/>
  <c r="E108" i="6"/>
  <c r="D9" i="10" s="1"/>
  <c r="D108" i="6"/>
  <c r="C9" i="10" s="1"/>
  <c r="C108" i="6"/>
  <c r="B9" i="10" s="1"/>
  <c r="L37" i="5" s="1"/>
  <c r="S107" i="6"/>
  <c r="Q107" i="6"/>
  <c r="P107" i="6"/>
  <c r="O107" i="6"/>
  <c r="M107" i="6"/>
  <c r="L8" i="10" s="1"/>
  <c r="P36" i="5" s="1"/>
  <c r="L107" i="6"/>
  <c r="K8" i="10" s="1"/>
  <c r="N36" i="5" s="1"/>
  <c r="AD36" i="5" s="1"/>
  <c r="J107" i="6"/>
  <c r="I8" i="10" s="1"/>
  <c r="I107" i="6"/>
  <c r="H8" i="10" s="1"/>
  <c r="H107" i="6"/>
  <c r="G8" i="10" s="1"/>
  <c r="T36" i="5" s="1"/>
  <c r="G107" i="6"/>
  <c r="F8" i="10" s="1"/>
  <c r="E107" i="6"/>
  <c r="D8" i="10" s="1"/>
  <c r="D107" i="6"/>
  <c r="C8" i="10" s="1"/>
  <c r="C107" i="6"/>
  <c r="B8" i="10" s="1"/>
  <c r="L36" i="5" s="1"/>
  <c r="S106" i="6"/>
  <c r="Q106" i="6"/>
  <c r="P106" i="6"/>
  <c r="O106" i="6"/>
  <c r="M106" i="6"/>
  <c r="L7" i="10" s="1"/>
  <c r="P35" i="5" s="1"/>
  <c r="L106" i="6"/>
  <c r="K7" i="10" s="1"/>
  <c r="N35" i="5" s="1"/>
  <c r="AD35" i="5" s="1"/>
  <c r="J106" i="6"/>
  <c r="I7" i="10" s="1"/>
  <c r="I106" i="6"/>
  <c r="H7" i="10" s="1"/>
  <c r="H106" i="6"/>
  <c r="G7" i="10" s="1"/>
  <c r="T35" i="5" s="1"/>
  <c r="G106" i="6"/>
  <c r="F7" i="10" s="1"/>
  <c r="E106" i="6"/>
  <c r="D7" i="10" s="1"/>
  <c r="D106" i="6"/>
  <c r="C7" i="10" s="1"/>
  <c r="C106" i="6"/>
  <c r="B7" i="10" s="1"/>
  <c r="Q105" i="6"/>
  <c r="P105" i="6"/>
  <c r="O105" i="6"/>
  <c r="M105" i="6"/>
  <c r="L6" i="10" s="1"/>
  <c r="L105" i="6"/>
  <c r="K6" i="10" s="1"/>
  <c r="J105" i="6"/>
  <c r="I6" i="10" s="1"/>
  <c r="I105" i="6"/>
  <c r="H6" i="10" s="1"/>
  <c r="H105" i="6"/>
  <c r="G105" i="6"/>
  <c r="F6" i="10" s="1"/>
  <c r="D105" i="6"/>
  <c r="C6" i="10" s="1"/>
  <c r="S104" i="6"/>
  <c r="P104" i="6"/>
  <c r="O104" i="6"/>
  <c r="M104" i="6"/>
  <c r="L5" i="10" s="1"/>
  <c r="L104" i="6"/>
  <c r="K5" i="10" s="1"/>
  <c r="J104" i="6"/>
  <c r="I5" i="10" s="1"/>
  <c r="I104" i="6"/>
  <c r="H5" i="10" s="1"/>
  <c r="H104" i="6"/>
  <c r="G104" i="6"/>
  <c r="F5" i="10" s="1"/>
  <c r="E104" i="6"/>
  <c r="D5" i="10" s="1"/>
  <c r="D104" i="6"/>
  <c r="C5" i="10" s="1"/>
  <c r="C141" i="10" s="1"/>
  <c r="G115" i="6"/>
  <c r="F16" i="10" s="1"/>
  <c r="E115" i="6"/>
  <c r="D16" i="10" s="1"/>
  <c r="D115" i="6"/>
  <c r="C16" i="10" s="1"/>
  <c r="C115" i="6"/>
  <c r="B16" i="10" s="1"/>
  <c r="L44" i="5" s="1"/>
  <c r="T41" i="5" l="1"/>
  <c r="G113" i="10"/>
  <c r="G112" i="10"/>
  <c r="C113" i="10"/>
  <c r="C112" i="10"/>
  <c r="H113" i="10"/>
  <c r="H112" i="10"/>
  <c r="L41" i="5"/>
  <c r="B113" i="10"/>
  <c r="B112" i="10"/>
  <c r="P41" i="5"/>
  <c r="L113" i="10"/>
  <c r="L112" i="10"/>
  <c r="B107" i="10"/>
  <c r="D113" i="10"/>
  <c r="D112" i="10"/>
  <c r="I113" i="10"/>
  <c r="I112" i="10"/>
  <c r="F113" i="10"/>
  <c r="F112" i="10"/>
  <c r="N41" i="5"/>
  <c r="AD41" i="5" s="1"/>
  <c r="K113" i="10"/>
  <c r="K112" i="10"/>
  <c r="D132" i="10"/>
  <c r="I132" i="10"/>
  <c r="F132" i="10"/>
  <c r="K132" i="10"/>
  <c r="G132" i="10"/>
  <c r="L132" i="10"/>
  <c r="B132" i="10"/>
  <c r="U94" i="5"/>
  <c r="K120" i="10"/>
  <c r="K108" i="10"/>
  <c r="K107" i="10"/>
  <c r="K109" i="10"/>
  <c r="K93" i="10"/>
  <c r="K94" i="10"/>
  <c r="K92" i="10"/>
  <c r="N34" i="5"/>
  <c r="K99" i="10"/>
  <c r="N40" i="5"/>
  <c r="K97" i="10"/>
  <c r="K126" i="10"/>
  <c r="K98" i="10"/>
  <c r="N45" i="5"/>
  <c r="AD45" i="5" s="1"/>
  <c r="K102" i="10"/>
  <c r="K104" i="10"/>
  <c r="L107" i="10"/>
  <c r="P34" i="5"/>
  <c r="L108" i="10"/>
  <c r="L92" i="10"/>
  <c r="L94" i="10"/>
  <c r="L93" i="10"/>
  <c r="L120" i="10"/>
  <c r="L109" i="10"/>
  <c r="L126" i="10"/>
  <c r="L97" i="10"/>
  <c r="L99" i="10"/>
  <c r="L98" i="10"/>
  <c r="P40" i="5"/>
  <c r="P45" i="5"/>
  <c r="L102" i="10"/>
  <c r="L104" i="10"/>
  <c r="G5" i="10"/>
  <c r="H42" i="5"/>
  <c r="F42" i="5"/>
  <c r="H102" i="10"/>
  <c r="H104" i="10"/>
  <c r="F120" i="10"/>
  <c r="F108" i="10"/>
  <c r="F94" i="10"/>
  <c r="F92" i="10"/>
  <c r="F107" i="10"/>
  <c r="F109" i="10"/>
  <c r="F34" i="5"/>
  <c r="F93" i="10"/>
  <c r="H34" i="5"/>
  <c r="H35" i="5"/>
  <c r="F35" i="5"/>
  <c r="H39" i="5"/>
  <c r="F39" i="5"/>
  <c r="I98" i="10"/>
  <c r="I99" i="10"/>
  <c r="I126" i="10"/>
  <c r="I97" i="10"/>
  <c r="H43" i="5"/>
  <c r="F43" i="5"/>
  <c r="I102" i="10"/>
  <c r="I104" i="10"/>
  <c r="O104" i="10"/>
  <c r="O102" i="10"/>
  <c r="G6" i="10"/>
  <c r="H36" i="5"/>
  <c r="F36" i="5"/>
  <c r="F97" i="10"/>
  <c r="H40" i="5"/>
  <c r="F126" i="10"/>
  <c r="F40" i="5"/>
  <c r="F99" i="10"/>
  <c r="F98" i="10"/>
  <c r="F45" i="5"/>
  <c r="F102" i="10"/>
  <c r="F104" i="10"/>
  <c r="H45" i="5"/>
  <c r="P102" i="10"/>
  <c r="P104" i="10"/>
  <c r="H44" i="5"/>
  <c r="F44" i="5"/>
  <c r="I120" i="10"/>
  <c r="I92" i="10"/>
  <c r="I108" i="10"/>
  <c r="I109" i="10"/>
  <c r="I107" i="10"/>
  <c r="I94" i="10"/>
  <c r="I93" i="10"/>
  <c r="H38" i="5"/>
  <c r="F38" i="5"/>
  <c r="H99" i="10"/>
  <c r="H97" i="10"/>
  <c r="H98" i="10"/>
  <c r="H126" i="10"/>
  <c r="W116" i="6"/>
  <c r="Q17" i="10" s="1"/>
  <c r="N17" i="10"/>
  <c r="H120" i="10"/>
  <c r="H108" i="10"/>
  <c r="H93" i="10"/>
  <c r="H107" i="10"/>
  <c r="H109" i="10"/>
  <c r="H92" i="10"/>
  <c r="H94" i="10"/>
  <c r="H37" i="5"/>
  <c r="F37" i="5"/>
  <c r="G99" i="10"/>
  <c r="G98" i="10"/>
  <c r="T40" i="5"/>
  <c r="G97" i="10"/>
  <c r="G126" i="10"/>
  <c r="H41" i="5"/>
  <c r="F41" i="5"/>
  <c r="T45" i="5"/>
  <c r="G104" i="10"/>
  <c r="G102" i="10"/>
  <c r="D107" i="10"/>
  <c r="D109" i="10"/>
  <c r="D108" i="10"/>
  <c r="D98" i="10"/>
  <c r="D126" i="10"/>
  <c r="D97" i="10"/>
  <c r="D99" i="10"/>
  <c r="D149" i="10"/>
  <c r="D102" i="10"/>
  <c r="D104" i="10"/>
  <c r="D155" i="10"/>
  <c r="C107" i="10"/>
  <c r="C94" i="10"/>
  <c r="C120" i="10"/>
  <c r="C108" i="10"/>
  <c r="C109" i="10"/>
  <c r="C143" i="10"/>
  <c r="C93" i="10"/>
  <c r="C92" i="10"/>
  <c r="D141" i="10"/>
  <c r="D120" i="10"/>
  <c r="L35" i="5"/>
  <c r="B109" i="10"/>
  <c r="B108" i="10"/>
  <c r="C97" i="10"/>
  <c r="C149" i="10"/>
  <c r="C98" i="10"/>
  <c r="C126" i="10"/>
  <c r="C99" i="10"/>
  <c r="C102" i="10"/>
  <c r="C155" i="10"/>
  <c r="C104" i="10"/>
  <c r="B126" i="10"/>
  <c r="B149" i="10"/>
  <c r="B99" i="10"/>
  <c r="L40" i="5"/>
  <c r="K94" i="5" s="1"/>
  <c r="B97" i="10"/>
  <c r="B98" i="10"/>
  <c r="B155" i="10"/>
  <c r="L45" i="5"/>
  <c r="B102" i="10"/>
  <c r="B104" i="10"/>
  <c r="G87" i="5"/>
  <c r="G94" i="5" l="1"/>
  <c r="F125" i="5"/>
  <c r="U105" i="5"/>
  <c r="U107" i="5"/>
  <c r="U106" i="5"/>
  <c r="AD34" i="5"/>
  <c r="M102" i="5"/>
  <c r="M101" i="5"/>
  <c r="M105" i="5"/>
  <c r="M106" i="5"/>
  <c r="M103" i="5"/>
  <c r="M107" i="5"/>
  <c r="O102" i="5"/>
  <c r="O101" i="5"/>
  <c r="O107" i="5"/>
  <c r="O105" i="5"/>
  <c r="O103" i="5"/>
  <c r="O106" i="5"/>
  <c r="AD40" i="5"/>
  <c r="M94" i="5"/>
  <c r="O94" i="5"/>
  <c r="G105" i="5"/>
  <c r="G102" i="5"/>
  <c r="G106" i="5"/>
  <c r="G103" i="5"/>
  <c r="G101" i="5"/>
  <c r="G107" i="5"/>
  <c r="G89" i="5"/>
  <c r="N102" i="10"/>
  <c r="N104" i="10"/>
  <c r="G120" i="10"/>
  <c r="G108" i="10"/>
  <c r="G92" i="10"/>
  <c r="G94" i="10"/>
  <c r="G107" i="10"/>
  <c r="G109" i="10"/>
  <c r="G93" i="10"/>
  <c r="T34" i="5"/>
  <c r="Q102" i="10"/>
  <c r="Q104" i="10"/>
  <c r="F124" i="5"/>
  <c r="E94" i="5"/>
  <c r="F123" i="5"/>
  <c r="E101" i="5"/>
  <c r="E89" i="5"/>
  <c r="E105" i="5"/>
  <c r="E107" i="5"/>
  <c r="E103" i="5"/>
  <c r="E106" i="5"/>
  <c r="E102" i="5"/>
  <c r="K106" i="5"/>
  <c r="K107" i="5"/>
  <c r="K105" i="5"/>
  <c r="E92" i="5"/>
  <c r="E91" i="5"/>
  <c r="E90" i="5"/>
  <c r="I91" i="5"/>
  <c r="I90" i="5"/>
  <c r="I92" i="5"/>
  <c r="M89" i="5"/>
  <c r="G92" i="5"/>
  <c r="G90" i="5"/>
  <c r="G91" i="5"/>
  <c r="S89" i="5" l="1"/>
  <c r="S105" i="5"/>
  <c r="S102" i="5"/>
  <c r="S101" i="5"/>
  <c r="S103" i="5"/>
  <c r="S106" i="5"/>
  <c r="S107" i="5"/>
  <c r="S94" i="5"/>
  <c r="M92" i="5"/>
  <c r="M90" i="5"/>
  <c r="M91" i="5"/>
  <c r="Q89" i="5"/>
  <c r="O89" i="5"/>
  <c r="O91" i="5" l="1"/>
  <c r="O90" i="5"/>
  <c r="O92" i="5"/>
  <c r="Q90" i="5"/>
  <c r="Q91" i="5"/>
  <c r="Q92" i="5"/>
  <c r="Q87" i="5" l="1"/>
  <c r="O87" i="5" l="1"/>
  <c r="M87" i="5"/>
  <c r="V115" i="6"/>
  <c r="P16" i="10" s="1"/>
  <c r="U115" i="6"/>
  <c r="O16" i="10" s="1"/>
  <c r="T115" i="6"/>
  <c r="V114" i="6"/>
  <c r="P15" i="10" s="1"/>
  <c r="U114" i="6"/>
  <c r="O15" i="10" s="1"/>
  <c r="T114" i="6"/>
  <c r="V113" i="6"/>
  <c r="P14" i="10" s="1"/>
  <c r="U113" i="6"/>
  <c r="O14" i="10" s="1"/>
  <c r="T113" i="6"/>
  <c r="V112" i="6"/>
  <c r="P13" i="10" s="1"/>
  <c r="U112" i="6"/>
  <c r="O13" i="10" s="1"/>
  <c r="T112" i="6"/>
  <c r="V111" i="6"/>
  <c r="P12" i="10" s="1"/>
  <c r="U111" i="6"/>
  <c r="O12" i="10" s="1"/>
  <c r="T111" i="6"/>
  <c r="T110" i="6"/>
  <c r="V110" i="6"/>
  <c r="P11" i="10" s="1"/>
  <c r="U110" i="6"/>
  <c r="O11" i="10" s="1"/>
  <c r="V109" i="6"/>
  <c r="P10" i="10" s="1"/>
  <c r="U109" i="6"/>
  <c r="O10" i="10" s="1"/>
  <c r="T109" i="6"/>
  <c r="V108" i="6"/>
  <c r="P9" i="10" s="1"/>
  <c r="U108" i="6"/>
  <c r="O9" i="10" s="1"/>
  <c r="T108" i="6"/>
  <c r="T107" i="6"/>
  <c r="V107" i="6"/>
  <c r="P8" i="10" s="1"/>
  <c r="U107" i="6"/>
  <c r="O8" i="10" s="1"/>
  <c r="V106" i="6"/>
  <c r="P7" i="10" s="1"/>
  <c r="U106" i="6"/>
  <c r="O7" i="10" s="1"/>
  <c r="T106" i="6"/>
  <c r="V105" i="6"/>
  <c r="P6" i="10" s="1"/>
  <c r="U105" i="6"/>
  <c r="U104" i="6"/>
  <c r="O132" i="10" l="1"/>
  <c r="O113" i="10"/>
  <c r="O112" i="10"/>
  <c r="P132" i="10"/>
  <c r="P113" i="10"/>
  <c r="P112" i="10"/>
  <c r="O5" i="10"/>
  <c r="W104" i="6"/>
  <c r="Q5" i="10" s="1"/>
  <c r="O6" i="10"/>
  <c r="O94" i="10" s="1"/>
  <c r="W105" i="6"/>
  <c r="Q6" i="10" s="1"/>
  <c r="N7" i="10"/>
  <c r="W106" i="6"/>
  <c r="Q7" i="10" s="1"/>
  <c r="N15" i="10"/>
  <c r="W114" i="6"/>
  <c r="Q15" i="10" s="1"/>
  <c r="N8" i="10"/>
  <c r="W107" i="6"/>
  <c r="Q8" i="10" s="1"/>
  <c r="N10" i="10"/>
  <c r="W109" i="6"/>
  <c r="Q10" i="10" s="1"/>
  <c r="P98" i="10"/>
  <c r="P97" i="10"/>
  <c r="P126" i="10"/>
  <c r="P99" i="10"/>
  <c r="W113" i="6"/>
  <c r="Q14" i="10" s="1"/>
  <c r="N14" i="10"/>
  <c r="O92" i="10"/>
  <c r="W108" i="6"/>
  <c r="Q9" i="10" s="1"/>
  <c r="N9" i="10"/>
  <c r="N11" i="10"/>
  <c r="W110" i="6"/>
  <c r="Q11" i="10" s="1"/>
  <c r="W112" i="6"/>
  <c r="Q13" i="10" s="1"/>
  <c r="N13" i="10"/>
  <c r="O97" i="10"/>
  <c r="O99" i="10"/>
  <c r="O98" i="10"/>
  <c r="P120" i="10"/>
  <c r="P94" i="10"/>
  <c r="P109" i="10"/>
  <c r="P107" i="10"/>
  <c r="P92" i="10"/>
  <c r="P93" i="10"/>
  <c r="P108" i="10"/>
  <c r="W111" i="6"/>
  <c r="Q12" i="10" s="1"/>
  <c r="N12" i="10"/>
  <c r="N16" i="10"/>
  <c r="W115" i="6"/>
  <c r="Q16" i="10" s="1"/>
  <c r="K91" i="5"/>
  <c r="K90" i="5"/>
  <c r="K92" i="5"/>
  <c r="O108" i="10" l="1"/>
  <c r="O126" i="10"/>
  <c r="O109" i="10"/>
  <c r="N132" i="10"/>
  <c r="N113" i="10"/>
  <c r="N112" i="10"/>
  <c r="Q132" i="10"/>
  <c r="Q113" i="10"/>
  <c r="Q112" i="10"/>
  <c r="O93" i="10"/>
  <c r="O107" i="10"/>
  <c r="O120" i="10"/>
  <c r="Q108" i="10"/>
  <c r="Q120" i="10"/>
  <c r="Q92" i="10"/>
  <c r="Q93" i="10"/>
  <c r="Q107" i="10"/>
  <c r="Q94" i="10"/>
  <c r="Q109" i="10"/>
  <c r="N109" i="10"/>
  <c r="N108" i="10"/>
  <c r="N107" i="10"/>
  <c r="Q99" i="10"/>
  <c r="Q98" i="10"/>
  <c r="Q126" i="10"/>
  <c r="Q97" i="10"/>
  <c r="N126" i="10"/>
  <c r="N97" i="10"/>
  <c r="N99" i="10"/>
  <c r="N98" i="10"/>
</calcChain>
</file>

<file path=xl/comments1.xml><?xml version="1.0" encoding="utf-8"?>
<comments xmlns="http://schemas.openxmlformats.org/spreadsheetml/2006/main">
  <authors>
    <author>NNQue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ASF: Africa Swine Fever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ASF &amp; High Income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High Income, but no ASF2019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Free Trade with ASF2019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P100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  <comment ref="P196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  <comment ref="P292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  <comment ref="P388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3.xml><?xml version="1.0" encoding="utf-8"?>
<comments xmlns="http://schemas.openxmlformats.org/spreadsheetml/2006/main">
  <authors>
    <author>NNQue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MARD's Livestock Master Plan (25 Dec 2019): in 2025 meat production 5.5-5.6 million tons carcass weight (1 LW=0.7CSW), of which pork is about 63-65%. It means in 2025 pig production is about 5.0-5.5 million tons LW (almost the same as our baseline projection for pig production of 5.2 million tons LW</t>
        </r>
      </text>
    </comment>
  </commentList>
</comments>
</file>

<file path=xl/comments4.xml><?xml version="1.0" encoding="utf-8"?>
<comments xmlns="http://schemas.openxmlformats.org/spreadsheetml/2006/main">
  <authors>
    <author>NNQUE</author>
    <author>NNQue</author>
  </authors>
  <commentList>
    <comment ref="U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D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MARD's Livestock Master Plan (25 Dec 2019): in 2025 meat production 5.5-6.0 million tons carcass weight (1 LW=0.7CSW), of which pork is about 63-65%. It means in 2025 pig production is about 5.0-5.5 million tons LW (almost the same as our baseline projection for pig production of 5.2 million tons LW</t>
        </r>
      </text>
    </comment>
  </commentList>
</comments>
</file>

<file path=xl/comments5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6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7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8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9.xml><?xml version="1.0" encoding="utf-8"?>
<comments xmlns="http://schemas.openxmlformats.org/spreadsheetml/2006/main">
  <authors>
    <author>NNQue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sharedStrings.xml><?xml version="1.0" encoding="utf-8"?>
<sst xmlns="http://schemas.openxmlformats.org/spreadsheetml/2006/main" count="2961" uniqueCount="244">
  <si>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</si>
  <si>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</si>
  <si>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</si>
  <si>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</si>
  <si>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</si>
  <si>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</si>
  <si>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</si>
  <si>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</si>
  <si>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</si>
  <si>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</si>
  <si>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</si>
  <si>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</si>
  <si>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</si>
  <si>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</si>
  <si>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</si>
  <si>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</si>
  <si>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</si>
  <si>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</si>
  <si>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</si>
  <si>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</si>
  <si>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</si>
  <si>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</si>
  <si>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</si>
  <si>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</si>
  <si>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</si>
  <si>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</si>
  <si>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</si>
  <si>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</si>
  <si>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</si>
  <si>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</si>
  <si>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</si>
  <si>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</si>
  <si>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</si>
  <si>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</si>
  <si>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</si>
  <si>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</si>
  <si>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</si>
  <si>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</si>
  <si>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</si>
  <si>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NX_PG</t>
  </si>
  <si>
    <t>DP_PG</t>
  </si>
  <si>
    <t>VNM</t>
  </si>
  <si>
    <t>NET EXPORT</t>
  </si>
  <si>
    <t>TotMZ</t>
  </si>
  <si>
    <t>NATIONAL AGGREGATE OUTPUT TABLE</t>
  </si>
  <si>
    <t>Pig</t>
  </si>
  <si>
    <t>Pig &amp; Maize Supply &amp; Demand</t>
  </si>
  <si>
    <t>Pork</t>
  </si>
  <si>
    <t xml:space="preserve">Actual </t>
  </si>
  <si>
    <t>Proj.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</si>
  <si>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</si>
  <si>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</si>
  <si>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</si>
  <si>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</si>
  <si>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</si>
  <si>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</si>
  <si>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</si>
  <si>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Classification of Pig Segments: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</si>
  <si>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</si>
  <si>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</si>
  <si>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</si>
  <si>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</si>
  <si>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</si>
  <si>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 xml:space="preserve">         Most of maize production in the country is used for the increasing livestock production (and more than half will go for pig feeding).</t>
  </si>
  <si>
    <t>Baseline</t>
  </si>
  <si>
    <t>Region</t>
  </si>
  <si>
    <t>Source: Extract of VPM2018 Base Simulation (Do not change the Table Format)</t>
  </si>
  <si>
    <t>Source: Extract of VPM2018 Simulation with ASF (Do not change the Table Format)</t>
  </si>
  <si>
    <t>Source: Extract of VPM2018 Simulation with ASF plus High Per Capita Income Growth (Do not change the Table Format)</t>
  </si>
  <si>
    <t>Source: Extract of VPM2018 Simulation with No ASF plus High Per Capita Income Growth (Do not change the Table Format)</t>
  </si>
  <si>
    <t xml:space="preserve">   ASF</t>
  </si>
  <si>
    <t xml:space="preserve">   ASF &amp; HIGH</t>
  </si>
  <si>
    <t xml:space="preserve">   NoASF &amp; HIGH</t>
  </si>
  <si>
    <t>Human</t>
  </si>
  <si>
    <t>Animal</t>
  </si>
  <si>
    <t>Population, 1000 prsn</t>
  </si>
  <si>
    <t>Suply, 1000 tons</t>
  </si>
  <si>
    <t>Export, 1000 tons</t>
  </si>
  <si>
    <t>Import, 1000 tons</t>
  </si>
  <si>
    <t>Demand, 1000 tons</t>
  </si>
  <si>
    <t>Historical</t>
  </si>
  <si>
    <t>TradPig: Traditional Pig; CommPig: Commercial Pig; ModPig: Modern Pig; TotPig: Total Pig</t>
  </si>
  <si>
    <t>In VPM2018 pig sector is  splitted into 3 categories:</t>
  </si>
  <si>
    <t>ASF</t>
  </si>
  <si>
    <t>ASF&amp;HIGH</t>
  </si>
  <si>
    <t>NoASF&amp;HIGH</t>
  </si>
  <si>
    <t>Production output, 1000 tons</t>
  </si>
  <si>
    <t>Pig (LW)</t>
  </si>
  <si>
    <t xml:space="preserve">Maize </t>
  </si>
  <si>
    <t>Pig (CW)</t>
  </si>
  <si>
    <t>Options</t>
  </si>
  <si>
    <t>Source: Historical data from GSO and Projected data from VPM2018 (Vietnam Pig Model 2018) Simulation</t>
  </si>
  <si>
    <t>Annual Growth, %/a.</t>
  </si>
  <si>
    <t>2014-2018</t>
  </si>
  <si>
    <t xml:space="preserve">   Baseline</t>
  </si>
  <si>
    <t xml:space="preserve">   Scenario - ASF+HIGH</t>
  </si>
  <si>
    <t xml:space="preserve">   Scenario - NoASF+HIGH</t>
  </si>
  <si>
    <t xml:space="preserve">   Scenario - ASF</t>
  </si>
  <si>
    <t>Compare to Baseline Projection</t>
  </si>
  <si>
    <t>2019-2025</t>
  </si>
  <si>
    <t xml:space="preserve">   Scenario - ASF&amp;HIGH</t>
  </si>
  <si>
    <t xml:space="preserve">   Scenario - NoASF&amp;HIGH</t>
  </si>
  <si>
    <t>2018-2019</t>
  </si>
  <si>
    <t>Share of pig modes by scenarios &amp; time, %</t>
  </si>
  <si>
    <t xml:space="preserve">      ASF</t>
  </si>
  <si>
    <t xml:space="preserve">      ASF&amp;HIGH</t>
  </si>
  <si>
    <t xml:space="preserve">      NoASF&amp;HIGH</t>
  </si>
  <si>
    <t>Annual Growth by different Scenarios, %/a.</t>
  </si>
  <si>
    <t xml:space="preserve">   ASF&amp;HIGH</t>
  </si>
  <si>
    <t xml:space="preserve">   NoASF&amp;HIGH</t>
  </si>
  <si>
    <t xml:space="preserve">      Baseline</t>
  </si>
  <si>
    <t>Percent change as Scenarios comapred to baseline Projection, %</t>
  </si>
  <si>
    <t>EXPORT</t>
  </si>
  <si>
    <t>IMPORT</t>
  </si>
  <si>
    <t>Source: IPSARD's Estimates based on GSO, WB, USDA and FAO data</t>
  </si>
  <si>
    <t>BASE</t>
  </si>
  <si>
    <t xml:space="preserve">      Maize</t>
  </si>
  <si>
    <t xml:space="preserve">      Pork</t>
  </si>
  <si>
    <t xml:space="preserve">      TradPig</t>
  </si>
  <si>
    <t xml:space="preserve">      CommPig</t>
  </si>
  <si>
    <t xml:space="preserve">      ModPig</t>
  </si>
  <si>
    <t>Economic Parametwrs</t>
  </si>
  <si>
    <t>1. Population</t>
  </si>
  <si>
    <t>2. Per capita Income</t>
  </si>
  <si>
    <t>3. Exhange rate, VND/USD</t>
  </si>
  <si>
    <t>5. World price</t>
  </si>
  <si>
    <t>Annual Growth %:</t>
  </si>
  <si>
    <t>NO</t>
  </si>
  <si>
    <t>YES</t>
  </si>
  <si>
    <t>Note: The Pig Supply Shock is based on DAH/MARD &amp; GSO data on 2019 ASF</t>
  </si>
  <si>
    <t>In VPM2018 model, at starting point more higher TFP growth were applied, however to calibrate the baseline simulation result</t>
  </si>
  <si>
    <t>That why in the table above TFP growth is a result of calibration procedure</t>
  </si>
  <si>
    <t>1995-2000</t>
  </si>
  <si>
    <t>2000-2005</t>
  </si>
  <si>
    <t>2005-2010</t>
  </si>
  <si>
    <t>2015-2018</t>
  </si>
  <si>
    <t>2010-2015</t>
  </si>
  <si>
    <t>2025-2030</t>
  </si>
  <si>
    <t>ASF+HIGH</t>
  </si>
  <si>
    <t>NoASF+HIGH</t>
  </si>
  <si>
    <t>TotMZ: Total Maize; MZFood: Maize for humand food; MZFeed: Maize for Livestock feed; CW: Consumer Weight (tức thịt mảnh "Meat-Cut", không phải thịt sẻ "Carcass-Weight")</t>
  </si>
  <si>
    <t xml:space="preserve">According to MARD's Livestock Master/Strategic Plan issued 25 Dec 2019, pig production in 2025 is about 5-5.5 million tons LW </t>
  </si>
  <si>
    <t xml:space="preserve">and the Vision to 20230, pig herd will be sustained at 29-30 million pigs  </t>
  </si>
  <si>
    <t>In 2025 meat production in carcass weight will reach 5.5 - 6.0 million tons, of which pig meat accounts for 63 - 65%</t>
  </si>
  <si>
    <t>In 2030 meat production in carcass weight will reach 6.5 - 7.0 million tons, of which pig meat accounts for 60 - 62%</t>
  </si>
  <si>
    <t>The total number of regular pigs is around 29-30 million heads, of which about 2.5-2.8 million sows;</t>
  </si>
  <si>
    <t>Total meat production in carcass weight (mill. Tons)</t>
  </si>
  <si>
    <t>Pigmeat in live-weight (mill. Tons)</t>
  </si>
  <si>
    <t>MARD's Livestock Production 2020-30 Master Plan (issued 25 Dec. 2019)</t>
  </si>
  <si>
    <t>2025-30</t>
  </si>
  <si>
    <t>2018-25</t>
  </si>
  <si>
    <t>2018-30</t>
  </si>
  <si>
    <t>Pigmeat in carcass-weight (mill. Tons)</t>
  </si>
  <si>
    <t>Source: MARD's 2020-2030 Master Plan for Livestock Sector (issued 25 Dec. 2019)</t>
  </si>
  <si>
    <t>Larg-Farms &amp; Industry-Based pig breeding accounts for over 70%.</t>
  </si>
  <si>
    <t xml:space="preserve">1.b. Concrete objective: </t>
  </si>
  <si>
    <t xml:space="preserve">2. Livestock development orientation to 2030: </t>
  </si>
  <si>
    <t>Note: By MARD, the Convertion rate for pig from Live-Weight to Carcass-Weight is 0.7</t>
  </si>
  <si>
    <t>Annual growth rate, %</t>
  </si>
  <si>
    <t>Pig Sector Development in Viet Nam, 2020-2030</t>
  </si>
  <si>
    <t>4. TFP growth (Technology Change)</t>
  </si>
  <si>
    <t>2008-18</t>
  </si>
  <si>
    <t>2008-13</t>
  </si>
  <si>
    <t>2013-18</t>
  </si>
  <si>
    <t>Of which pig accounts for (%)</t>
  </si>
  <si>
    <t>In HIGH Income case: Growth Rate of Per Capita Income will increase 1.5 times and Demand Income Elasticity will increase 1.25 times</t>
  </si>
  <si>
    <t>Simulation Scenarios for 2019-30</t>
  </si>
  <si>
    <t xml:space="preserve">1) Result of VPM2018-V04 Base Simulation </t>
  </si>
  <si>
    <t xml:space="preserve">2) Result of VPM2018-V04 Simulation with ASF2019 </t>
  </si>
  <si>
    <t>3) Result of VPM2018-V04 Simulation with ASF2019 plus High Per Capita Income Growth</t>
  </si>
  <si>
    <t>4) Result of VPM2018-V04 Simulation with No ASF2019 plus High Per Capita Income Growth</t>
  </si>
  <si>
    <t xml:space="preserve">SUPPLY (thous. Tons in CW) </t>
  </si>
  <si>
    <t xml:space="preserve">DEMAND  (thous. Tons in CW) </t>
  </si>
  <si>
    <t xml:space="preserve">EXPORT  (thous. Tons in CW) </t>
  </si>
  <si>
    <t xml:space="preserve">IMPORT (thous. Tons in CW) </t>
  </si>
  <si>
    <t>CONSUMER PRICE (VND/kg CW)</t>
  </si>
  <si>
    <t>In range</t>
  </si>
  <si>
    <t>VPM2018-V04 Scenario Simulation Assumption (2018-2030)</t>
  </si>
  <si>
    <t>NNQue's Note for Version 04 of VPM2018:</t>
  </si>
  <si>
    <t>2026-2030</t>
  </si>
  <si>
    <t>The Baseline Simulation in Version 04 of VPM2018 is calibrated by selecting exogenous parameters such as TFP growth and others</t>
  </si>
  <si>
    <t>so that the pig production growth pattern in 2020-25 &amp; 2026-30 is consistent with reality of "Business As Usual" and compatible with MARD's Master Plan of 2020-2030 for Livestock Development in Vietnam.</t>
  </si>
  <si>
    <t xml:space="preserve">In Baseline Simulation, the Version 03 &amp; 04 of VPM2018 have almost the same Annual Growth Rate of pig production over 2019-25 period (i.e. &lt;5%/a.)  </t>
  </si>
  <si>
    <t>However, in the next period of 2026-2030, VPM2018-V04 has annual growth rate of pig production is a bit above 5%/a., while Version 03 of VPM2018 has the rate above 7%/a.</t>
  </si>
  <si>
    <t>ASF&amp;ZeroTAX</t>
  </si>
  <si>
    <t>6. Pig DYE Multiplier</t>
  </si>
  <si>
    <t>7. Import Tax</t>
  </si>
  <si>
    <t>ZERO</t>
  </si>
  <si>
    <t xml:space="preserve">    Maize</t>
  </si>
  <si>
    <t xml:space="preserve">    Pig</t>
  </si>
  <si>
    <t>TABLE TO STORE SIMULATION RESULTS OF BASELINE SCENARIO FROM VPM2018-V04</t>
  </si>
  <si>
    <t>Source: Extract of VPM2018 Simulation with AFRICA SWINE FEVER (Do not change the Table Format)</t>
  </si>
  <si>
    <t>TABLE TO STORE SIMULATION RESULTS OF SCENARIO WITH AFRICA SWINE FEVER FROM VPM2018-V04</t>
  </si>
  <si>
    <t>TABLE TO STORE SIMULATION RESULTS OF SCENARIO WITH AFRICA SWINE FEVER PLUS HIGH INCOME FROM VPM2018-V04</t>
  </si>
  <si>
    <t>TABLE TO STORE SIMULATION RESULTS OF SCENARIO WITH HIGH INCOME WITHOUT AFRICA SWINE FEVER FROM VPM2018-V04</t>
  </si>
  <si>
    <t>TABLE TO STORE SIMULATION RESULTS OF SCENARIO WITH AFRICA SWINE FEVER PLUS TAX-FREE TRADE FROM VPM2018-V04</t>
  </si>
  <si>
    <t>5) Result of VPM2018-V04 Simulation with No ASF2019 plus Tax-Free Trade</t>
  </si>
  <si>
    <t xml:space="preserve">   ASF &amp; FT</t>
  </si>
  <si>
    <t xml:space="preserve">      ASF &amp; FT</t>
  </si>
  <si>
    <t>7. ASF-Related Pig Supply-Demand Shocks for 2019</t>
  </si>
  <si>
    <t>TABLE OF NATIONAL AGGREGATE SIMULATION RESULT OF VPM2018-V04</t>
  </si>
  <si>
    <t>In Version 04 of VPM2018 one more simulation scenario is added assuming tax-free trade with ASF2019</t>
  </si>
  <si>
    <t>TABLE OF REGIONAL SIMULATION RESULT OF VPM2018-V04</t>
  </si>
  <si>
    <t>NER2018: 23000VND/USD</t>
  </si>
  <si>
    <t>SECTOR INCOME, Mill. USD2018</t>
  </si>
  <si>
    <t>1) Result of VPM2018-V04 Simulation without an ASF under Baseline Assumption (Base Simulation)</t>
  </si>
  <si>
    <t xml:space="preserve">2) Result of VPM2018-V04 Simulation with an ASF under Baseline Assumption </t>
  </si>
  <si>
    <t>3) Result of VPM2018-V04 Simulation without an ASF under High Income Growth Assumptipon</t>
  </si>
  <si>
    <t>CONSUMER PRICE, VND/kg</t>
  </si>
  <si>
    <t>Source: Derived from VPM2018-V04 Simulation (Unit: Thousand ton of Consumer Weight, VND per Kg of Consumer Weight)</t>
  </si>
  <si>
    <t>1) Baseline Simulation</t>
  </si>
  <si>
    <t>2) Simulation with ASF</t>
  </si>
  <si>
    <t>3) Simulation without ASF under High Income</t>
  </si>
  <si>
    <t>Total</t>
  </si>
  <si>
    <t>SUPPLY, thousand tons</t>
  </si>
  <si>
    <t>Table 6. Change in Pig Sector Income as With vs. Without ASF</t>
  </si>
  <si>
    <t>(% change)</t>
  </si>
  <si>
    <t xml:space="preserve">Table 7. Change in Pig Sector Income as With vs. Without ASF </t>
  </si>
  <si>
    <t>(million USD)</t>
  </si>
  <si>
    <t>Table 14. Change in Pig Sector Income as With vs. Without ASF under High Income</t>
  </si>
  <si>
    <t>Table 15. Change in Pig Sector Income as With vs. Without ASF under High Income</t>
  </si>
  <si>
    <t>SECTOR INCOME01, million USD</t>
  </si>
  <si>
    <t>SECTOR INCOME02, million USD</t>
  </si>
  <si>
    <t>Pig Sector Income01 is a Supplied Quantity (measured in Consumer Weight) multiplied by Regional Consumer Price in USD</t>
  </si>
  <si>
    <t>Pig Sector Income02 is a Supplied Quantity multiplied by National Average Consumer Price in USD</t>
  </si>
  <si>
    <t>Table 6b. Change in Pig Sector Income as With vs. Without ASF</t>
  </si>
  <si>
    <t xml:space="preserve">Table 7b. Change in Pig Sector Income as With vs. Without ASF </t>
  </si>
  <si>
    <t>Table 14b. Change in Pig Sector Income as With vs. Without ASF under High Income</t>
  </si>
  <si>
    <t>Table 15b. Change in Pig Sector Income as With vs. Without ASF under High Income</t>
  </si>
  <si>
    <t>Pig Sector Income is computed using national average consumer price in USD term (million USD)</t>
  </si>
  <si>
    <t>Pig Sector Income is computed using regional pig subsector consumer price in USD terms (million USD)</t>
  </si>
  <si>
    <t>WHAT IS DEFINITION OF PIG SECTOR INCOME IN THE ILRI REPORT BASED ON VPM2018 SIMULATION RESULT?</t>
  </si>
  <si>
    <t>Price</t>
  </si>
  <si>
    <t>Supply</t>
  </si>
  <si>
    <t>TOTAL</t>
  </si>
  <si>
    <t>% change vs. NoASF+HIGH</t>
  </si>
  <si>
    <t>% change vs. NoASF</t>
  </si>
  <si>
    <r>
      <t xml:space="preserve">SECTOR </t>
    </r>
    <r>
      <rPr>
        <sz val="12"/>
        <color rgb="FFFF0000"/>
        <rFont val="Times New Roman"/>
        <family val="1"/>
      </rPr>
      <t>INCOME01</t>
    </r>
    <r>
      <rPr>
        <sz val="12"/>
        <color theme="4"/>
        <rFont val="Times New Roman"/>
        <family val="2"/>
      </rPr>
      <t>, million USD</t>
    </r>
  </si>
  <si>
    <r>
      <t xml:space="preserve">SECTOR </t>
    </r>
    <r>
      <rPr>
        <sz val="12"/>
        <color rgb="FFFF0000"/>
        <rFont val="Times New Roman"/>
        <family val="1"/>
      </rPr>
      <t>INCOME02</t>
    </r>
    <r>
      <rPr>
        <sz val="12"/>
        <color rgb="FF0070C0"/>
        <rFont val="Times New Roman"/>
        <family val="2"/>
      </rPr>
      <t>, million USD</t>
    </r>
  </si>
  <si>
    <t>Note: The term "Income" used in the table below is actualy "Revenue", i.e. supplied quantity multiplied by price</t>
  </si>
  <si>
    <t>National Total</t>
  </si>
  <si>
    <t>(NNQue: It maybe Pig Supply multiply by Price, i.e. Revenue)</t>
  </si>
  <si>
    <r>
      <t xml:space="preserve">to be compatible with the MARD's 2020-30 Master Plan for Livestock, the </t>
    </r>
    <r>
      <rPr>
        <i/>
        <sz val="12"/>
        <color rgb="FFFF0000"/>
        <rFont val="Times New Roman"/>
        <family val="1"/>
      </rPr>
      <t>lower</t>
    </r>
    <r>
      <rPr>
        <i/>
        <sz val="12"/>
        <color theme="1"/>
        <rFont val="Times New Roman"/>
        <family val="1"/>
      </rPr>
      <t xml:space="preserve"> TFP growth should be used</t>
    </r>
  </si>
  <si>
    <t>5) Result of VPM2018-V04 Simulation with ASF2019 plus Tax-Free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</si>
</sst>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sz val="12"/>
      <color theme="4"/>
      <name val="Times New Roman"/>
      <family val="1"/>
    </font>
    <font>
      <b/>
      <sz val="12"/>
      <color theme="4"/>
      <name val="Times New Roman"/>
      <family val="1"/>
    </font>
    <font>
      <b/>
      <sz val="12"/>
      <color rgb="FFC00000"/>
      <name val="Times New Roman"/>
      <family val="1"/>
    </font>
    <font>
      <u/>
      <sz val="12"/>
      <color theme="1"/>
      <name val="Times New Roman"/>
      <family val="2"/>
    </font>
    <font>
      <u/>
      <sz val="12"/>
      <color theme="1"/>
      <name val="Times New Roman"/>
      <family val="1"/>
    </font>
    <font>
      <b/>
      <sz val="12"/>
      <color rgb="FFC00000"/>
      <name val="Times New Roman"/>
      <family val="2"/>
    </font>
    <font>
      <b/>
      <u/>
      <sz val="12"/>
      <color rgb="FFFF0000"/>
      <name val="Times New Roman"/>
      <family val="1"/>
    </font>
    <font>
      <sz val="12"/>
      <color rgb="FF0070C0"/>
      <name val="Times New Roman"/>
      <family val="2"/>
    </font>
    <font>
      <sz val="12"/>
      <color theme="4"/>
      <name val="Times New Roman"/>
      <family val="2"/>
    </font>
    <font>
      <b/>
      <i/>
      <sz val="12"/>
      <color rgb="FFFF0000"/>
      <name val="Times New Roman"/>
      <family val="1"/>
    </font>
    <font>
      <sz val="12"/>
      <color theme="1"/>
      <name val="Times New Roman"/>
      <family val="2"/>
    </font>
    <font>
      <sz val="12"/>
      <color theme="3" tint="0.3999755851924192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564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1" xfId="0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0" borderId="13" xfId="0" applyFont="1" applyFill="1" applyBorder="1" applyAlignment="1">
      <alignment horizontal="center"/>
    </xf>
    <xf numFmtId="164" fontId="8" fillId="0" borderId="7" xfId="0" applyNumberFormat="1" applyFont="1" applyFill="1" applyBorder="1"/>
    <xf numFmtId="164" fontId="8" fillId="0" borderId="9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" fontId="6" fillId="0" borderId="5" xfId="0" applyNumberFormat="1" applyFont="1" applyFill="1" applyBorder="1"/>
    <xf numFmtId="1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3" xfId="0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0" fillId="0" borderId="11" xfId="0" applyBorder="1"/>
    <xf numFmtId="0" fontId="1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5" fillId="0" borderId="0" xfId="0" applyFont="1"/>
    <xf numFmtId="0" fontId="15" fillId="0" borderId="0" xfId="0" applyFont="1" applyFill="1"/>
    <xf numFmtId="0" fontId="14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6" fillId="0" borderId="0" xfId="0" applyNumberFormat="1" applyFont="1" applyFill="1"/>
    <xf numFmtId="1" fontId="13" fillId="0" borderId="9" xfId="0" applyNumberFormat="1" applyFont="1" applyFill="1" applyBorder="1"/>
    <xf numFmtId="1" fontId="13" fillId="0" borderId="0" xfId="0" applyNumberFormat="1" applyFont="1" applyFill="1" applyBorder="1"/>
    <xf numFmtId="1" fontId="15" fillId="0" borderId="8" xfId="0" applyNumberFormat="1" applyFont="1" applyFill="1" applyBorder="1"/>
    <xf numFmtId="0" fontId="0" fillId="0" borderId="10" xfId="0" applyBorder="1"/>
    <xf numFmtId="164" fontId="16" fillId="0" borderId="0" xfId="0" applyNumberFormat="1" applyFont="1"/>
    <xf numFmtId="0" fontId="0" fillId="0" borderId="12" xfId="0" applyBorder="1"/>
    <xf numFmtId="164" fontId="1" fillId="0" borderId="7" xfId="0" applyNumberFormat="1" applyFont="1" applyBorder="1"/>
    <xf numFmtId="164" fontId="1" fillId="0" borderId="12" xfId="0" applyNumberFormat="1" applyFont="1" applyBorder="1"/>
    <xf numFmtId="0" fontId="0" fillId="0" borderId="0" xfId="0"/>
    <xf numFmtId="2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15" fillId="0" borderId="5" xfId="0" applyNumberFormat="1" applyFont="1" applyBorder="1"/>
    <xf numFmtId="1" fontId="15" fillId="0" borderId="8" xfId="0" applyNumberFormat="1" applyFont="1" applyBorder="1"/>
    <xf numFmtId="0" fontId="6" fillId="0" borderId="13" xfId="0" applyFont="1" applyFill="1" applyBorder="1"/>
    <xf numFmtId="0" fontId="6" fillId="0" borderId="14" xfId="0" applyFont="1" applyFill="1" applyBorder="1"/>
    <xf numFmtId="0" fontId="6" fillId="0" borderId="15" xfId="0" applyFont="1" applyFill="1" applyBorder="1"/>
    <xf numFmtId="0" fontId="16" fillId="0" borderId="0" xfId="0" applyFont="1"/>
    <xf numFmtId="0" fontId="14" fillId="0" borderId="0" xfId="0" applyFont="1" applyFill="1" applyBorder="1"/>
    <xf numFmtId="0" fontId="0" fillId="0" borderId="13" xfId="0" applyFill="1" applyBorder="1"/>
    <xf numFmtId="2" fontId="0" fillId="0" borderId="0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0" fillId="0" borderId="7" xfId="0" applyBorder="1" applyAlignment="1">
      <alignment horizontal="center" vertical="center" wrapText="1"/>
    </xf>
    <xf numFmtId="0" fontId="1" fillId="0" borderId="8" xfId="0" applyFont="1" applyBorder="1"/>
    <xf numFmtId="1" fontId="13" fillId="0" borderId="8" xfId="0" applyNumberFormat="1" applyFont="1" applyFill="1" applyBorder="1"/>
    <xf numFmtId="0" fontId="6" fillId="0" borderId="15" xfId="0" applyFont="1" applyFill="1" applyBorder="1" applyAlignment="1"/>
    <xf numFmtId="0" fontId="0" fillId="0" borderId="7" xfId="0" applyBorder="1" applyAlignment="1">
      <alignment horizontal="center" vertical="center" wrapText="1"/>
    </xf>
    <xf numFmtId="1" fontId="15" fillId="0" borderId="11" xfId="0" applyNumberFormat="1" applyFon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0" fontId="16" fillId="0" borderId="8" xfId="0" applyFont="1" applyBorder="1"/>
    <xf numFmtId="1" fontId="15" fillId="0" borderId="10" xfId="0" applyNumberFormat="1" applyFont="1" applyFill="1" applyBorder="1"/>
    <xf numFmtId="1" fontId="15" fillId="0" borderId="5" xfId="0" applyNumberFormat="1" applyFont="1" applyFill="1" applyBorder="1"/>
    <xf numFmtId="1" fontId="15" fillId="0" borderId="6" xfId="0" applyNumberFormat="1" applyFont="1" applyBorder="1"/>
    <xf numFmtId="1" fontId="15" fillId="0" borderId="7" xfId="0" applyNumberFormat="1" applyFont="1" applyBorder="1"/>
    <xf numFmtId="1" fontId="15" fillId="0" borderId="0" xfId="0" applyNumberFormat="1" applyFont="1" applyBorder="1"/>
    <xf numFmtId="1" fontId="15" fillId="0" borderId="9" xfId="0" applyNumberFormat="1" applyFont="1" applyBorder="1"/>
    <xf numFmtId="1" fontId="15" fillId="0" borderId="11" xfId="0" applyNumberFormat="1" applyFont="1" applyBorder="1"/>
    <xf numFmtId="1" fontId="15" fillId="0" borderId="10" xfId="0" applyNumberFormat="1" applyFont="1" applyBorder="1"/>
    <xf numFmtId="1" fontId="15" fillId="0" borderId="12" xfId="0" applyNumberFormat="1" applyFont="1" applyBorder="1"/>
    <xf numFmtId="1" fontId="15" fillId="0" borderId="12" xfId="0" applyNumberFormat="1" applyFont="1" applyFill="1" applyBorder="1"/>
    <xf numFmtId="1" fontId="15" fillId="0" borderId="9" xfId="0" applyNumberFormat="1" applyFont="1" applyFill="1" applyBorder="1"/>
    <xf numFmtId="0" fontId="15" fillId="0" borderId="9" xfId="0" applyFont="1" applyBorder="1"/>
    <xf numFmtId="1" fontId="15" fillId="0" borderId="0" xfId="0" applyNumberFormat="1" applyFont="1" applyFill="1" applyBorder="1"/>
    <xf numFmtId="0" fontId="15" fillId="0" borderId="9" xfId="0" applyFont="1" applyFill="1" applyBorder="1"/>
    <xf numFmtId="164" fontId="15" fillId="0" borderId="12" xfId="0" applyNumberFormat="1" applyFont="1" applyFill="1" applyBorder="1"/>
    <xf numFmtId="0" fontId="15" fillId="0" borderId="8" xfId="0" applyFont="1" applyFill="1" applyBorder="1"/>
    <xf numFmtId="1" fontId="0" fillId="0" borderId="0" xfId="0" applyNumberFormat="1" applyFill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1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164" fontId="19" fillId="0" borderId="6" xfId="0" applyNumberFormat="1" applyFont="1" applyFill="1" applyBorder="1"/>
    <xf numFmtId="164" fontId="19" fillId="0" borderId="0" xfId="0" applyNumberFormat="1" applyFont="1" applyFill="1" applyBorder="1"/>
    <xf numFmtId="164" fontId="19" fillId="0" borderId="11" xfId="0" applyNumberFormat="1" applyFont="1" applyFill="1" applyBorder="1"/>
    <xf numFmtId="0" fontId="0" fillId="0" borderId="13" xfId="0" quotePrefix="1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164" fontId="8" fillId="0" borderId="6" xfId="0" applyNumberFormat="1" applyFont="1" applyFill="1" applyBorder="1"/>
    <xf numFmtId="164" fontId="8" fillId="0" borderId="0" xfId="0" applyNumberFormat="1" applyFont="1" applyFill="1" applyBorder="1"/>
    <xf numFmtId="164" fontId="8" fillId="0" borderId="11" xfId="0" applyNumberFormat="1" applyFont="1" applyFill="1" applyBorder="1"/>
    <xf numFmtId="0" fontId="6" fillId="0" borderId="7" xfId="0" quotePrefix="1" applyFont="1" applyFill="1" applyBorder="1"/>
    <xf numFmtId="0" fontId="6" fillId="0" borderId="9" xfId="0" quotePrefix="1" applyFont="1" applyFill="1" applyBorder="1"/>
    <xf numFmtId="0" fontId="6" fillId="0" borderId="12" xfId="0" quotePrefix="1" applyFont="1" applyFill="1" applyBorder="1"/>
    <xf numFmtId="0" fontId="22" fillId="0" borderId="1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 vertical="center"/>
    </xf>
    <xf numFmtId="1" fontId="22" fillId="0" borderId="6" xfId="0" applyNumberFormat="1" applyFont="1" applyFill="1" applyBorder="1"/>
    <xf numFmtId="1" fontId="22" fillId="0" borderId="0" xfId="0" applyNumberFormat="1" applyFont="1" applyFill="1" applyBorder="1"/>
    <xf numFmtId="1" fontId="22" fillId="0" borderId="11" xfId="0" applyNumberFormat="1" applyFont="1" applyFill="1" applyBorder="1"/>
    <xf numFmtId="0" fontId="22" fillId="0" borderId="7" xfId="0" applyFont="1" applyFill="1" applyBorder="1" applyAlignment="1">
      <alignment horizontal="center" vertical="center"/>
    </xf>
    <xf numFmtId="1" fontId="13" fillId="0" borderId="5" xfId="0" applyNumberFormat="1" applyFont="1" applyFill="1" applyBorder="1"/>
    <xf numFmtId="1" fontId="13" fillId="0" borderId="7" xfId="0" applyNumberFormat="1" applyFont="1" applyFill="1" applyBorder="1"/>
    <xf numFmtId="1" fontId="13" fillId="0" borderId="12" xfId="0" applyNumberFormat="1" applyFont="1" applyFill="1" applyBorder="1"/>
    <xf numFmtId="0" fontId="15" fillId="0" borderId="5" xfId="0" applyFont="1" applyFill="1" applyBorder="1"/>
    <xf numFmtId="1" fontId="15" fillId="0" borderId="7" xfId="0" applyNumberFormat="1" applyFont="1" applyFill="1" applyBorder="1"/>
    <xf numFmtId="1" fontId="12" fillId="0" borderId="9" xfId="0" applyNumberFormat="1" applyFont="1" applyFill="1" applyBorder="1"/>
    <xf numFmtId="1" fontId="12" fillId="0" borderId="8" xfId="0" applyNumberFormat="1" applyFont="1" applyFill="1" applyBorder="1"/>
    <xf numFmtId="1" fontId="12" fillId="0" borderId="0" xfId="0" applyNumberFormat="1" applyFont="1" applyFill="1" applyBorder="1"/>
    <xf numFmtId="164" fontId="12" fillId="0" borderId="9" xfId="0" applyNumberFormat="1" applyFont="1" applyFill="1" applyBorder="1"/>
    <xf numFmtId="164" fontId="12" fillId="0" borderId="8" xfId="0" applyNumberFormat="1" applyFont="1" applyFill="1" applyBorder="1"/>
    <xf numFmtId="164" fontId="12" fillId="0" borderId="0" xfId="0" applyNumberFormat="1" applyFont="1" applyFill="1" applyBorder="1"/>
    <xf numFmtId="1" fontId="12" fillId="0" borderId="12" xfId="0" applyNumberFormat="1" applyFont="1" applyFill="1" applyBorder="1"/>
    <xf numFmtId="1" fontId="12" fillId="0" borderId="10" xfId="0" applyNumberFormat="1" applyFont="1" applyFill="1" applyBorder="1"/>
    <xf numFmtId="164" fontId="12" fillId="0" borderId="12" xfId="0" applyNumberFormat="1" applyFont="1" applyFill="1" applyBorder="1"/>
    <xf numFmtId="164" fontId="12" fillId="0" borderId="10" xfId="0" applyNumberFormat="1" applyFont="1" applyFill="1" applyBorder="1"/>
    <xf numFmtId="164" fontId="12" fillId="0" borderId="11" xfId="0" applyNumberFormat="1" applyFont="1" applyFill="1" applyBorder="1"/>
    <xf numFmtId="0" fontId="0" fillId="0" borderId="1" xfId="0" applyFill="1" applyBorder="1" applyAlignment="1">
      <alignment vertical="center"/>
    </xf>
    <xf numFmtId="1" fontId="22" fillId="0" borderId="7" xfId="0" applyNumberFormat="1" applyFont="1" applyFill="1" applyBorder="1"/>
    <xf numFmtId="1" fontId="22" fillId="0" borderId="9" xfId="0" applyNumberFormat="1" applyFont="1" applyFill="1" applyBorder="1"/>
    <xf numFmtId="1" fontId="22" fillId="0" borderId="12" xfId="0" applyNumberFormat="1" applyFont="1" applyFill="1" applyBorder="1"/>
    <xf numFmtId="0" fontId="22" fillId="0" borderId="14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164" fontId="22" fillId="0" borderId="6" xfId="0" applyNumberFormat="1" applyFont="1" applyFill="1" applyBorder="1"/>
    <xf numFmtId="164" fontId="22" fillId="0" borderId="0" xfId="0" applyNumberFormat="1" applyFont="1" applyFill="1" applyBorder="1"/>
    <xf numFmtId="164" fontId="22" fillId="0" borderId="11" xfId="0" applyNumberFormat="1" applyFont="1" applyFill="1" applyBorder="1"/>
    <xf numFmtId="0" fontId="6" fillId="0" borderId="6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16" fillId="0" borderId="14" xfId="0" applyFont="1" applyBorder="1"/>
    <xf numFmtId="0" fontId="16" fillId="0" borderId="15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164" fontId="16" fillId="0" borderId="8" xfId="0" applyNumberFormat="1" applyFont="1" applyBorder="1"/>
    <xf numFmtId="164" fontId="16" fillId="0" borderId="0" xfId="0" applyNumberFormat="1" applyFont="1" applyBorder="1"/>
    <xf numFmtId="164" fontId="16" fillId="2" borderId="0" xfId="0" applyNumberFormat="1" applyFont="1" applyFill="1" applyBorder="1"/>
    <xf numFmtId="164" fontId="16" fillId="0" borderId="9" xfId="0" applyNumberFormat="1" applyFont="1" applyBorder="1"/>
    <xf numFmtId="0" fontId="16" fillId="0" borderId="0" xfId="0" applyFont="1" applyBorder="1"/>
    <xf numFmtId="0" fontId="16" fillId="0" borderId="9" xfId="0" applyFont="1" applyBorder="1"/>
    <xf numFmtId="164" fontId="16" fillId="0" borderId="10" xfId="0" applyNumberFormat="1" applyFont="1" applyBorder="1"/>
    <xf numFmtId="164" fontId="16" fillId="0" borderId="11" xfId="0" applyNumberFormat="1" applyFont="1" applyBorder="1"/>
    <xf numFmtId="164" fontId="16" fillId="0" borderId="12" xfId="0" applyNumberFormat="1" applyFont="1" applyBorder="1"/>
    <xf numFmtId="0" fontId="1" fillId="0" borderId="0" xfId="0" applyFont="1" applyFill="1" applyBorder="1"/>
    <xf numFmtId="164" fontId="16" fillId="0" borderId="5" xfId="0" applyNumberFormat="1" applyFont="1" applyBorder="1"/>
    <xf numFmtId="164" fontId="16" fillId="0" borderId="6" xfId="0" applyNumberFormat="1" applyFont="1" applyBorder="1"/>
    <xf numFmtId="164" fontId="16" fillId="0" borderId="7" xfId="0" applyNumberFormat="1" applyFont="1" applyBorder="1"/>
    <xf numFmtId="0" fontId="16" fillId="0" borderId="1" xfId="0" applyFont="1" applyFill="1" applyBorder="1"/>
    <xf numFmtId="1" fontId="12" fillId="0" borderId="7" xfId="0" applyNumberFormat="1" applyFont="1" applyFill="1" applyBorder="1"/>
    <xf numFmtId="1" fontId="11" fillId="0" borderId="10" xfId="0" applyNumberFormat="1" applyFont="1" applyFill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" fontId="12" fillId="0" borderId="5" xfId="0" applyNumberFormat="1" applyFont="1" applyFill="1" applyBorder="1"/>
    <xf numFmtId="164" fontId="15" fillId="0" borderId="9" xfId="0" applyNumberFormat="1" applyFont="1" applyFill="1" applyBorder="1"/>
    <xf numFmtId="0" fontId="1" fillId="0" borderId="5" xfId="0" applyFont="1" applyBorder="1"/>
    <xf numFmtId="0" fontId="21" fillId="0" borderId="5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7" xfId="0" applyFont="1" applyFill="1" applyBorder="1"/>
    <xf numFmtId="1" fontId="15" fillId="0" borderId="6" xfId="0" applyNumberFormat="1" applyFont="1" applyFill="1" applyBorder="1"/>
    <xf numFmtId="1" fontId="18" fillId="0" borderId="7" xfId="0" applyNumberFormat="1" applyFont="1" applyFill="1" applyBorder="1"/>
    <xf numFmtId="0" fontId="15" fillId="0" borderId="0" xfId="0" applyFont="1"/>
    <xf numFmtId="0" fontId="15" fillId="0" borderId="8" xfId="0" applyFont="1" applyBorder="1" applyAlignment="1">
      <alignment horizontal="center"/>
    </xf>
    <xf numFmtId="0" fontId="15" fillId="0" borderId="0" xfId="0" applyFont="1" applyBorder="1"/>
    <xf numFmtId="0" fontId="15" fillId="0" borderId="0" xfId="0" applyFont="1" applyFill="1" applyBorder="1"/>
    <xf numFmtId="1" fontId="18" fillId="0" borderId="9" xfId="0" applyNumberFormat="1" applyFont="1" applyFill="1" applyBorder="1"/>
    <xf numFmtId="0" fontId="15" fillId="0" borderId="8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/>
    <xf numFmtId="2" fontId="12" fillId="0" borderId="0" xfId="0" applyNumberFormat="1" applyFont="1" applyFill="1" applyBorder="1"/>
    <xf numFmtId="164" fontId="12" fillId="0" borderId="7" xfId="0" applyNumberFormat="1" applyFont="1" applyFill="1" applyBorder="1"/>
    <xf numFmtId="164" fontId="15" fillId="0" borderId="0" xfId="0" applyNumberFormat="1" applyFont="1"/>
    <xf numFmtId="164" fontId="1" fillId="0" borderId="5" xfId="0" applyNumberFormat="1" applyFont="1" applyBorder="1"/>
    <xf numFmtId="164" fontId="0" fillId="0" borderId="6" xfId="0" applyNumberFormat="1" applyBorder="1"/>
    <xf numFmtId="164" fontId="0" fillId="0" borderId="0" xfId="0" applyNumberFormat="1" applyBorder="1"/>
    <xf numFmtId="164" fontId="23" fillId="0" borderId="8" xfId="0" applyNumberFormat="1" applyFont="1" applyBorder="1"/>
    <xf numFmtId="164" fontId="23" fillId="0" borderId="10" xfId="0" applyNumberFormat="1" applyFont="1" applyBorder="1"/>
    <xf numFmtId="164" fontId="23" fillId="0" borderId="0" xfId="0" applyNumberFormat="1" applyFont="1" applyBorder="1"/>
    <xf numFmtId="164" fontId="23" fillId="0" borderId="11" xfId="0" applyNumberFormat="1" applyFont="1" applyBorder="1"/>
    <xf numFmtId="164" fontId="1" fillId="0" borderId="6" xfId="0" applyNumberFormat="1" applyFont="1" applyBorder="1"/>
    <xf numFmtId="0" fontId="15" fillId="0" borderId="8" xfId="0" applyFont="1" applyBorder="1"/>
    <xf numFmtId="0" fontId="20" fillId="0" borderId="5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0" fillId="0" borderId="0" xfId="0" applyFont="1" applyBorder="1"/>
    <xf numFmtId="164" fontId="6" fillId="0" borderId="0" xfId="0" applyNumberFormat="1" applyFont="1" applyBorder="1"/>
    <xf numFmtId="164" fontId="20" fillId="0" borderId="11" xfId="0" applyNumberFormat="1" applyFont="1" applyBorder="1"/>
    <xf numFmtId="164" fontId="6" fillId="0" borderId="11" xfId="0" applyNumberFormat="1" applyFont="1" applyBorder="1"/>
    <xf numFmtId="164" fontId="6" fillId="0" borderId="8" xfId="0" applyNumberFormat="1" applyFont="1" applyBorder="1"/>
    <xf numFmtId="164" fontId="6" fillId="0" borderId="10" xfId="0" applyNumberFormat="1" applyFont="1" applyBorder="1"/>
    <xf numFmtId="0" fontId="6" fillId="0" borderId="0" xfId="0" applyFont="1" applyBorder="1"/>
    <xf numFmtId="164" fontId="15" fillId="0" borderId="5" xfId="0" applyNumberFormat="1" applyFont="1" applyBorder="1"/>
    <xf numFmtId="164" fontId="15" fillId="0" borderId="7" xfId="0" applyNumberFormat="1" applyFont="1" applyBorder="1"/>
    <xf numFmtId="164" fontId="15" fillId="0" borderId="8" xfId="0" applyNumberFormat="1" applyFont="1" applyBorder="1"/>
    <xf numFmtId="164" fontId="15" fillId="0" borderId="9" xfId="0" applyNumberFormat="1" applyFont="1" applyBorder="1"/>
    <xf numFmtId="164" fontId="15" fillId="0" borderId="10" xfId="0" applyNumberFormat="1" applyFont="1" applyBorder="1"/>
    <xf numFmtId="164" fontId="15" fillId="0" borderId="12" xfId="0" applyNumberFormat="1" applyFont="1" applyBorder="1"/>
    <xf numFmtId="164" fontId="2" fillId="0" borderId="9" xfId="0" applyNumberFormat="1" applyFont="1" applyFill="1" applyBorder="1"/>
    <xf numFmtId="164" fontId="1" fillId="0" borderId="0" xfId="0" applyNumberFormat="1" applyFont="1" applyBorder="1"/>
    <xf numFmtId="0" fontId="6" fillId="0" borderId="11" xfId="0" applyFont="1" applyBorder="1"/>
    <xf numFmtId="164" fontId="1" fillId="0" borderId="11" xfId="0" applyNumberFormat="1" applyFont="1" applyBorder="1"/>
    <xf numFmtId="164" fontId="11" fillId="0" borderId="0" xfId="0" applyNumberFormat="1" applyFont="1" applyBorder="1"/>
    <xf numFmtId="0" fontId="11" fillId="0" borderId="0" xfId="0" applyFont="1" applyBorder="1"/>
    <xf numFmtId="0" fontId="17" fillId="0" borderId="0" xfId="0" applyFont="1" applyBorder="1"/>
    <xf numFmtId="164" fontId="11" fillId="0" borderId="8" xfId="0" applyNumberFormat="1" applyFont="1" applyBorder="1"/>
    <xf numFmtId="0" fontId="11" fillId="0" borderId="8" xfId="0" applyFont="1" applyBorder="1" applyAlignment="1">
      <alignment horizontal="left"/>
    </xf>
    <xf numFmtId="0" fontId="15" fillId="0" borderId="12" xfId="0" applyFont="1" applyFill="1" applyBorder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2" fillId="0" borderId="13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1" fillId="0" borderId="6" xfId="0" applyFont="1" applyBorder="1"/>
    <xf numFmtId="164" fontId="1" fillId="0" borderId="9" xfId="0" applyNumberFormat="1" applyFont="1" applyBorder="1"/>
    <xf numFmtId="0" fontId="14" fillId="0" borderId="0" xfId="0" applyFont="1" applyBorder="1"/>
    <xf numFmtId="0" fontId="6" fillId="0" borderId="8" xfId="0" applyFont="1" applyBorder="1"/>
    <xf numFmtId="2" fontId="6" fillId="0" borderId="5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2" fontId="6" fillId="0" borderId="14" xfId="0" applyNumberFormat="1" applyFont="1" applyFill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6" fillId="0" borderId="14" xfId="0" applyFont="1" applyBorder="1"/>
    <xf numFmtId="0" fontId="15" fillId="0" borderId="14" xfId="0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2" fontId="17" fillId="0" borderId="8" xfId="0" applyNumberFormat="1" applyFont="1" applyBorder="1" applyAlignment="1">
      <alignment horizontal="center"/>
    </xf>
    <xf numFmtId="0" fontId="16" fillId="0" borderId="10" xfId="0" applyFont="1" applyFill="1" applyBorder="1"/>
    <xf numFmtId="0" fontId="11" fillId="0" borderId="8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4" fillId="0" borderId="0" xfId="0" applyFont="1"/>
    <xf numFmtId="164" fontId="13" fillId="2" borderId="0" xfId="0" applyNumberFormat="1" applyFont="1" applyFill="1"/>
    <xf numFmtId="0" fontId="5" fillId="0" borderId="0" xfId="0" applyFont="1" applyFill="1" applyBorder="1" applyAlignment="1">
      <alignment horizontal="center"/>
    </xf>
    <xf numFmtId="1" fontId="22" fillId="2" borderId="0" xfId="0" applyNumberFormat="1" applyFont="1" applyFill="1" applyBorder="1"/>
    <xf numFmtId="1" fontId="22" fillId="2" borderId="11" xfId="0" applyNumberFormat="1" applyFont="1" applyFill="1" applyBorder="1"/>
    <xf numFmtId="0" fontId="11" fillId="0" borderId="0" xfId="0" applyFont="1"/>
    <xf numFmtId="1" fontId="2" fillId="2" borderId="9" xfId="0" applyNumberFormat="1" applyFont="1" applyFill="1" applyBorder="1"/>
    <xf numFmtId="1" fontId="11" fillId="2" borderId="9" xfId="0" applyNumberFormat="1" applyFont="1" applyFill="1" applyBorder="1"/>
    <xf numFmtId="165" fontId="0" fillId="0" borderId="0" xfId="0" applyNumberFormat="1"/>
    <xf numFmtId="166" fontId="0" fillId="0" borderId="0" xfId="0" applyNumberFormat="1"/>
    <xf numFmtId="0" fontId="25" fillId="0" borderId="0" xfId="0" applyFont="1"/>
    <xf numFmtId="2" fontId="0" fillId="0" borderId="0" xfId="0" applyNumberFormat="1" applyBorder="1"/>
    <xf numFmtId="0" fontId="26" fillId="0" borderId="0" xfId="0" applyFont="1"/>
    <xf numFmtId="0" fontId="11" fillId="0" borderId="0" xfId="0" applyFont="1" applyFill="1"/>
    <xf numFmtId="164" fontId="11" fillId="0" borderId="0" xfId="0" applyNumberFormat="1" applyFont="1"/>
    <xf numFmtId="164" fontId="11" fillId="0" borderId="0" xfId="0" applyNumberFormat="1" applyFont="1" applyFill="1"/>
    <xf numFmtId="0" fontId="19" fillId="0" borderId="16" xfId="0" applyFont="1" applyBorder="1"/>
    <xf numFmtId="2" fontId="19" fillId="0" borderId="16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/>
    <xf numFmtId="0" fontId="0" fillId="0" borderId="15" xfId="0" applyBorder="1"/>
    <xf numFmtId="2" fontId="0" fillId="0" borderId="14" xfId="0" applyNumberFormat="1" applyBorder="1"/>
    <xf numFmtId="2" fontId="0" fillId="0" borderId="15" xfId="0" applyNumberFormat="1" applyBorder="1"/>
    <xf numFmtId="2" fontId="19" fillId="0" borderId="7" xfId="0" applyNumberFormat="1" applyFont="1" applyBorder="1" applyAlignment="1">
      <alignment horizontal="center"/>
    </xf>
    <xf numFmtId="2" fontId="19" fillId="0" borderId="9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2" fontId="27" fillId="0" borderId="10" xfId="0" applyNumberFormat="1" applyFont="1" applyBorder="1" applyAlignment="1">
      <alignment horizontal="center" vertical="center"/>
    </xf>
    <xf numFmtId="2" fontId="27" fillId="0" borderId="1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15" fillId="0" borderId="5" xfId="0" applyNumberFormat="1" applyFont="1" applyBorder="1"/>
    <xf numFmtId="2" fontId="15" fillId="0" borderId="6" xfId="0" applyNumberFormat="1" applyFont="1" applyFill="1" applyBorder="1"/>
    <xf numFmtId="2" fontId="0" fillId="0" borderId="7" xfId="0" applyNumberFormat="1" applyBorder="1"/>
    <xf numFmtId="2" fontId="0" fillId="0" borderId="9" xfId="0" applyNumberFormat="1" applyBorder="1"/>
    <xf numFmtId="2" fontId="15" fillId="0" borderId="8" xfId="0" applyNumberFormat="1" applyFont="1" applyBorder="1"/>
    <xf numFmtId="2" fontId="15" fillId="0" borderId="9" xfId="0" applyNumberFormat="1" applyFont="1" applyBorder="1"/>
    <xf numFmtId="2" fontId="15" fillId="0" borderId="10" xfId="0" applyNumberFormat="1" applyFont="1" applyBorder="1"/>
    <xf numFmtId="2" fontId="15" fillId="0" borderId="11" xfId="0" applyNumberFormat="1" applyFont="1" applyFill="1" applyBorder="1"/>
    <xf numFmtId="2" fontId="15" fillId="0" borderId="12" xfId="0" applyNumberFormat="1" applyFont="1" applyBorder="1"/>
    <xf numFmtId="2" fontId="19" fillId="0" borderId="5" xfId="0" applyNumberFormat="1" applyFont="1" applyFill="1" applyBorder="1" applyAlignment="1">
      <alignment horizontal="center"/>
    </xf>
    <xf numFmtId="2" fontId="19" fillId="0" borderId="17" xfId="0" applyNumberFormat="1" applyFont="1" applyFill="1" applyBorder="1" applyAlignment="1">
      <alignment horizontal="center" vertical="center"/>
    </xf>
    <xf numFmtId="0" fontId="19" fillId="0" borderId="8" xfId="0" applyFont="1" applyBorder="1"/>
    <xf numFmtId="0" fontId="19" fillId="0" borderId="9" xfId="0" applyFont="1" applyBorder="1"/>
    <xf numFmtId="2" fontId="19" fillId="0" borderId="8" xfId="0" applyNumberFormat="1" applyFont="1" applyFill="1" applyBorder="1" applyAlignment="1">
      <alignment horizontal="center"/>
    </xf>
    <xf numFmtId="2" fontId="19" fillId="0" borderId="10" xfId="0" applyNumberFormat="1" applyFont="1" applyFill="1" applyBorder="1" applyAlignment="1">
      <alignment horizont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/>
    </xf>
    <xf numFmtId="0" fontId="28" fillId="0" borderId="0" xfId="0" applyFont="1"/>
    <xf numFmtId="164" fontId="11" fillId="0" borderId="0" xfId="0" applyNumberFormat="1" applyFont="1" applyFill="1" applyBorder="1"/>
    <xf numFmtId="0" fontId="16" fillId="0" borderId="5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164" fontId="16" fillId="0" borderId="8" xfId="0" applyNumberFormat="1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164" fontId="16" fillId="0" borderId="9" xfId="0" applyNumberFormat="1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9" xfId="0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164" fontId="16" fillId="0" borderId="11" xfId="0" applyNumberFormat="1" applyFont="1" applyBorder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164" fontId="16" fillId="0" borderId="5" xfId="0" applyNumberFormat="1" applyFont="1" applyBorder="1" applyAlignment="1">
      <alignment horizontal="right"/>
    </xf>
    <xf numFmtId="164" fontId="16" fillId="0" borderId="6" xfId="0" applyNumberFormat="1" applyFont="1" applyBorder="1" applyAlignment="1">
      <alignment horizontal="right"/>
    </xf>
    <xf numFmtId="164" fontId="16" fillId="0" borderId="7" xfId="0" applyNumberFormat="1" applyFont="1" applyBorder="1" applyAlignment="1">
      <alignment horizontal="right"/>
    </xf>
    <xf numFmtId="0" fontId="16" fillId="0" borderId="0" xfId="0" applyFont="1" applyAlignment="1">
      <alignment horizontal="right"/>
    </xf>
    <xf numFmtId="164" fontId="1" fillId="3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17" fillId="0" borderId="1" xfId="0" applyFont="1" applyBorder="1"/>
    <xf numFmtId="1" fontId="6" fillId="0" borderId="14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1" fontId="17" fillId="0" borderId="14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/>
    <xf numFmtId="0" fontId="6" fillId="0" borderId="12" xfId="0" applyFont="1" applyFill="1" applyBorder="1" applyAlignment="1">
      <alignment horizontal="center"/>
    </xf>
    <xf numFmtId="0" fontId="6" fillId="0" borderId="0" xfId="0" applyFont="1"/>
    <xf numFmtId="0" fontId="0" fillId="2" borderId="1" xfId="0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6" fillId="0" borderId="0" xfId="0" applyFont="1" applyFill="1"/>
    <xf numFmtId="1" fontId="1" fillId="0" borderId="13" xfId="0" applyNumberFormat="1" applyFont="1" applyFill="1" applyBorder="1"/>
    <xf numFmtId="1" fontId="1" fillId="0" borderId="14" xfId="0" applyNumberFormat="1" applyFont="1" applyFill="1" applyBorder="1"/>
    <xf numFmtId="1" fontId="1" fillId="0" borderId="15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1" fillId="0" borderId="13" xfId="0" applyNumberFormat="1" applyFont="1" applyFill="1" applyBorder="1"/>
    <xf numFmtId="164" fontId="1" fillId="0" borderId="14" xfId="0" applyNumberFormat="1" applyFont="1" applyFill="1" applyBorder="1"/>
    <xf numFmtId="164" fontId="1" fillId="0" borderId="15" xfId="0" applyNumberFormat="1" applyFont="1" applyFill="1" applyBorder="1"/>
    <xf numFmtId="0" fontId="29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9" fillId="0" borderId="13" xfId="0" applyFont="1" applyFill="1" applyBorder="1" applyAlignment="1">
      <alignment horizontal="center"/>
    </xf>
    <xf numFmtId="0" fontId="6" fillId="0" borderId="0" xfId="0" quotePrefix="1" applyFont="1" applyFill="1" applyBorder="1"/>
    <xf numFmtId="0" fontId="0" fillId="0" borderId="0" xfId="0" quotePrefix="1" applyFill="1" applyBorder="1"/>
    <xf numFmtId="0" fontId="6" fillId="0" borderId="6" xfId="0" quotePrefix="1" applyFont="1" applyFill="1" applyBorder="1"/>
    <xf numFmtId="0" fontId="0" fillId="0" borderId="6" xfId="0" quotePrefix="1" applyFill="1" applyBorder="1"/>
    <xf numFmtId="0" fontId="6" fillId="0" borderId="11" xfId="0" quotePrefix="1" applyFont="1" applyFill="1" applyBorder="1"/>
    <xf numFmtId="0" fontId="0" fillId="0" borderId="11" xfId="0" quotePrefix="1" applyFill="1" applyBorder="1"/>
    <xf numFmtId="1" fontId="19" fillId="0" borderId="5" xfId="0" applyNumberFormat="1" applyFont="1" applyFill="1" applyBorder="1"/>
    <xf numFmtId="1" fontId="19" fillId="0" borderId="6" xfId="0" applyNumberFormat="1" applyFont="1" applyFill="1" applyBorder="1"/>
    <xf numFmtId="1" fontId="19" fillId="0" borderId="7" xfId="0" applyNumberFormat="1" applyFont="1" applyFill="1" applyBorder="1"/>
    <xf numFmtId="1" fontId="19" fillId="0" borderId="8" xfId="0" applyNumberFormat="1" applyFont="1" applyFill="1" applyBorder="1"/>
    <xf numFmtId="1" fontId="19" fillId="0" borderId="0" xfId="0" applyNumberFormat="1" applyFont="1" applyFill="1" applyBorder="1"/>
    <xf numFmtId="1" fontId="19" fillId="0" borderId="9" xfId="0" applyNumberFormat="1" applyFont="1" applyFill="1" applyBorder="1"/>
    <xf numFmtId="1" fontId="19" fillId="0" borderId="10" xfId="0" applyNumberFormat="1" applyFont="1" applyFill="1" applyBorder="1"/>
    <xf numFmtId="1" fontId="19" fillId="0" borderId="11" xfId="0" applyNumberFormat="1" applyFont="1" applyFill="1" applyBorder="1"/>
    <xf numFmtId="1" fontId="19" fillId="0" borderId="12" xfId="0" applyNumberFormat="1" applyFont="1" applyFill="1" applyBorder="1"/>
    <xf numFmtId="1" fontId="30" fillId="0" borderId="5" xfId="0" applyNumberFormat="1" applyFont="1" applyFill="1" applyBorder="1"/>
    <xf numFmtId="1" fontId="30" fillId="0" borderId="6" xfId="0" applyNumberFormat="1" applyFont="1" applyFill="1" applyBorder="1"/>
    <xf numFmtId="1" fontId="30" fillId="0" borderId="7" xfId="0" applyNumberFormat="1" applyFont="1" applyFill="1" applyBorder="1"/>
    <xf numFmtId="1" fontId="30" fillId="0" borderId="8" xfId="0" applyNumberFormat="1" applyFont="1" applyFill="1" applyBorder="1"/>
    <xf numFmtId="1" fontId="30" fillId="0" borderId="0" xfId="0" applyNumberFormat="1" applyFont="1" applyFill="1" applyBorder="1"/>
    <xf numFmtId="1" fontId="30" fillId="0" borderId="9" xfId="0" applyNumberFormat="1" applyFont="1" applyFill="1" applyBorder="1"/>
    <xf numFmtId="1" fontId="30" fillId="0" borderId="10" xfId="0" applyNumberFormat="1" applyFont="1" applyFill="1" applyBorder="1"/>
    <xf numFmtId="1" fontId="30" fillId="0" borderId="11" xfId="0" applyNumberFormat="1" applyFont="1" applyFill="1" applyBorder="1"/>
    <xf numFmtId="1" fontId="30" fillId="0" borderId="12" xfId="0" applyNumberFormat="1" applyFont="1" applyFill="1" applyBorder="1"/>
    <xf numFmtId="0" fontId="30" fillId="0" borderId="13" xfId="0" applyFont="1" applyFill="1" applyBorder="1" applyAlignment="1">
      <alignment horizontal="center"/>
    </xf>
    <xf numFmtId="1" fontId="27" fillId="0" borderId="13" xfId="0" applyNumberFormat="1" applyFont="1" applyFill="1" applyBorder="1"/>
    <xf numFmtId="1" fontId="27" fillId="0" borderId="14" xfId="0" applyNumberFormat="1" applyFont="1" applyFill="1" applyBorder="1"/>
    <xf numFmtId="1" fontId="27" fillId="0" borderId="15" xfId="0" applyNumberFormat="1" applyFont="1" applyFill="1" applyBorder="1"/>
    <xf numFmtId="0" fontId="31" fillId="0" borderId="0" xfId="0" applyFont="1"/>
    <xf numFmtId="0" fontId="0" fillId="0" borderId="0" xfId="0" applyFill="1" applyBorder="1" applyAlignment="1">
      <alignment horizontal="center"/>
    </xf>
    <xf numFmtId="164" fontId="1" fillId="0" borderId="5" xfId="0" applyNumberFormat="1" applyFont="1" applyFill="1" applyBorder="1"/>
    <xf numFmtId="1" fontId="1" fillId="0" borderId="7" xfId="0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15" fillId="0" borderId="6" xfId="0" applyNumberFormat="1" applyFont="1" applyFill="1" applyBorder="1"/>
    <xf numFmtId="164" fontId="15" fillId="0" borderId="7" xfId="0" applyNumberFormat="1" applyFont="1" applyFill="1" applyBorder="1"/>
    <xf numFmtId="164" fontId="15" fillId="0" borderId="0" xfId="0" applyNumberFormat="1" applyFont="1" applyFill="1" applyBorder="1"/>
    <xf numFmtId="164" fontId="15" fillId="0" borderId="11" xfId="0" applyNumberFormat="1" applyFont="1" applyFill="1" applyBorder="1"/>
    <xf numFmtId="164" fontId="33" fillId="0" borderId="6" xfId="0" applyNumberFormat="1" applyFont="1" applyFill="1" applyBorder="1"/>
    <xf numFmtId="164" fontId="33" fillId="0" borderId="7" xfId="0" applyNumberFormat="1" applyFont="1" applyFill="1" applyBorder="1"/>
    <xf numFmtId="164" fontId="33" fillId="0" borderId="0" xfId="0" applyNumberFormat="1" applyFont="1" applyFill="1" applyBorder="1"/>
    <xf numFmtId="164" fontId="33" fillId="0" borderId="9" xfId="0" applyNumberFormat="1" applyFont="1" applyFill="1" applyBorder="1"/>
    <xf numFmtId="164" fontId="33" fillId="0" borderId="11" xfId="0" applyNumberFormat="1" applyFont="1" applyFill="1" applyBorder="1"/>
    <xf numFmtId="164" fontId="33" fillId="0" borderId="12" xfId="0" applyNumberFormat="1" applyFont="1" applyFill="1" applyBorder="1"/>
    <xf numFmtId="164" fontId="29" fillId="0" borderId="6" xfId="0" applyNumberFormat="1" applyFont="1" applyFill="1" applyBorder="1"/>
    <xf numFmtId="164" fontId="29" fillId="0" borderId="7" xfId="0" applyNumberFormat="1" applyFont="1" applyFill="1" applyBorder="1"/>
    <xf numFmtId="164" fontId="29" fillId="0" borderId="0" xfId="0" applyNumberFormat="1" applyFont="1" applyFill="1" applyBorder="1"/>
    <xf numFmtId="164" fontId="29" fillId="0" borderId="9" xfId="0" applyNumberFormat="1" applyFont="1" applyFill="1" applyBorder="1"/>
    <xf numFmtId="164" fontId="29" fillId="0" borderId="11" xfId="0" applyNumberFormat="1" applyFont="1" applyFill="1" applyBorder="1"/>
    <xf numFmtId="164" fontId="29" fillId="0" borderId="12" xfId="0" applyNumberFormat="1" applyFont="1" applyFill="1" applyBorder="1"/>
    <xf numFmtId="1" fontId="33" fillId="0" borderId="6" xfId="0" applyNumberFormat="1" applyFont="1" applyFill="1" applyBorder="1"/>
    <xf numFmtId="1" fontId="33" fillId="0" borderId="7" xfId="0" applyNumberFormat="1" applyFont="1" applyFill="1" applyBorder="1"/>
    <xf numFmtId="1" fontId="33" fillId="0" borderId="0" xfId="0" applyNumberFormat="1" applyFont="1" applyFill="1" applyBorder="1"/>
    <xf numFmtId="1" fontId="33" fillId="0" borderId="9" xfId="0" applyNumberFormat="1" applyFont="1" applyFill="1" applyBorder="1"/>
    <xf numFmtId="1" fontId="33" fillId="0" borderId="11" xfId="0" applyNumberFormat="1" applyFont="1" applyFill="1" applyBorder="1"/>
    <xf numFmtId="1" fontId="33" fillId="0" borderId="12" xfId="0" applyNumberFormat="1" applyFont="1" applyFill="1" applyBorder="1"/>
    <xf numFmtId="164" fontId="33" fillId="0" borderId="5" xfId="0" applyNumberFormat="1" applyFont="1" applyFill="1" applyBorder="1"/>
    <xf numFmtId="164" fontId="33" fillId="0" borderId="8" xfId="0" applyNumberFormat="1" applyFont="1" applyFill="1" applyBorder="1"/>
    <xf numFmtId="164" fontId="33" fillId="0" borderId="10" xfId="0" applyNumberFormat="1" applyFont="1" applyFill="1" applyBorder="1"/>
    <xf numFmtId="164" fontId="20" fillId="0" borderId="5" xfId="0" applyNumberFormat="1" applyFont="1" applyFill="1" applyBorder="1"/>
    <xf numFmtId="1" fontId="20" fillId="0" borderId="7" xfId="0" applyNumberFormat="1" applyFont="1" applyFill="1" applyBorder="1"/>
    <xf numFmtId="164" fontId="29" fillId="0" borderId="5" xfId="0" applyNumberFormat="1" applyFont="1" applyFill="1" applyBorder="1"/>
    <xf numFmtId="164" fontId="29" fillId="0" borderId="8" xfId="0" applyNumberFormat="1" applyFont="1" applyFill="1" applyBorder="1"/>
    <xf numFmtId="164" fontId="29" fillId="0" borderId="10" xfId="0" applyNumberFormat="1" applyFont="1" applyFill="1" applyBorder="1"/>
    <xf numFmtId="1" fontId="29" fillId="0" borderId="6" xfId="0" applyNumberFormat="1" applyFont="1" applyFill="1" applyBorder="1"/>
    <xf numFmtId="1" fontId="29" fillId="0" borderId="7" xfId="0" applyNumberFormat="1" applyFont="1" applyFill="1" applyBorder="1"/>
    <xf numFmtId="1" fontId="29" fillId="0" borderId="0" xfId="0" applyNumberFormat="1" applyFont="1" applyFill="1" applyBorder="1"/>
    <xf numFmtId="1" fontId="29" fillId="0" borderId="9" xfId="0" applyNumberFormat="1" applyFont="1" applyFill="1" applyBorder="1"/>
    <xf numFmtId="1" fontId="29" fillId="0" borderId="11" xfId="0" applyNumberFormat="1" applyFont="1" applyFill="1" applyBorder="1"/>
    <xf numFmtId="1" fontId="29" fillId="0" borderId="12" xfId="0" applyNumberFormat="1" applyFont="1" applyFill="1" applyBorder="1"/>
    <xf numFmtId="1" fontId="29" fillId="0" borderId="5" xfId="0" applyNumberFormat="1" applyFont="1" applyFill="1" applyBorder="1"/>
    <xf numFmtId="1" fontId="29" fillId="0" borderId="8" xfId="0" applyNumberFormat="1" applyFont="1" applyFill="1" applyBorder="1"/>
    <xf numFmtId="1" fontId="29" fillId="0" borderId="10" xfId="0" applyNumberFormat="1" applyFont="1" applyFill="1" applyBorder="1"/>
    <xf numFmtId="164" fontId="15" fillId="0" borderId="5" xfId="0" applyNumberFormat="1" applyFont="1" applyFill="1" applyBorder="1"/>
    <xf numFmtId="164" fontId="15" fillId="0" borderId="8" xfId="0" applyNumberFormat="1" applyFont="1" applyFill="1" applyBorder="1"/>
    <xf numFmtId="164" fontId="15" fillId="0" borderId="10" xfId="0" applyNumberFormat="1" applyFont="1" applyFill="1" applyBorder="1"/>
    <xf numFmtId="164" fontId="18" fillId="0" borderId="5" xfId="0" applyNumberFormat="1" applyFont="1" applyFill="1" applyBorder="1"/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0" fillId="0" borderId="2" xfId="0" applyFont="1" applyFill="1" applyBorder="1" applyAlignment="1">
      <alignment horizontal="center"/>
    </xf>
    <xf numFmtId="0" fontId="30" fillId="0" borderId="3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9" fillId="0" borderId="2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Graph'!$E$7:$E$45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Graph'!$H$7:$H$45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4272.2781756947679</c:v>
                </c:pt>
                <c:pt idx="28" formatCode="0">
                  <c:v>4414.6837990785725</c:v>
                </c:pt>
                <c:pt idx="29" formatCode="0">
                  <c:v>4591.064910382689</c:v>
                </c:pt>
                <c:pt idx="30" formatCode="0">
                  <c:v>4793.3621298982216</c:v>
                </c:pt>
                <c:pt idx="31" formatCode="0">
                  <c:v>5019.7190352201906</c:v>
                </c:pt>
                <c:pt idx="32" formatCode="0">
                  <c:v>5278.5248271048531</c:v>
                </c:pt>
                <c:pt idx="33" formatCode="0">
                  <c:v>5573.6790683270428</c:v>
                </c:pt>
                <c:pt idx="34" formatCode="0">
                  <c:v>5922.9045341084175</c:v>
                </c:pt>
                <c:pt idx="35" formatCode="0">
                  <c:v>6323.4164178039364</c:v>
                </c:pt>
                <c:pt idx="36" formatCode="0">
                  <c:v>6724.677554353967</c:v>
                </c:pt>
                <c:pt idx="37" formatCode="0">
                  <c:v>7251.779001323348</c:v>
                </c:pt>
                <c:pt idx="38" formatCode="0">
                  <c:v>7868.0961485161897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30384"/>
        <c:axId val="501228032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Graph'!$O$7:$O$45</c:f>
              <c:numCache>
                <c:formatCode>0</c:formatCode>
                <c:ptCount val="39"/>
                <c:pt idx="0">
                  <c:v>391.3</c:v>
                </c:pt>
                <c:pt idx="1">
                  <c:v>468.30000000000007</c:v>
                </c:pt>
                <c:pt idx="2">
                  <c:v>802.5</c:v>
                </c:pt>
                <c:pt idx="3">
                  <c:v>824.5</c:v>
                </c:pt>
                <c:pt idx="4">
                  <c:v>1199.0999999999999</c:v>
                </c:pt>
                <c:pt idx="5">
                  <c:v>1395.9</c:v>
                </c:pt>
                <c:pt idx="6">
                  <c:v>1411</c:v>
                </c:pt>
                <c:pt idx="7">
                  <c:v>1622.7</c:v>
                </c:pt>
                <c:pt idx="8">
                  <c:v>1593.7</c:v>
                </c:pt>
                <c:pt idx="9">
                  <c:v>1877.6</c:v>
                </c:pt>
                <c:pt idx="10">
                  <c:v>2387.2999999999997</c:v>
                </c:pt>
                <c:pt idx="11">
                  <c:v>2806.2</c:v>
                </c:pt>
                <c:pt idx="12">
                  <c:v>3079.3</c:v>
                </c:pt>
                <c:pt idx="13">
                  <c:v>3711.6</c:v>
                </c:pt>
                <c:pt idx="14">
                  <c:v>3949.9000000000005</c:v>
                </c:pt>
                <c:pt idx="15">
                  <c:v>4209.8999999999996</c:v>
                </c:pt>
                <c:pt idx="16">
                  <c:v>5049.9000000000005</c:v>
                </c:pt>
                <c:pt idx="17">
                  <c:v>5253.2</c:v>
                </c:pt>
                <c:pt idx="18">
                  <c:v>5451.9000000000005</c:v>
                </c:pt>
                <c:pt idx="19">
                  <c:v>5167.0380000000005</c:v>
                </c:pt>
                <c:pt idx="20">
                  <c:v>5706.8419999999996</c:v>
                </c:pt>
                <c:pt idx="21">
                  <c:v>6228.6290000000008</c:v>
                </c:pt>
                <c:pt idx="22">
                  <c:v>9030.1170000000002</c:v>
                </c:pt>
                <c:pt idx="23">
                  <c:v>9900.8319999999985</c:v>
                </c:pt>
                <c:pt idx="24">
                  <c:v>10714.491</c:v>
                </c:pt>
                <c:pt idx="25">
                  <c:v>12067.523000000001</c:v>
                </c:pt>
                <c:pt idx="26">
                  <c:v>12609.999999999998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Graph'!$P$7:$P$45</c:f>
              <c:numCache>
                <c:formatCode>0</c:formatCode>
                <c:ptCount val="39"/>
                <c:pt idx="26">
                  <c:v>12609.999999999998</c:v>
                </c:pt>
                <c:pt idx="27">
                  <c:v>13413.68209140515</c:v>
                </c:pt>
                <c:pt idx="28">
                  <c:v>14132.052817191428</c:v>
                </c:pt>
                <c:pt idx="29">
                  <c:v>14881.950726617306</c:v>
                </c:pt>
                <c:pt idx="30">
                  <c:v>15685.109233664602</c:v>
                </c:pt>
                <c:pt idx="31">
                  <c:v>16555.19559335841</c:v>
                </c:pt>
                <c:pt idx="32">
                  <c:v>17490.482278813532</c:v>
                </c:pt>
                <c:pt idx="33">
                  <c:v>18499.659618849393</c:v>
                </c:pt>
                <c:pt idx="34">
                  <c:v>19559.949640259212</c:v>
                </c:pt>
                <c:pt idx="35">
                  <c:v>20771.481981948949</c:v>
                </c:pt>
                <c:pt idx="36">
                  <c:v>22325.568338436224</c:v>
                </c:pt>
                <c:pt idx="37">
                  <c:v>24160.953830395498</c:v>
                </c:pt>
                <c:pt idx="38">
                  <c:v>26367.747943211223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30384"/>
        <c:axId val="501228032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General</c:formatCode>
                <c:ptCount val="39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 formatCode="0">
                  <c:v>5369.7</c:v>
                </c:pt>
                <c:pt idx="24" formatCode="0">
                  <c:v>6242.4</c:v>
                </c:pt>
                <c:pt idx="25" formatCode="0">
                  <c:v>7738.4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9361.7434188977968</c:v>
                </c:pt>
                <c:pt idx="28" formatCode="0">
                  <c:v>9943.2896065534696</c:v>
                </c:pt>
                <c:pt idx="29" formatCode="0">
                  <c:v>10522.063444214631</c:v>
                </c:pt>
                <c:pt idx="30" formatCode="0">
                  <c:v>11128.239865910962</c:v>
                </c:pt>
                <c:pt idx="31" formatCode="0">
                  <c:v>11777.381983779267</c:v>
                </c:pt>
                <c:pt idx="32" formatCode="0">
                  <c:v>12458.901952935945</c:v>
                </c:pt>
                <c:pt idx="33" formatCode="0">
                  <c:v>13177.458170430011</c:v>
                </c:pt>
                <c:pt idx="34" formatCode="0">
                  <c:v>13899.565684150584</c:v>
                </c:pt>
                <c:pt idx="35" formatCode="0">
                  <c:v>14723.054000612479</c:v>
                </c:pt>
                <c:pt idx="36" formatCode="0">
                  <c:v>15893.12765603869</c:v>
                </c:pt>
                <c:pt idx="37" formatCode="0">
                  <c:v>17220.972932806912</c:v>
                </c:pt>
                <c:pt idx="38" formatCode="0">
                  <c:v>18834.225807831343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30384"/>
        <c:axId val="501228032"/>
      </c:lineChart>
      <c:catAx>
        <c:axId val="5012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228032"/>
        <c:crosses val="autoZero"/>
        <c:auto val="1"/>
        <c:lblAlgn val="ctr"/>
        <c:lblOffset val="100"/>
        <c:noMultiLvlLbl val="0"/>
      </c:catAx>
      <c:valAx>
        <c:axId val="501228032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23038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lineChart>
        <c:grouping val="standard"/>
        <c:varyColors val="0"/>
        <c:ser>
          <c:idx val="0"/>
          <c:order val="0"/>
          <c:tx>
            <c:v>S0</c:v>
          </c:tx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Graph'!$I$7:$I$45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  <c:smooth val="0"/>
        </c:ser>
        <c:ser>
          <c:idx val="1"/>
          <c:order val="1"/>
          <c:tx>
            <c:v>S1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Graph'!$J$7:$J$45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1977.8089696338936</c:v>
                </c:pt>
                <c:pt idx="28" formatCode="0">
                  <c:v>2054.9007244576978</c:v>
                </c:pt>
                <c:pt idx="29" formatCode="0">
                  <c:v>2142.0950724394679</c:v>
                </c:pt>
                <c:pt idx="30" formatCode="0">
                  <c:v>2240.80371174429</c:v>
                </c:pt>
                <c:pt idx="31" formatCode="0">
                  <c:v>2352.5933463255769</c:v>
                </c:pt>
                <c:pt idx="32" formatCode="0">
                  <c:v>2479.1666333627413</c:v>
                </c:pt>
                <c:pt idx="33" formatCode="0">
                  <c:v>2622.6794859245224</c:v>
                </c:pt>
                <c:pt idx="34" formatCode="0">
                  <c:v>2723.5333618486588</c:v>
                </c:pt>
                <c:pt idx="35" formatCode="0">
                  <c:v>2840.4449396026298</c:v>
                </c:pt>
                <c:pt idx="36" formatCode="0">
                  <c:v>2982.6946977774737</c:v>
                </c:pt>
                <c:pt idx="37" formatCode="0">
                  <c:v>3154.9455490994396</c:v>
                </c:pt>
                <c:pt idx="38" formatCode="0">
                  <c:v>3364.2855051926717</c:v>
                </c:pt>
              </c:numCache>
            </c:numRef>
          </c:val>
          <c:smooth val="0"/>
        </c:ser>
        <c:ser>
          <c:idx val="4"/>
          <c:order val="2"/>
          <c:tx>
            <c:v>S*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('Data for Graph'!$J$7:$J$33,'Data for Graph'!$J$46:$J$57)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1527.7675579814629</c:v>
                </c:pt>
                <c:pt idx="28" formatCode="0">
                  <c:v>1748.3169140999867</c:v>
                </c:pt>
                <c:pt idx="29" formatCode="0">
                  <c:v>1824.0444064074488</c:v>
                </c:pt>
                <c:pt idx="30" formatCode="0">
                  <c:v>1910.2531411813241</c:v>
                </c:pt>
                <c:pt idx="31" formatCode="0">
                  <c:v>2008.41693497599</c:v>
                </c:pt>
                <c:pt idx="32" formatCode="0">
                  <c:v>2120.0494826815525</c:v>
                </c:pt>
                <c:pt idx="33" formatCode="0">
                  <c:v>2247.162558512196</c:v>
                </c:pt>
                <c:pt idx="34" formatCode="0">
                  <c:v>2346.1177611087342</c:v>
                </c:pt>
                <c:pt idx="35" formatCode="0">
                  <c:v>2461.0982053010734</c:v>
                </c:pt>
                <c:pt idx="36" formatCode="0">
                  <c:v>2596.3630425767024</c:v>
                </c:pt>
                <c:pt idx="37" formatCode="0">
                  <c:v>2761.2693844646628</c:v>
                </c:pt>
                <c:pt idx="38" formatCode="0">
                  <c:v>2964.1547651192386</c:v>
                </c:pt>
              </c:numCache>
            </c:numRef>
          </c:val>
          <c:smooth val="0"/>
        </c:ser>
        <c:ser>
          <c:idx val="2"/>
          <c:order val="3"/>
          <c:tx>
            <c:v>D0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Graph'!$S$7:$S$45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  <c:smooth val="0"/>
        </c:ser>
        <c:ser>
          <c:idx val="3"/>
          <c:order val="4"/>
          <c:tx>
            <c:v>D1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777.71486816328286</c:v>
                </c:pt>
                <c:pt idx="28" formatCode="0">
                  <c:v>801.81352268981232</c:v>
                </c:pt>
                <c:pt idx="29" formatCode="0">
                  <c:v>826.52329291544663</c:v>
                </c:pt>
                <c:pt idx="30" formatCode="0">
                  <c:v>851.92432090255147</c:v>
                </c:pt>
                <c:pt idx="31" formatCode="0">
                  <c:v>878.06322076537151</c:v>
                </c:pt>
                <c:pt idx="32" formatCode="0">
                  <c:v>904.93098656010693</c:v>
                </c:pt>
                <c:pt idx="33" formatCode="0">
                  <c:v>932.54743291140903</c:v>
                </c:pt>
                <c:pt idx="34" formatCode="0">
                  <c:v>897.64391804891397</c:v>
                </c:pt>
                <c:pt idx="35" formatCode="0">
                  <c:v>856.50785415385167</c:v>
                </c:pt>
                <c:pt idx="36" formatCode="0">
                  <c:v>810.6127660652005</c:v>
                </c:pt>
                <c:pt idx="37" formatCode="0">
                  <c:v>760.12160004139923</c:v>
                </c:pt>
                <c:pt idx="38" formatCode="0">
                  <c:v>706.51807184998404</c:v>
                </c:pt>
              </c:numCache>
            </c:numRef>
          </c:val>
          <c:smooth val="0"/>
        </c:ser>
        <c:ser>
          <c:idx val="5"/>
          <c:order val="5"/>
          <c:tx>
            <c:v>D*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('Data for Graph'!$T$7:$T$33,'Data for Graph'!$T$46:$T$57)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519.62756574953835</c:v>
                </c:pt>
                <c:pt idx="28" formatCode="0">
                  <c:v>597.57316673246487</c:v>
                </c:pt>
                <c:pt idx="29" formatCode="0">
                  <c:v>615.80720452500736</c:v>
                </c:pt>
                <c:pt idx="30" formatCode="0">
                  <c:v>634.55465047247912</c:v>
                </c:pt>
                <c:pt idx="31" formatCode="0">
                  <c:v>653.84648730446577</c:v>
                </c:pt>
                <c:pt idx="32" formatCode="0">
                  <c:v>673.64820406833257</c:v>
                </c:pt>
                <c:pt idx="33" formatCode="0">
                  <c:v>693.98581658391379</c:v>
                </c:pt>
                <c:pt idx="34" formatCode="0">
                  <c:v>667.7287482342183</c:v>
                </c:pt>
                <c:pt idx="35" formatCode="0">
                  <c:v>636.87536632901652</c:v>
                </c:pt>
                <c:pt idx="36" formatCode="0">
                  <c:v>602.14859957157694</c:v>
                </c:pt>
                <c:pt idx="37" formatCode="0">
                  <c:v>564.80061342366002</c:v>
                </c:pt>
                <c:pt idx="38" formatCode="0">
                  <c:v>524.84821475456124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31560"/>
        <c:axId val="501231952"/>
      </c:lineChart>
      <c:catAx>
        <c:axId val="50123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231952"/>
        <c:crosses val="autoZero"/>
        <c:auto val="1"/>
        <c:lblAlgn val="ctr"/>
        <c:lblOffset val="100"/>
        <c:noMultiLvlLbl val="0"/>
      </c:catAx>
      <c:valAx>
        <c:axId val="50123195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23156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6054449159764118"/>
          <c:y val="0.27625871178635308"/>
          <c:w val="0.13681632653061224"/>
          <c:h val="0.29432045444513483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Graph'!$AE$7:$AE$45</c:f>
              <c:numCache>
                <c:formatCode>0.0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Graph'!$AF$7:$AF$45</c:f>
              <c:numCache>
                <c:formatCode>0.0</c:formatCode>
                <c:ptCount val="39"/>
                <c:pt idx="26">
                  <c:v>18.690000000000001</c:v>
                </c:pt>
                <c:pt idx="27">
                  <c:v>20.656065506010247</c:v>
                </c:pt>
                <c:pt idx="28">
                  <c:v>21.218339415870165</c:v>
                </c:pt>
                <c:pt idx="29">
                  <c:v>21.868378199584786</c:v>
                </c:pt>
                <c:pt idx="30">
                  <c:v>22.617205085642038</c:v>
                </c:pt>
                <c:pt idx="31">
                  <c:v>23.476820112188896</c:v>
                </c:pt>
                <c:pt idx="32">
                  <c:v>24.459941441865649</c:v>
                </c:pt>
                <c:pt idx="33">
                  <c:v>25.583043014861055</c:v>
                </c:pt>
                <c:pt idx="34">
                  <c:v>26.266183150924444</c:v>
                </c:pt>
                <c:pt idx="35">
                  <c:v>27.083430080033043</c:v>
                </c:pt>
                <c:pt idx="36">
                  <c:v>28.051411827503362</c:v>
                </c:pt>
                <c:pt idx="37">
                  <c:v>29.209065710443223</c:v>
                </c:pt>
                <c:pt idx="38">
                  <c:v>30.621791918504268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49128"/>
        <c:axId val="564047952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Graph'!$AC$7:$AC$45</c:f>
              <c:numCache>
                <c:formatCode>0.0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Graph'!$B$7:$B$45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Graph'!$AD$7:$AD$45</c:f>
              <c:numCache>
                <c:formatCode>0.0</c:formatCode>
                <c:ptCount val="39"/>
                <c:pt idx="26">
                  <c:v>2.2829999999999999</c:v>
                </c:pt>
                <c:pt idx="27">
                  <c:v>2.3012797867440486</c:v>
                </c:pt>
                <c:pt idx="28">
                  <c:v>2.3328661077809945</c:v>
                </c:pt>
                <c:pt idx="29">
                  <c:v>2.3601346847970648</c:v>
                </c:pt>
                <c:pt idx="30">
                  <c:v>2.3870737071235104</c:v>
                </c:pt>
                <c:pt idx="31">
                  <c:v>2.4140740296441274</c:v>
                </c:pt>
                <c:pt idx="32">
                  <c:v>2.4364716666126287</c:v>
                </c:pt>
                <c:pt idx="33">
                  <c:v>2.4531178450140656</c:v>
                </c:pt>
                <c:pt idx="34">
                  <c:v>2.5318571611807372</c:v>
                </c:pt>
                <c:pt idx="35">
                  <c:v>2.6220866685798869</c:v>
                </c:pt>
                <c:pt idx="36">
                  <c:v>2.755016827457613</c:v>
                </c:pt>
                <c:pt idx="37">
                  <c:v>2.9061588506439904</c:v>
                </c:pt>
                <c:pt idx="38">
                  <c:v>3.083150383861164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48344"/>
        <c:axId val="564047168"/>
      </c:lineChart>
      <c:catAx>
        <c:axId val="56404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4047168"/>
        <c:crosses val="autoZero"/>
        <c:auto val="1"/>
        <c:lblAlgn val="ctr"/>
        <c:lblOffset val="100"/>
        <c:noMultiLvlLbl val="0"/>
      </c:catAx>
      <c:valAx>
        <c:axId val="564047168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4048344"/>
        <c:crosses val="autoZero"/>
        <c:crossBetween val="between"/>
      </c:valAx>
      <c:valAx>
        <c:axId val="564047952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564049128"/>
        <c:crosses val="max"/>
        <c:crossBetween val="between"/>
      </c:valAx>
      <c:catAx>
        <c:axId val="56404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04795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SPIG-B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'National Level VPM Sim Result'!$A$5:$A$17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'National Level VPM Sim Result'!$E$5:$E$17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v>SPIG-S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'National Level VPM Sim Result'!$A$5:$A$17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'National Level VPM Sim Result'!$E$22:$E$34</c:f>
              <c:numCache>
                <c:formatCode>0</c:formatCode>
                <c:ptCount val="13"/>
                <c:pt idx="0">
                  <c:v>1911.7638491843672</c:v>
                </c:pt>
                <c:pt idx="1">
                  <c:v>1527.7675579814629</c:v>
                </c:pt>
                <c:pt idx="2">
                  <c:v>1748.3169140999867</c:v>
                </c:pt>
                <c:pt idx="3">
                  <c:v>1824.0444064074488</c:v>
                </c:pt>
                <c:pt idx="4">
                  <c:v>1910.2531411813241</c:v>
                </c:pt>
                <c:pt idx="5">
                  <c:v>2008.41693497599</c:v>
                </c:pt>
                <c:pt idx="6">
                  <c:v>2120.0494826815525</c:v>
                </c:pt>
                <c:pt idx="7">
                  <c:v>2247.162558512196</c:v>
                </c:pt>
                <c:pt idx="8">
                  <c:v>2346.1177611087342</c:v>
                </c:pt>
                <c:pt idx="9">
                  <c:v>2461.0982053010734</c:v>
                </c:pt>
                <c:pt idx="10">
                  <c:v>2596.3630425767024</c:v>
                </c:pt>
                <c:pt idx="11">
                  <c:v>2761.2693844646628</c:v>
                </c:pt>
                <c:pt idx="12">
                  <c:v>2964.1547651192386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045600"/>
        <c:axId val="394865440"/>
      </c:barChart>
      <c:lineChart>
        <c:grouping val="standard"/>
        <c:varyColors val="0"/>
        <c:ser>
          <c:idx val="2"/>
          <c:order val="2"/>
          <c:tx>
            <c:v>Price_B</c:v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'[1]Baseline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'National Level VPM Sim Result'!$Q$5:$Q$17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83738.595456875773</c:v>
                </c:pt>
                <c:pt idx="2">
                  <c:v>87805.359693171733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98071.784680919081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107860.89483388224</c:v>
                </c:pt>
                <c:pt idx="9">
                  <c:v>112844.729308429</c:v>
                </c:pt>
                <c:pt idx="10">
                  <c:v>117791.52297581595</c:v>
                </c:pt>
                <c:pt idx="11">
                  <c:v>122373.71171313824</c:v>
                </c:pt>
                <c:pt idx="12">
                  <c:v>121014.44376485437</c:v>
                </c:pt>
              </c:numCache>
            </c:numRef>
          </c:val>
          <c:smooth val="0"/>
        </c:ser>
        <c:ser>
          <c:idx val="3"/>
          <c:order val="3"/>
          <c:tx>
            <c:v>Price-S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'[1]Baseline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'National Level VPM Sim Result'!$Q$22:$Q$34</c:f>
              <c:numCache>
                <c:formatCode>0</c:formatCode>
                <c:ptCount val="13"/>
                <c:pt idx="0">
                  <c:v>79574.558654334222</c:v>
                </c:pt>
                <c:pt idx="1">
                  <c:v>91775.195774465567</c:v>
                </c:pt>
                <c:pt idx="2">
                  <c:v>111461.02682509128</c:v>
                </c:pt>
                <c:pt idx="3">
                  <c:v>116171.19331465581</c:v>
                </c:pt>
                <c:pt idx="4">
                  <c:v>120403.26996054001</c:v>
                </c:pt>
                <c:pt idx="5">
                  <c:v>124065.13142011264</c:v>
                </c:pt>
                <c:pt idx="6">
                  <c:v>127080.61493791026</c:v>
                </c:pt>
                <c:pt idx="7">
                  <c:v>129389.18621513653</c:v>
                </c:pt>
                <c:pt idx="8">
                  <c:v>135239.36666817244</c:v>
                </c:pt>
                <c:pt idx="9">
                  <c:v>140662.82496002273</c:v>
                </c:pt>
                <c:pt idx="10">
                  <c:v>145457.0284309526</c:v>
                </c:pt>
                <c:pt idx="11">
                  <c:v>149839.01870059985</c:v>
                </c:pt>
                <c:pt idx="12">
                  <c:v>147226.84671305402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70744"/>
        <c:axId val="394865832"/>
      </c:lineChart>
      <c:catAx>
        <c:axId val="5640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65440"/>
        <c:crosses val="autoZero"/>
        <c:auto val="1"/>
        <c:lblAlgn val="ctr"/>
        <c:lblOffset val="100"/>
        <c:noMultiLvlLbl val="0"/>
      </c:catAx>
      <c:valAx>
        <c:axId val="39486544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5600"/>
        <c:crosses val="autoZero"/>
        <c:crossBetween val="between"/>
      </c:valAx>
      <c:valAx>
        <c:axId val="394865832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70744"/>
        <c:crosses val="max"/>
        <c:crossBetween val="between"/>
      </c:valAx>
      <c:catAx>
        <c:axId val="600070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86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9525</xdr:rowOff>
    </xdr:from>
    <xdr:to>
      <xdr:col>23</xdr:col>
      <xdr:colOff>104774</xdr:colOff>
      <xdr:row>15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_NNQue_Docs\2020\VPM2018%20Simulation%20Result%20Report\1_VPM2018BaseSim_NoA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_BASE"/>
      <sheetName val="TABLE OUTPUTS"/>
      <sheetName val="GRAPH"/>
      <sheetName val="Data for Graph"/>
      <sheetName val="Baseline Scenario Assumption"/>
      <sheetName val="Baseline Projection (Backup)"/>
    </sheetNames>
    <sheetDataSet>
      <sheetData sheetId="0"/>
      <sheetData sheetId="1"/>
      <sheetData sheetId="2"/>
      <sheetData sheetId="3"/>
      <sheetData sheetId="4"/>
      <sheetData sheetId="5">
        <row r="6">
          <cell r="BU6">
            <v>2018</v>
          </cell>
        </row>
        <row r="7">
          <cell r="BU7">
            <v>2019</v>
          </cell>
        </row>
        <row r="8">
          <cell r="BU8">
            <v>2020</v>
          </cell>
        </row>
        <row r="9">
          <cell r="BU9">
            <v>2021</v>
          </cell>
        </row>
        <row r="10">
          <cell r="BU10">
            <v>2022</v>
          </cell>
        </row>
        <row r="11">
          <cell r="BU11">
            <v>2023</v>
          </cell>
        </row>
        <row r="12">
          <cell r="BU12">
            <v>2024</v>
          </cell>
        </row>
        <row r="13">
          <cell r="BU13">
            <v>2025</v>
          </cell>
        </row>
        <row r="14">
          <cell r="BU14">
            <v>2026</v>
          </cell>
        </row>
        <row r="15">
          <cell r="BU15">
            <v>2027</v>
          </cell>
        </row>
        <row r="16">
          <cell r="BU16">
            <v>2028</v>
          </cell>
        </row>
        <row r="17">
          <cell r="BU17">
            <v>2029</v>
          </cell>
        </row>
        <row r="18">
          <cell r="BU18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4"/>
  <sheetViews>
    <sheetView tabSelected="1" zoomScale="80" zoomScaleNormal="80" workbookViewId="0">
      <pane xSplit="3" ySplit="8" topLeftCell="Q9" activePane="bottomRight" state="frozen"/>
      <selection pane="topRight" activeCell="D1" sqref="D1"/>
      <selection pane="bottomLeft" activeCell="A7" sqref="A7"/>
      <selection pane="bottomRight" activeCell="AE108" sqref="AE108"/>
    </sheetView>
  </sheetViews>
  <sheetFormatPr defaultRowHeight="15.6" x14ac:dyDescent="0.3"/>
  <cols>
    <col min="1" max="1" width="4.796875" style="109" customWidth="1"/>
    <col min="2" max="2" width="4.8984375" style="407" bestFit="1" customWidth="1"/>
    <col min="3" max="3" width="5.8984375" style="109" bestFit="1" customWidth="1"/>
    <col min="4" max="9" width="9.69921875" style="1" customWidth="1"/>
    <col min="10" max="10" width="7.296875" style="109" bestFit="1" customWidth="1"/>
    <col min="11" max="11" width="8.59765625" style="109" bestFit="1" customWidth="1"/>
    <col min="12" max="12" width="7.19921875" style="109" bestFit="1" customWidth="1"/>
    <col min="13" max="17" width="8.5" style="109" customWidth="1"/>
    <col min="18" max="18" width="10.09765625" style="109" hidden="1" customWidth="1"/>
    <col min="19" max="19" width="9.8984375" style="109" hidden="1" customWidth="1"/>
    <col min="20" max="20" width="11.59765625" style="109" hidden="1" customWidth="1"/>
    <col min="21" max="21" width="12.5" style="109" hidden="1" customWidth="1"/>
    <col min="22" max="23" width="9" style="109" bestFit="1" customWidth="1"/>
    <col min="24" max="24" width="7.69921875" style="109" customWidth="1"/>
    <col min="25" max="25" width="8.796875" style="109" bestFit="1" customWidth="1"/>
    <col min="26" max="26" width="5.8984375" style="109" bestFit="1" customWidth="1"/>
    <col min="27" max="27" width="4.8984375" style="109" bestFit="1" customWidth="1"/>
    <col min="28" max="28" width="5.09765625" style="109" bestFit="1" customWidth="1"/>
    <col min="29" max="29" width="4.69921875" style="109" bestFit="1" customWidth="1"/>
    <col min="30" max="30" width="3.8984375" style="109" bestFit="1" customWidth="1"/>
    <col min="31" max="31" width="4.8984375" style="109" bestFit="1" customWidth="1"/>
    <col min="32" max="32" width="5.296875" style="109" bestFit="1" customWidth="1"/>
    <col min="33" max="34" width="5.8984375" style="109" bestFit="1" customWidth="1"/>
    <col min="35" max="35" width="4.8984375" style="109" bestFit="1" customWidth="1"/>
    <col min="36" max="36" width="5.09765625" style="109" bestFit="1" customWidth="1"/>
    <col min="37" max="37" width="4.69921875" style="109" bestFit="1" customWidth="1"/>
    <col min="38" max="39" width="4.8984375" style="109" bestFit="1" customWidth="1"/>
    <col min="40" max="40" width="5.296875" style="109" bestFit="1" customWidth="1"/>
    <col min="41" max="43" width="5.8984375" style="109" bestFit="1" customWidth="1"/>
    <col min="44" max="44" width="5.09765625" style="109" bestFit="1" customWidth="1"/>
    <col min="45" max="47" width="4.8984375" style="109" bestFit="1" customWidth="1"/>
    <col min="48" max="48" width="5.296875" style="109" bestFit="1" customWidth="1"/>
    <col min="49" max="49" width="5.8984375" style="109" bestFit="1" customWidth="1"/>
    <col min="50" max="50" width="8.796875" style="109"/>
    <col min="51" max="51" width="5.8984375" style="109" customWidth="1"/>
    <col min="52" max="52" width="8.59765625" style="109" bestFit="1" customWidth="1"/>
    <col min="53" max="53" width="5.8984375" style="109" bestFit="1" customWidth="1"/>
    <col min="54" max="55" width="5.09765625" style="109" bestFit="1" customWidth="1"/>
    <col min="56" max="56" width="4.69921875" style="109" bestFit="1" customWidth="1"/>
    <col min="57" max="57" width="4.3984375" style="109" bestFit="1" customWidth="1"/>
    <col min="58" max="58" width="5.09765625" style="109" bestFit="1" customWidth="1"/>
    <col min="59" max="59" width="5.296875" style="109" bestFit="1" customWidth="1"/>
    <col min="60" max="60" width="5.3984375" style="109" bestFit="1" customWidth="1"/>
    <col min="61" max="61" width="8.796875" style="109"/>
    <col min="62" max="62" width="6" style="109" customWidth="1"/>
    <col min="63" max="63" width="8.59765625" style="109" bestFit="1" customWidth="1"/>
    <col min="64" max="64" width="5.8984375" style="109" bestFit="1" customWidth="1"/>
    <col min="65" max="65" width="4.8984375" style="109" bestFit="1" customWidth="1"/>
    <col min="66" max="66" width="5.09765625" style="109" bestFit="1" customWidth="1"/>
    <col min="67" max="67" width="4.69921875" style="109" bestFit="1" customWidth="1"/>
    <col min="68" max="68" width="3.8984375" style="109" bestFit="1" customWidth="1"/>
    <col min="69" max="69" width="4.59765625" style="109" bestFit="1" customWidth="1"/>
    <col min="70" max="70" width="5.296875" style="109" bestFit="1" customWidth="1"/>
    <col min="71" max="71" width="5.3984375" style="109" bestFit="1" customWidth="1"/>
    <col min="72" max="72" width="8.796875" style="109"/>
    <col min="73" max="73" width="7.19921875" style="109" customWidth="1"/>
    <col min="74" max="74" width="8.796875" style="109"/>
    <col min="75" max="75" width="5.8984375" style="109" bestFit="1" customWidth="1"/>
    <col min="76" max="77" width="5.59765625" style="109" bestFit="1" customWidth="1"/>
    <col min="78" max="78" width="4.69921875" style="109" bestFit="1" customWidth="1"/>
    <col min="79" max="81" width="5.59765625" style="109" bestFit="1" customWidth="1"/>
    <col min="82" max="82" width="6.59765625" style="109" bestFit="1" customWidth="1"/>
    <col min="83" max="83" width="8.796875" style="109"/>
    <col min="84" max="84" width="6.3984375" style="109" customWidth="1"/>
    <col min="85" max="85" width="8.796875" style="109"/>
    <col min="86" max="86" width="5.8984375" style="109" bestFit="1" customWidth="1"/>
    <col min="87" max="91" width="5.09765625" style="109" bestFit="1" customWidth="1"/>
    <col min="92" max="92" width="5.296875" style="109" bestFit="1" customWidth="1"/>
    <col min="93" max="93" width="5.3984375" style="109" bestFit="1" customWidth="1"/>
    <col min="94" max="16384" width="8.796875" style="109"/>
  </cols>
  <sheetData>
    <row r="1" spans="1:93" s="118" customFormat="1" ht="16.2" x14ac:dyDescent="0.35">
      <c r="A1" s="40" t="s">
        <v>202</v>
      </c>
      <c r="B1" s="41"/>
      <c r="C1" s="41"/>
      <c r="D1" s="41"/>
      <c r="E1" s="41"/>
      <c r="F1" s="410"/>
      <c r="G1" s="410"/>
      <c r="H1" s="410"/>
      <c r="I1" s="410"/>
      <c r="J1" s="41"/>
      <c r="L1" s="41"/>
      <c r="M1" s="41"/>
      <c r="O1" s="41"/>
      <c r="P1" s="41"/>
      <c r="Q1" s="41"/>
      <c r="R1" s="41"/>
      <c r="X1" s="456" t="s">
        <v>231</v>
      </c>
    </row>
    <row r="2" spans="1:93" s="118" customFormat="1" x14ac:dyDescent="0.3">
      <c r="A2" s="38" t="s">
        <v>209</v>
      </c>
      <c r="B2" s="41"/>
      <c r="C2" s="41"/>
      <c r="D2" s="41"/>
      <c r="E2" s="41"/>
      <c r="F2" s="410"/>
      <c r="G2" s="410"/>
      <c r="H2" s="410"/>
      <c r="I2" s="410"/>
      <c r="J2" s="41"/>
      <c r="L2" s="41"/>
      <c r="M2" s="41"/>
      <c r="O2" s="41"/>
      <c r="P2" s="41"/>
      <c r="Q2" s="41"/>
      <c r="R2" s="41"/>
      <c r="X2" s="118" t="s">
        <v>241</v>
      </c>
    </row>
    <row r="3" spans="1:93" s="118" customFormat="1" x14ac:dyDescent="0.3">
      <c r="A3" s="38" t="s">
        <v>239</v>
      </c>
      <c r="B3" s="41"/>
      <c r="C3" s="41"/>
      <c r="D3" s="41"/>
      <c r="E3" s="41"/>
      <c r="F3" s="410"/>
      <c r="G3" s="410"/>
      <c r="H3" s="410"/>
      <c r="I3" s="410"/>
      <c r="J3" s="41"/>
      <c r="L3" s="41"/>
      <c r="M3" s="41"/>
      <c r="O3" s="41"/>
      <c r="P3" s="41"/>
      <c r="Q3" s="41"/>
      <c r="R3" s="41"/>
    </row>
    <row r="4" spans="1:93" s="118" customFormat="1" x14ac:dyDescent="0.3">
      <c r="A4" s="39" t="s">
        <v>223</v>
      </c>
      <c r="B4" s="41"/>
      <c r="C4" s="41"/>
      <c r="D4" s="41"/>
      <c r="E4" s="41"/>
      <c r="F4" s="410"/>
      <c r="G4" s="410"/>
      <c r="H4" s="410"/>
      <c r="I4" s="410"/>
      <c r="J4" s="41"/>
      <c r="L4" s="41"/>
      <c r="M4" s="41"/>
      <c r="O4" s="41"/>
      <c r="P4" s="41"/>
      <c r="Q4" s="41"/>
      <c r="R4" s="41"/>
    </row>
    <row r="5" spans="1:93" s="118" customFormat="1" x14ac:dyDescent="0.3">
      <c r="A5" s="39" t="s">
        <v>224</v>
      </c>
      <c r="B5" s="41"/>
      <c r="C5" s="41"/>
      <c r="D5" s="41"/>
      <c r="E5" s="41"/>
      <c r="F5" s="410"/>
      <c r="G5" s="410"/>
      <c r="H5" s="410"/>
      <c r="I5" s="410"/>
      <c r="J5" s="41"/>
      <c r="L5" s="41"/>
      <c r="M5" s="41"/>
      <c r="O5" s="41"/>
      <c r="P5" s="41"/>
      <c r="Q5" s="41"/>
      <c r="R5" s="41"/>
      <c r="X5" s="344" t="s">
        <v>230</v>
      </c>
      <c r="AY5" s="85" t="s">
        <v>215</v>
      </c>
      <c r="BJ5" s="85" t="s">
        <v>217</v>
      </c>
      <c r="BU5" s="85" t="s">
        <v>219</v>
      </c>
      <c r="CF5" s="85" t="s">
        <v>220</v>
      </c>
    </row>
    <row r="6" spans="1:93" s="118" customFormat="1" ht="16.2" thickBot="1" x14ac:dyDescent="0.35">
      <c r="A6" s="40" t="s">
        <v>205</v>
      </c>
      <c r="B6" s="41"/>
      <c r="C6" s="41"/>
      <c r="D6" s="41"/>
      <c r="E6" s="41"/>
      <c r="F6" s="410"/>
      <c r="G6" s="410"/>
      <c r="H6" s="410"/>
      <c r="I6" s="410"/>
      <c r="J6" s="41"/>
      <c r="L6" s="41"/>
      <c r="M6" s="41"/>
      <c r="O6" s="41"/>
      <c r="P6" s="41"/>
      <c r="Q6" s="41"/>
      <c r="R6" s="41"/>
      <c r="AY6" s="118" t="s">
        <v>216</v>
      </c>
      <c r="BJ6" s="118" t="s">
        <v>218</v>
      </c>
      <c r="BU6" s="118" t="s">
        <v>218</v>
      </c>
      <c r="CF6" s="118" t="s">
        <v>216</v>
      </c>
    </row>
    <row r="7" spans="1:93" s="1" customFormat="1" ht="16.2" thickBot="1" x14ac:dyDescent="0.35">
      <c r="A7" s="212"/>
      <c r="B7" s="418"/>
      <c r="C7" s="34"/>
      <c r="D7" s="519" t="s">
        <v>237</v>
      </c>
      <c r="E7" s="520"/>
      <c r="F7" s="521"/>
      <c r="G7" s="525" t="s">
        <v>238</v>
      </c>
      <c r="H7" s="526"/>
      <c r="I7" s="527"/>
      <c r="J7" s="522" t="s">
        <v>214</v>
      </c>
      <c r="K7" s="522"/>
      <c r="L7" s="522"/>
      <c r="M7" s="523" t="s">
        <v>208</v>
      </c>
      <c r="N7" s="522"/>
      <c r="O7" s="524"/>
      <c r="P7" s="509" t="s">
        <v>240</v>
      </c>
      <c r="Q7" s="511"/>
      <c r="R7" s="457"/>
      <c r="X7" s="512"/>
      <c r="Y7" s="513"/>
      <c r="Z7" s="516" t="s">
        <v>210</v>
      </c>
      <c r="AA7" s="517"/>
      <c r="AB7" s="517"/>
      <c r="AC7" s="517"/>
      <c r="AD7" s="517"/>
      <c r="AE7" s="517"/>
      <c r="AF7" s="517"/>
      <c r="AG7" s="518"/>
      <c r="AH7" s="509" t="s">
        <v>211</v>
      </c>
      <c r="AI7" s="510"/>
      <c r="AJ7" s="510"/>
      <c r="AK7" s="510"/>
      <c r="AL7" s="510"/>
      <c r="AM7" s="510"/>
      <c r="AN7" s="510"/>
      <c r="AO7" s="511"/>
      <c r="AP7" s="509" t="s">
        <v>212</v>
      </c>
      <c r="AQ7" s="510"/>
      <c r="AR7" s="510"/>
      <c r="AS7" s="510"/>
      <c r="AT7" s="510"/>
      <c r="AU7" s="510"/>
      <c r="AV7" s="510"/>
      <c r="AW7" s="511"/>
      <c r="AY7" s="512"/>
      <c r="AZ7" s="513"/>
      <c r="BA7" s="509" t="s">
        <v>65</v>
      </c>
      <c r="BB7" s="510"/>
      <c r="BC7" s="510"/>
      <c r="BD7" s="510"/>
      <c r="BE7" s="510"/>
      <c r="BF7" s="510"/>
      <c r="BG7" s="510"/>
      <c r="BH7" s="511"/>
      <c r="BJ7" s="512"/>
      <c r="BK7" s="513"/>
      <c r="BL7" s="509" t="s">
        <v>65</v>
      </c>
      <c r="BM7" s="510"/>
      <c r="BN7" s="510"/>
      <c r="BO7" s="510"/>
      <c r="BP7" s="510"/>
      <c r="BQ7" s="510"/>
      <c r="BR7" s="510"/>
      <c r="BS7" s="511"/>
      <c r="BU7" s="512"/>
      <c r="BV7" s="513"/>
      <c r="BW7" s="509" t="s">
        <v>65</v>
      </c>
      <c r="BX7" s="510"/>
      <c r="BY7" s="510"/>
      <c r="BZ7" s="510"/>
      <c r="CA7" s="510"/>
      <c r="CB7" s="510"/>
      <c r="CC7" s="510"/>
      <c r="CD7" s="511"/>
      <c r="CF7" s="512"/>
      <c r="CG7" s="513"/>
      <c r="CH7" s="509" t="s">
        <v>65</v>
      </c>
      <c r="CI7" s="510"/>
      <c r="CJ7" s="510"/>
      <c r="CK7" s="510"/>
      <c r="CL7" s="510"/>
      <c r="CM7" s="510"/>
      <c r="CN7" s="510"/>
      <c r="CO7" s="511"/>
    </row>
    <row r="8" spans="1:93" s="1" customFormat="1" ht="16.2" thickBot="1" x14ac:dyDescent="0.35">
      <c r="A8" s="213"/>
      <c r="B8" s="420"/>
      <c r="C8" s="35"/>
      <c r="D8" s="452" t="s">
        <v>30</v>
      </c>
      <c r="E8" s="452" t="s">
        <v>31</v>
      </c>
      <c r="F8" s="452" t="s">
        <v>32</v>
      </c>
      <c r="G8" s="427" t="s">
        <v>30</v>
      </c>
      <c r="H8" s="427" t="s">
        <v>31</v>
      </c>
      <c r="I8" s="427" t="s">
        <v>32</v>
      </c>
      <c r="J8" s="419" t="s">
        <v>30</v>
      </c>
      <c r="K8" s="26" t="s">
        <v>31</v>
      </c>
      <c r="L8" s="26" t="s">
        <v>32</v>
      </c>
      <c r="M8" s="26" t="s">
        <v>30</v>
      </c>
      <c r="N8" s="26" t="s">
        <v>31</v>
      </c>
      <c r="O8" s="26" t="s">
        <v>32</v>
      </c>
      <c r="P8" s="425" t="s">
        <v>233</v>
      </c>
      <c r="Q8" s="426" t="s">
        <v>232</v>
      </c>
      <c r="R8" s="457"/>
      <c r="X8" s="514"/>
      <c r="Y8" s="515"/>
      <c r="Z8" s="415" t="s">
        <v>0</v>
      </c>
      <c r="AA8" s="416" t="s">
        <v>1</v>
      </c>
      <c r="AB8" s="416" t="s">
        <v>2</v>
      </c>
      <c r="AC8" s="416" t="s">
        <v>3</v>
      </c>
      <c r="AD8" s="416" t="s">
        <v>4</v>
      </c>
      <c r="AE8" s="416" t="s">
        <v>5</v>
      </c>
      <c r="AF8" s="417" t="s">
        <v>6</v>
      </c>
      <c r="AG8" s="414" t="s">
        <v>213</v>
      </c>
      <c r="AH8" s="415" t="s">
        <v>0</v>
      </c>
      <c r="AI8" s="416" t="s">
        <v>1</v>
      </c>
      <c r="AJ8" s="416" t="s">
        <v>2</v>
      </c>
      <c r="AK8" s="416" t="s">
        <v>3</v>
      </c>
      <c r="AL8" s="416" t="s">
        <v>4</v>
      </c>
      <c r="AM8" s="416" t="s">
        <v>5</v>
      </c>
      <c r="AN8" s="417" t="s">
        <v>6</v>
      </c>
      <c r="AO8" s="414" t="s">
        <v>213</v>
      </c>
      <c r="AP8" s="415" t="s">
        <v>0</v>
      </c>
      <c r="AQ8" s="416" t="s">
        <v>1</v>
      </c>
      <c r="AR8" s="416" t="s">
        <v>2</v>
      </c>
      <c r="AS8" s="416" t="s">
        <v>3</v>
      </c>
      <c r="AT8" s="416" t="s">
        <v>4</v>
      </c>
      <c r="AU8" s="416" t="s">
        <v>5</v>
      </c>
      <c r="AV8" s="417" t="s">
        <v>6</v>
      </c>
      <c r="AW8" s="414" t="s">
        <v>213</v>
      </c>
      <c r="AY8" s="514"/>
      <c r="AZ8" s="515"/>
      <c r="BA8" s="415" t="s">
        <v>0</v>
      </c>
      <c r="BB8" s="416" t="s">
        <v>1</v>
      </c>
      <c r="BC8" s="416" t="s">
        <v>2</v>
      </c>
      <c r="BD8" s="416" t="s">
        <v>3</v>
      </c>
      <c r="BE8" s="416" t="s">
        <v>4</v>
      </c>
      <c r="BF8" s="416" t="s">
        <v>5</v>
      </c>
      <c r="BG8" s="417" t="s">
        <v>6</v>
      </c>
      <c r="BH8" s="414" t="s">
        <v>213</v>
      </c>
      <c r="BJ8" s="514"/>
      <c r="BK8" s="515"/>
      <c r="BL8" s="415" t="s">
        <v>0</v>
      </c>
      <c r="BM8" s="416" t="s">
        <v>1</v>
      </c>
      <c r="BN8" s="416" t="s">
        <v>2</v>
      </c>
      <c r="BO8" s="416" t="s">
        <v>3</v>
      </c>
      <c r="BP8" s="416" t="s">
        <v>4</v>
      </c>
      <c r="BQ8" s="416" t="s">
        <v>5</v>
      </c>
      <c r="BR8" s="417" t="s">
        <v>6</v>
      </c>
      <c r="BS8" s="414" t="s">
        <v>213</v>
      </c>
      <c r="BU8" s="514"/>
      <c r="BV8" s="515"/>
      <c r="BW8" s="415" t="s">
        <v>0</v>
      </c>
      <c r="BX8" s="416" t="s">
        <v>1</v>
      </c>
      <c r="BY8" s="416" t="s">
        <v>2</v>
      </c>
      <c r="BZ8" s="416" t="s">
        <v>3</v>
      </c>
      <c r="CA8" s="416" t="s">
        <v>4</v>
      </c>
      <c r="CB8" s="416" t="s">
        <v>5</v>
      </c>
      <c r="CC8" s="417" t="s">
        <v>6</v>
      </c>
      <c r="CD8" s="414" t="s">
        <v>213</v>
      </c>
      <c r="CF8" s="514"/>
      <c r="CG8" s="515"/>
      <c r="CH8" s="415" t="s">
        <v>0</v>
      </c>
      <c r="CI8" s="416" t="s">
        <v>1</v>
      </c>
      <c r="CJ8" s="416" t="s">
        <v>2</v>
      </c>
      <c r="CK8" s="416" t="s">
        <v>3</v>
      </c>
      <c r="CL8" s="416" t="s">
        <v>4</v>
      </c>
      <c r="CM8" s="416" t="s">
        <v>5</v>
      </c>
      <c r="CN8" s="417" t="s">
        <v>6</v>
      </c>
      <c r="CO8" s="414" t="s">
        <v>213</v>
      </c>
    </row>
    <row r="9" spans="1:93" s="1" customFormat="1" x14ac:dyDescent="0.3">
      <c r="A9" s="430">
        <v>2018</v>
      </c>
      <c r="B9" s="47">
        <v>1</v>
      </c>
      <c r="C9" s="431" t="s">
        <v>0</v>
      </c>
      <c r="D9" s="443">
        <f>J9*M9/23000</f>
        <v>737.37983028689939</v>
      </c>
      <c r="E9" s="444">
        <f>K9*N9/23000</f>
        <v>272.5959292969327</v>
      </c>
      <c r="F9" s="445">
        <f t="shared" ref="F9:F40" si="0">L9*O9/23000</f>
        <v>30.704744103258481</v>
      </c>
      <c r="G9" s="434">
        <f>1/23000*(SUMPRODUCT(M9:M15,J9:J15)+SUMPRODUCT(N9:N15,K9:K15)+SUMPRODUCT(O9:O15,L9:L15))/SUM(J9:L15)*J9</f>
        <v>761.34236106559013</v>
      </c>
      <c r="H9" s="435">
        <f>1/23000*(SUMPRODUCT(M9:M15,J9:J15)+SUMPRODUCT(N9:N15,K9:K15)+SUMPRODUCT(O9:O15,L9:L15))/SUM(J9:L15)*K9</f>
        <v>272.17285399323623</v>
      </c>
      <c r="I9" s="436">
        <f>1/23000*(SUMPRODUCT(M9:M15,J9:J15)+SUMPRODUCT(N9:N15,K9:K15)+SUMPRODUCT(O9:O15,L9:L15))/SUM(J9:L15)*L9</f>
        <v>29.609011662106493</v>
      </c>
      <c r="J9" s="463">
        <v>220.27144153331335</v>
      </c>
      <c r="K9" s="463">
        <v>78.745003511188145</v>
      </c>
      <c r="L9" s="464">
        <v>8.566474183914492</v>
      </c>
      <c r="M9" s="248">
        <v>76994.711518395969</v>
      </c>
      <c r="N9" s="248">
        <v>79620.37074439456</v>
      </c>
      <c r="O9" s="191">
        <v>82438.713899472627</v>
      </c>
      <c r="P9" s="458">
        <f>SUM(J9:L15)</f>
        <v>1911.7638491843672</v>
      </c>
      <c r="Q9" s="459">
        <f>(SUMPRODUCT(M9:M15,J9:J15)+SUMPRODUCT(N9:N15,K9:K15)+SUMPRODUCT(O9:O15,L9:L15))/SUM(J9:L15)</f>
        <v>79496.798053415681</v>
      </c>
      <c r="R9" s="14"/>
      <c r="S9" s="133"/>
      <c r="T9" s="133"/>
      <c r="U9" s="122"/>
      <c r="X9" s="506">
        <v>2019</v>
      </c>
      <c r="Y9" s="120" t="s">
        <v>30</v>
      </c>
      <c r="Z9" s="136">
        <v>805.69161813364246</v>
      </c>
      <c r="AA9" s="248">
        <v>354.5257823853579</v>
      </c>
      <c r="AB9" s="248">
        <v>365.95087162751292</v>
      </c>
      <c r="AC9" s="248">
        <v>229.83789495266237</v>
      </c>
      <c r="AD9" s="248">
        <v>172.8013909081819</v>
      </c>
      <c r="AE9" s="248">
        <v>204.14024048807505</v>
      </c>
      <c r="AF9" s="191">
        <v>699.80985314964437</v>
      </c>
      <c r="AG9" s="411">
        <f>SUM(Z9:AF9)</f>
        <v>2832.7576516450772</v>
      </c>
      <c r="AH9" s="499">
        <v>692.01156785809667</v>
      </c>
      <c r="AI9" s="493">
        <v>61.62143635807567</v>
      </c>
      <c r="AJ9" s="493">
        <v>417.38664942039838</v>
      </c>
      <c r="AK9" s="493">
        <v>257.17483242102941</v>
      </c>
      <c r="AL9" s="493">
        <v>206.30073654513461</v>
      </c>
      <c r="AM9" s="493">
        <v>26.28553631621164</v>
      </c>
      <c r="AN9" s="494">
        <v>691.78784864390718</v>
      </c>
      <c r="AO9" s="411">
        <f>SUM(AH9:AN9)</f>
        <v>2352.5686075628537</v>
      </c>
      <c r="AP9" s="10">
        <v>799.69484188374065</v>
      </c>
      <c r="AQ9" s="11">
        <v>351.93345869905454</v>
      </c>
      <c r="AR9" s="11">
        <v>363.31696463382497</v>
      </c>
      <c r="AS9" s="11">
        <v>228.14713556373707</v>
      </c>
      <c r="AT9" s="11">
        <v>171.49998832570068</v>
      </c>
      <c r="AU9" s="11">
        <v>202.6047858549916</v>
      </c>
      <c r="AV9" s="12">
        <v>694.60536391534765</v>
      </c>
      <c r="AW9" s="411">
        <f>SUM(AP9:AV9)</f>
        <v>2811.8025388763972</v>
      </c>
      <c r="AY9" s="506">
        <v>2019</v>
      </c>
      <c r="AZ9" s="120" t="s">
        <v>30</v>
      </c>
      <c r="BA9" s="7">
        <f>AH9/Z9*100-100</f>
        <v>-14.109623051420314</v>
      </c>
      <c r="BB9" s="8">
        <f t="shared" ref="BB9:BB11" si="1">AI9/AA9*100-100</f>
        <v>-82.618630457997213</v>
      </c>
      <c r="BC9" s="8">
        <f t="shared" ref="BC9:BC11" si="2">AJ9/AB9*100-100</f>
        <v>14.055377861004231</v>
      </c>
      <c r="BD9" s="8">
        <f t="shared" ref="BD9:BD11" si="3">AK9/AC9*100-100</f>
        <v>11.894007937201721</v>
      </c>
      <c r="BE9" s="8">
        <f t="shared" ref="BE9:BE11" si="4">AL9/AD9*100-100</f>
        <v>19.386039348926658</v>
      </c>
      <c r="BF9" s="8">
        <f t="shared" ref="BF9:BF11" si="5">AM9/AE9*100-100</f>
        <v>-87.123784975776431</v>
      </c>
      <c r="BG9" s="9">
        <f>AN9/AF9*100-100</f>
        <v>-1.1463120259928417</v>
      </c>
      <c r="BH9" s="421">
        <f t="shared" ref="BH9:BH11" si="6">AO9/AG9*100-100</f>
        <v>-16.951292808382732</v>
      </c>
      <c r="BJ9" s="506">
        <v>2019</v>
      </c>
      <c r="BK9" s="120" t="s">
        <v>30</v>
      </c>
      <c r="BL9" s="13">
        <f>AH9-Z9</f>
        <v>-113.6800502755458</v>
      </c>
      <c r="BM9" s="14">
        <f t="shared" ref="BM9:BM11" si="7">AI9-AA9</f>
        <v>-292.90434602728226</v>
      </c>
      <c r="BN9" s="14">
        <f t="shared" ref="BN9:BN11" si="8">AJ9-AB9</f>
        <v>51.43577779288546</v>
      </c>
      <c r="BO9" s="14">
        <f t="shared" ref="BO9:BO11" si="9">AK9-AC9</f>
        <v>27.33693746836704</v>
      </c>
      <c r="BP9" s="14">
        <f t="shared" ref="BP9:BP11" si="10">AL9-AD9</f>
        <v>33.499345636952711</v>
      </c>
      <c r="BQ9" s="14">
        <f t="shared" ref="BQ9:BQ11" si="11">AM9-AE9</f>
        <v>-177.8547041718634</v>
      </c>
      <c r="BR9" s="15">
        <f t="shared" ref="BR9:BR11" si="12">AN9-AF9</f>
        <v>-8.0220045057371863</v>
      </c>
      <c r="BS9" s="411">
        <f>SUM(BL9:BR9)</f>
        <v>-480.1890440822234</v>
      </c>
      <c r="BT9" s="7"/>
      <c r="BU9" s="506">
        <v>2019</v>
      </c>
      <c r="BV9" s="120" t="s">
        <v>30</v>
      </c>
      <c r="BW9" s="13">
        <f>AH9-AP9</f>
        <v>-107.68327402564398</v>
      </c>
      <c r="BX9" s="14">
        <f t="shared" ref="BX9:BX11" si="13">AI9-AQ9</f>
        <v>-290.31202234097884</v>
      </c>
      <c r="BY9" s="14">
        <f t="shared" ref="BY9:BY11" si="14">AJ9-AR9</f>
        <v>54.069684786573418</v>
      </c>
      <c r="BZ9" s="14">
        <f t="shared" ref="BZ9:BZ11" si="15">AK9-AS9</f>
        <v>29.027696857292341</v>
      </c>
      <c r="CA9" s="14">
        <f t="shared" ref="CA9:CA11" si="16">AL9-AT9</f>
        <v>34.800748219433927</v>
      </c>
      <c r="CB9" s="14">
        <f t="shared" ref="CB9:CB11" si="17">AM9-AU9</f>
        <v>-176.31924953877996</v>
      </c>
      <c r="CC9" s="15">
        <f t="shared" ref="CC9:CC11" si="18">AN9-AV9</f>
        <v>-2.8175152714404703</v>
      </c>
      <c r="CD9" s="411">
        <f>SUM(BW9:CC9)</f>
        <v>-459.23393131354356</v>
      </c>
      <c r="CF9" s="506">
        <v>2019</v>
      </c>
      <c r="CG9" s="120" t="s">
        <v>30</v>
      </c>
      <c r="CH9" s="7">
        <f t="shared" ref="CH9:CH44" si="19">AH9/AP9*100-100</f>
        <v>-13.465545653888171</v>
      </c>
      <c r="CI9" s="8">
        <f t="shared" ref="CI9:CI44" si="20">AI9/AQ9*100-100</f>
        <v>-82.490600187358311</v>
      </c>
      <c r="CJ9" s="8">
        <f t="shared" ref="CJ9:CJ44" si="21">AJ9/AR9*100-100</f>
        <v>14.882235086673816</v>
      </c>
      <c r="CK9" s="8">
        <f t="shared" ref="CK9:CK44" si="22">AK9/AS9*100-100</f>
        <v>12.723235286547308</v>
      </c>
      <c r="CL9" s="8">
        <f t="shared" ref="CL9:CL44" si="23">AL9/AT9*100-100</f>
        <v>20.291982850367773</v>
      </c>
      <c r="CM9" s="8">
        <f t="shared" ref="CM9:CM44" si="24">AM9/AU9*100-100</f>
        <v>-87.026201673723179</v>
      </c>
      <c r="CN9" s="9">
        <f t="shared" ref="CN9:CN44" si="25">AN9/AV9*100-100</f>
        <v>-0.40562820528172949</v>
      </c>
      <c r="CO9" s="421">
        <f t="shared" ref="CO9:CO44" si="26">AO9/AW9*100-100</f>
        <v>-16.332367759261444</v>
      </c>
    </row>
    <row r="10" spans="1:93" s="1" customFormat="1" x14ac:dyDescent="0.3">
      <c r="A10" s="428">
        <v>2018</v>
      </c>
      <c r="B10" s="327">
        <v>2</v>
      </c>
      <c r="C10" s="429" t="s">
        <v>1</v>
      </c>
      <c r="D10" s="446">
        <f t="shared" ref="D10:D40" si="27">J10*M10/23000</f>
        <v>324.94882447403597</v>
      </c>
      <c r="E10" s="447">
        <f t="shared" ref="E10:E40" si="28">K10*N10/23000</f>
        <v>1433.7402363196716</v>
      </c>
      <c r="F10" s="448">
        <f t="shared" si="0"/>
        <v>123.12899106498686</v>
      </c>
      <c r="G10" s="437">
        <f>1/23000*(SUMPRODUCT(M9:M15,J9:J15)+SUMPRODUCT(N9:N15,K9:K15)+SUMPRODUCT(O9:O15,L9:L15))/SUM(J9:L15)*J10</f>
        <v>330.04340364631713</v>
      </c>
      <c r="H10" s="438">
        <f>1/23000*(SUMPRODUCT(M9:M15,J9:J15)+SUMPRODUCT(N9:N15,K9:K15)+SUMPRODUCT(O9:O15,L9:L15))/SUM(J9:L15)*K10</f>
        <v>1431.1115203335216</v>
      </c>
      <c r="I10" s="439">
        <f>1/23000*(SUMPRODUCT(M9:M15,J9:J15)+SUMPRODUCT(N9:N15,K9:K15)+SUMPRODUCT(O9:O15,L9:L15))/SUM(J9:L15)*L10</f>
        <v>116.93049090158915</v>
      </c>
      <c r="J10" s="465">
        <v>95.48810102722291</v>
      </c>
      <c r="K10" s="465">
        <v>414.04894000327272</v>
      </c>
      <c r="L10" s="239">
        <v>33.830309604790386</v>
      </c>
      <c r="M10" s="147">
        <v>78269.678446868464</v>
      </c>
      <c r="N10" s="147">
        <v>79642.820568727446</v>
      </c>
      <c r="O10" s="145">
        <v>83710.933407883742</v>
      </c>
      <c r="P10" s="13"/>
      <c r="Q10" s="15"/>
      <c r="R10" s="14"/>
      <c r="S10" s="133"/>
      <c r="T10" s="133"/>
      <c r="X10" s="507"/>
      <c r="Y10" s="152" t="s">
        <v>31</v>
      </c>
      <c r="Z10" s="103">
        <v>297.20438078848161</v>
      </c>
      <c r="AA10" s="147">
        <v>1559.2215527783587</v>
      </c>
      <c r="AB10" s="147">
        <v>314.75278680916642</v>
      </c>
      <c r="AC10" s="147">
        <v>222.18783285385985</v>
      </c>
      <c r="AD10" s="147">
        <v>274.73524750605191</v>
      </c>
      <c r="AE10" s="147">
        <v>949.84042077906986</v>
      </c>
      <c r="AF10" s="145">
        <v>366.00392574618689</v>
      </c>
      <c r="AG10" s="412">
        <f>SUM(Z10:AF10)</f>
        <v>3983.9461472611752</v>
      </c>
      <c r="AH10" s="500">
        <v>279.08895504273522</v>
      </c>
      <c r="AI10" s="495">
        <v>1069.6466984693611</v>
      </c>
      <c r="AJ10" s="495">
        <v>285.48477125117898</v>
      </c>
      <c r="AK10" s="495">
        <v>206.30008531023176</v>
      </c>
      <c r="AL10" s="495">
        <v>263.55371984981781</v>
      </c>
      <c r="AM10" s="495">
        <v>838.72048158931602</v>
      </c>
      <c r="AN10" s="496">
        <v>332.72143240460241</v>
      </c>
      <c r="AO10" s="412">
        <f>SUM(AH10:AN10)</f>
        <v>3275.5161439172434</v>
      </c>
      <c r="AP10" s="13">
        <v>326.38319612988039</v>
      </c>
      <c r="AQ10" s="14">
        <v>1723.797983810043</v>
      </c>
      <c r="AR10" s="14">
        <v>348.54391521031306</v>
      </c>
      <c r="AS10" s="14">
        <v>243.75727454449435</v>
      </c>
      <c r="AT10" s="14">
        <v>305.82776071135078</v>
      </c>
      <c r="AU10" s="14">
        <v>1042.4165579824091</v>
      </c>
      <c r="AV10" s="15">
        <v>402.1278943481106</v>
      </c>
      <c r="AW10" s="412">
        <f t="shared" ref="AW10:AW44" si="29">SUM(AP10:AV10)</f>
        <v>4392.8545827366015</v>
      </c>
      <c r="AY10" s="507"/>
      <c r="AZ10" s="152" t="s">
        <v>31</v>
      </c>
      <c r="BA10" s="7">
        <f t="shared" ref="BA10:BA11" si="30">AH10/Z10*100-100</f>
        <v>-6.0952754793473218</v>
      </c>
      <c r="BB10" s="8">
        <f t="shared" si="1"/>
        <v>-31.398671563808861</v>
      </c>
      <c r="BC10" s="8">
        <f t="shared" si="2"/>
        <v>-9.2987311898631475</v>
      </c>
      <c r="BD10" s="8">
        <f t="shared" si="3"/>
        <v>-7.1505929643222004</v>
      </c>
      <c r="BE10" s="8">
        <f t="shared" si="4"/>
        <v>-4.0699283247184326</v>
      </c>
      <c r="BF10" s="8">
        <f t="shared" si="5"/>
        <v>-11.69880084684246</v>
      </c>
      <c r="BG10" s="9">
        <f t="shared" ref="BG10:BG11" si="31">AN10/AF10*100-100</f>
        <v>-9.0934798783182771</v>
      </c>
      <c r="BH10" s="422">
        <f t="shared" si="6"/>
        <v>-17.782117959374347</v>
      </c>
      <c r="BJ10" s="507"/>
      <c r="BK10" s="152" t="s">
        <v>31</v>
      </c>
      <c r="BL10" s="13">
        <f t="shared" ref="BL10:BL11" si="32">AH10-Z10</f>
        <v>-18.115425745746393</v>
      </c>
      <c r="BM10" s="14">
        <f t="shared" si="7"/>
        <v>-489.5748543089976</v>
      </c>
      <c r="BN10" s="14">
        <f t="shared" si="8"/>
        <v>-29.268015557987439</v>
      </c>
      <c r="BO10" s="14">
        <f t="shared" si="9"/>
        <v>-15.88774754362808</v>
      </c>
      <c r="BP10" s="14">
        <f t="shared" si="10"/>
        <v>-11.181527656234096</v>
      </c>
      <c r="BQ10" s="14">
        <f t="shared" si="11"/>
        <v>-111.11993918975384</v>
      </c>
      <c r="BR10" s="15">
        <f t="shared" si="12"/>
        <v>-33.282493341584484</v>
      </c>
      <c r="BS10" s="412">
        <f t="shared" ref="BS10:BS11" si="33">SUM(BL10:BR10)</f>
        <v>-708.43000334393196</v>
      </c>
      <c r="BT10" s="7"/>
      <c r="BU10" s="507"/>
      <c r="BV10" s="152" t="s">
        <v>31</v>
      </c>
      <c r="BW10" s="13">
        <f t="shared" ref="BW10:BW12" si="34">AH10-AP10</f>
        <v>-47.294241087145167</v>
      </c>
      <c r="BX10" s="14">
        <f t="shared" si="13"/>
        <v>-654.15128534068185</v>
      </c>
      <c r="BY10" s="14">
        <f t="shared" si="14"/>
        <v>-63.059143959134076</v>
      </c>
      <c r="BZ10" s="14">
        <f t="shared" si="15"/>
        <v>-37.457189234262586</v>
      </c>
      <c r="CA10" s="14">
        <f t="shared" si="16"/>
        <v>-42.274040861532967</v>
      </c>
      <c r="CB10" s="14">
        <f t="shared" si="17"/>
        <v>-203.69607639309311</v>
      </c>
      <c r="CC10" s="15">
        <f t="shared" si="18"/>
        <v>-69.406461943508191</v>
      </c>
      <c r="CD10" s="412">
        <f t="shared" ref="CD10:CD12" si="35">SUM(BW10:CC10)</f>
        <v>-1117.3384388193579</v>
      </c>
      <c r="CF10" s="507"/>
      <c r="CG10" s="152" t="s">
        <v>31</v>
      </c>
      <c r="CH10" s="7">
        <f t="shared" si="19"/>
        <v>-14.490403197205339</v>
      </c>
      <c r="CI10" s="8">
        <f t="shared" si="20"/>
        <v>-37.948256784407938</v>
      </c>
      <c r="CJ10" s="8">
        <f t="shared" si="21"/>
        <v>-18.092166067820713</v>
      </c>
      <c r="CK10" s="8">
        <f t="shared" si="22"/>
        <v>-15.366593388549447</v>
      </c>
      <c r="CL10" s="8">
        <f t="shared" si="23"/>
        <v>-13.822826535826621</v>
      </c>
      <c r="CM10" s="8">
        <f t="shared" si="24"/>
        <v>-19.540756028218283</v>
      </c>
      <c r="CN10" s="9">
        <f t="shared" si="25"/>
        <v>-17.259797919769525</v>
      </c>
      <c r="CO10" s="422">
        <f t="shared" si="26"/>
        <v>-25.435361398266309</v>
      </c>
    </row>
    <row r="11" spans="1:93" s="1" customFormat="1" ht="16.2" thickBot="1" x14ac:dyDescent="0.35">
      <c r="A11" s="428">
        <v>2018</v>
      </c>
      <c r="B11" s="327">
        <v>3</v>
      </c>
      <c r="C11" s="429" t="s">
        <v>2</v>
      </c>
      <c r="D11" s="446">
        <f t="shared" si="27"/>
        <v>335.90545398292721</v>
      </c>
      <c r="E11" s="447">
        <f t="shared" si="28"/>
        <v>289.99579771538401</v>
      </c>
      <c r="F11" s="448">
        <f t="shared" si="0"/>
        <v>23.781911346745357</v>
      </c>
      <c r="G11" s="437">
        <f>1/23000*(SUMPRODUCT(M9:M15,J9:J15)+SUMPRODUCT(N9:N15,K9:K15)+SUMPRODUCT(O9:O15,L9:L15))/SUM(J9:L15)*J11</f>
        <v>335.41846407542539</v>
      </c>
      <c r="H11" s="438">
        <f>1/23000*(SUMPRODUCT(M9:M15,J9:J15)+SUMPRODUCT(N9:N15,K9:K15)+SUMPRODUCT(O9:O15,L9:L15))/SUM(J9:L15)*K11</f>
        <v>286.22984618340161</v>
      </c>
      <c r="I11" s="439">
        <f>1/23000*(SUMPRODUCT(M9:M15,J9:J15)+SUMPRODUCT(N9:N15,K9:K15)+SUMPRODUCT(O9:O15,L9:L15))/SUM(J9:L15)*L11</f>
        <v>22.227853608951296</v>
      </c>
      <c r="J11" s="465">
        <v>97.043212590161858</v>
      </c>
      <c r="K11" s="465">
        <v>82.8119700845659</v>
      </c>
      <c r="L11" s="239">
        <v>6.4309587999049436</v>
      </c>
      <c r="M11" s="147">
        <v>79612.218468440959</v>
      </c>
      <c r="N11" s="147">
        <v>80542.744492645958</v>
      </c>
      <c r="O11" s="145">
        <v>85054.8072214719</v>
      </c>
      <c r="P11" s="13"/>
      <c r="Q11" s="15"/>
      <c r="R11" s="14"/>
      <c r="S11" s="133"/>
      <c r="T11" s="133"/>
      <c r="X11" s="508"/>
      <c r="Y11" s="153" t="s">
        <v>32</v>
      </c>
      <c r="Z11" s="135">
        <v>32.916304182094734</v>
      </c>
      <c r="AA11" s="129">
        <v>131.54635958022934</v>
      </c>
      <c r="AB11" s="129">
        <v>25.389569104662144</v>
      </c>
      <c r="AC11" s="129">
        <v>20.234615450649837</v>
      </c>
      <c r="AD11" s="129">
        <v>27.096021117705671</v>
      </c>
      <c r="AE11" s="129">
        <v>103.70968512211508</v>
      </c>
      <c r="AF11" s="144">
        <v>36.000069616092013</v>
      </c>
      <c r="AG11" s="413">
        <f>SUM(Z11:AF11)</f>
        <v>376.89262417354882</v>
      </c>
      <c r="AH11" s="501">
        <v>37.944277908241268</v>
      </c>
      <c r="AI11" s="497">
        <v>149.62110085172878</v>
      </c>
      <c r="AJ11" s="497">
        <v>28.900301782038817</v>
      </c>
      <c r="AK11" s="497">
        <v>23.121149704343139</v>
      </c>
      <c r="AL11" s="497">
        <v>31.000018512025996</v>
      </c>
      <c r="AM11" s="497">
        <v>118.54532282437623</v>
      </c>
      <c r="AN11" s="498">
        <v>41.14264486764084</v>
      </c>
      <c r="AO11" s="413">
        <f>SUM(AH11:AN11)</f>
        <v>430.27481645039506</v>
      </c>
      <c r="AP11" s="19">
        <v>35.404554432321284</v>
      </c>
      <c r="AQ11" s="20">
        <v>141.25868795367828</v>
      </c>
      <c r="AR11" s="20">
        <v>27.235182143180225</v>
      </c>
      <c r="AS11" s="20">
        <v>21.718456128232443</v>
      </c>
      <c r="AT11" s="20">
        <v>29.11934439067463</v>
      </c>
      <c r="AU11" s="20">
        <v>111.55771221867175</v>
      </c>
      <c r="AV11" s="21">
        <v>38.710929524474004</v>
      </c>
      <c r="AW11" s="413">
        <f>SUM(AP11:AV11)</f>
        <v>405.00486679123259</v>
      </c>
      <c r="AY11" s="508"/>
      <c r="AZ11" s="153" t="s">
        <v>32</v>
      </c>
      <c r="BA11" s="16">
        <f t="shared" si="30"/>
        <v>15.275025101030536</v>
      </c>
      <c r="BB11" s="17">
        <f t="shared" si="1"/>
        <v>13.740206364643456</v>
      </c>
      <c r="BC11" s="17">
        <f t="shared" si="2"/>
        <v>13.827460650886024</v>
      </c>
      <c r="BD11" s="17">
        <f t="shared" si="3"/>
        <v>14.265327951169951</v>
      </c>
      <c r="BE11" s="17">
        <f t="shared" si="4"/>
        <v>14.408009860050214</v>
      </c>
      <c r="BF11" s="17">
        <f t="shared" si="5"/>
        <v>14.304968417166265</v>
      </c>
      <c r="BG11" s="18">
        <f t="shared" si="31"/>
        <v>14.284903630436602</v>
      </c>
      <c r="BH11" s="423">
        <f t="shared" si="6"/>
        <v>14.163766774131716</v>
      </c>
      <c r="BJ11" s="508"/>
      <c r="BK11" s="153" t="s">
        <v>32</v>
      </c>
      <c r="BL11" s="19">
        <f t="shared" si="32"/>
        <v>5.0279737261465343</v>
      </c>
      <c r="BM11" s="20">
        <f t="shared" si="7"/>
        <v>18.074741271499448</v>
      </c>
      <c r="BN11" s="20">
        <f t="shared" si="8"/>
        <v>3.5107326773766729</v>
      </c>
      <c r="BO11" s="20">
        <f t="shared" si="9"/>
        <v>2.8865342536933021</v>
      </c>
      <c r="BP11" s="20">
        <f t="shared" si="10"/>
        <v>3.9039973943203243</v>
      </c>
      <c r="BQ11" s="20">
        <f t="shared" si="11"/>
        <v>14.835637702261153</v>
      </c>
      <c r="BR11" s="21">
        <f t="shared" si="12"/>
        <v>5.142575251548827</v>
      </c>
      <c r="BS11" s="413">
        <f t="shared" si="33"/>
        <v>53.382192276846261</v>
      </c>
      <c r="BT11" s="7"/>
      <c r="BU11" s="508"/>
      <c r="BV11" s="153" t="s">
        <v>32</v>
      </c>
      <c r="BW11" s="19">
        <f t="shared" si="34"/>
        <v>2.5397234759199847</v>
      </c>
      <c r="BX11" s="20">
        <f t="shared" si="13"/>
        <v>8.3624128980505077</v>
      </c>
      <c r="BY11" s="20">
        <f t="shared" si="14"/>
        <v>1.6651196388585916</v>
      </c>
      <c r="BZ11" s="20">
        <f t="shared" si="15"/>
        <v>1.4026935761106962</v>
      </c>
      <c r="CA11" s="20">
        <f t="shared" si="16"/>
        <v>1.8806741213513654</v>
      </c>
      <c r="CB11" s="20">
        <f t="shared" si="17"/>
        <v>6.9876106057044751</v>
      </c>
      <c r="CC11" s="21">
        <f t="shared" si="18"/>
        <v>2.4317153431668359</v>
      </c>
      <c r="CD11" s="413">
        <f t="shared" si="35"/>
        <v>25.269949659162457</v>
      </c>
      <c r="CF11" s="508"/>
      <c r="CG11" s="153" t="s">
        <v>32</v>
      </c>
      <c r="CH11" s="16">
        <f t="shared" si="19"/>
        <v>7.1734371937228474</v>
      </c>
      <c r="CI11" s="17">
        <f t="shared" si="20"/>
        <v>5.9199281964113339</v>
      </c>
      <c r="CJ11" s="17">
        <f t="shared" si="21"/>
        <v>6.1138553438150751</v>
      </c>
      <c r="CK11" s="17">
        <f t="shared" si="22"/>
        <v>6.4585326315497014</v>
      </c>
      <c r="CL11" s="17">
        <f t="shared" si="23"/>
        <v>6.4585043403437368</v>
      </c>
      <c r="CM11" s="17">
        <f t="shared" si="24"/>
        <v>6.2636732743385721</v>
      </c>
      <c r="CN11" s="18">
        <f t="shared" si="25"/>
        <v>6.2817281140961683</v>
      </c>
      <c r="CO11" s="423">
        <f t="shared" si="26"/>
        <v>6.2394187653523687</v>
      </c>
    </row>
    <row r="12" spans="1:93" s="1" customFormat="1" x14ac:dyDescent="0.3">
      <c r="A12" s="428">
        <v>2018</v>
      </c>
      <c r="B12" s="327">
        <v>4</v>
      </c>
      <c r="C12" s="429" t="s">
        <v>3</v>
      </c>
      <c r="D12" s="446">
        <f t="shared" si="27"/>
        <v>211.66039127764429</v>
      </c>
      <c r="E12" s="447">
        <f t="shared" si="28"/>
        <v>204.00078832850593</v>
      </c>
      <c r="F12" s="448">
        <f t="shared" si="0"/>
        <v>18.766458267973693</v>
      </c>
      <c r="G12" s="437">
        <f>1/23000*(SUMPRODUCT(M9:M15,J9:J15)+SUMPRODUCT(N9:N15,K9:K15)+SUMPRODUCT(O9:O15,L9:L15))/SUM(J9:L15)*J12</f>
        <v>203.85972053969286</v>
      </c>
      <c r="H12" s="438">
        <f>1/23000*(SUMPRODUCT(M9:M15,J9:J15)+SUMPRODUCT(N9:N15,K9:K15)+SUMPRODUCT(O9:O15,L9:L15))/SUM(J9:L15)*K12</f>
        <v>200.94731950631456</v>
      </c>
      <c r="I12" s="439">
        <f>1/23000*(SUMPRODUCT(M9:M15,J9:J15)+SUMPRODUCT(N9:N15,K9:K15)+SUMPRODUCT(O9:O15,L9:L15))/SUM(J9:L15)*L12</f>
        <v>17.790084524238623</v>
      </c>
      <c r="J12" s="465">
        <v>58.980659438163073</v>
      </c>
      <c r="K12" s="465">
        <v>58.138044069897646</v>
      </c>
      <c r="L12" s="239">
        <v>5.147024208227311</v>
      </c>
      <c r="M12" s="147">
        <v>82538.734659109075</v>
      </c>
      <c r="N12" s="147">
        <v>80704.781294578162</v>
      </c>
      <c r="O12" s="145">
        <v>83859.823210750415</v>
      </c>
      <c r="P12" s="13"/>
      <c r="Q12" s="15"/>
      <c r="R12" s="14"/>
      <c r="S12" s="133"/>
      <c r="T12" s="133"/>
      <c r="X12" s="506">
        <f>1+X9</f>
        <v>2020</v>
      </c>
      <c r="Y12" s="120" t="s">
        <v>30</v>
      </c>
      <c r="Z12" s="103">
        <v>880.83789101335969</v>
      </c>
      <c r="AA12" s="147">
        <v>387.08471563408591</v>
      </c>
      <c r="AB12" s="147">
        <v>399.00198052392773</v>
      </c>
      <c r="AC12" s="147">
        <v>249.82427115733546</v>
      </c>
      <c r="AD12" s="147">
        <v>188.11409830649427</v>
      </c>
      <c r="AE12" s="147">
        <v>222.47249244718799</v>
      </c>
      <c r="AF12" s="145">
        <v>762.15050100208657</v>
      </c>
      <c r="AG12" s="411">
        <f t="shared" ref="AG12:AG44" si="36">SUM(Z12:AF12)</f>
        <v>3089.4859500844773</v>
      </c>
      <c r="AH12" s="13">
        <v>1340.5148677651073</v>
      </c>
      <c r="AI12" s="14">
        <v>73.033344939295802</v>
      </c>
      <c r="AJ12" s="14">
        <v>495.42313173850641</v>
      </c>
      <c r="AK12" s="14">
        <v>328.64867950574802</v>
      </c>
      <c r="AL12" s="14">
        <v>256.30855701811254</v>
      </c>
      <c r="AM12" s="14">
        <v>32.573989911679128</v>
      </c>
      <c r="AN12" s="15">
        <v>866.47772760011094</v>
      </c>
      <c r="AO12" s="411">
        <f t="shared" ref="AO12:AO44" si="37">SUM(AH12:AN12)</f>
        <v>3392.9802984785601</v>
      </c>
      <c r="AP12" s="13">
        <v>868.06797621642897</v>
      </c>
      <c r="AQ12" s="14">
        <v>381.5654101126969</v>
      </c>
      <c r="AR12" s="14">
        <v>393.39521543677728</v>
      </c>
      <c r="AS12" s="14">
        <v>246.23568915157944</v>
      </c>
      <c r="AT12" s="14">
        <v>185.35079584273501</v>
      </c>
      <c r="AU12" s="14">
        <v>219.2093232473226</v>
      </c>
      <c r="AV12" s="15">
        <v>751.09643025297271</v>
      </c>
      <c r="AW12" s="411">
        <f t="shared" si="29"/>
        <v>3044.9208402605132</v>
      </c>
      <c r="AY12" s="506">
        <f>1+AY9</f>
        <v>2020</v>
      </c>
      <c r="AZ12" s="120" t="s">
        <v>30</v>
      </c>
      <c r="BA12" s="7">
        <f>AH12/Z12*100-100</f>
        <v>52.186330928942255</v>
      </c>
      <c r="BB12" s="8">
        <f t="shared" ref="BB12:BB44" si="38">AI12/AA12*100-100</f>
        <v>-81.132464809503148</v>
      </c>
      <c r="BC12" s="8">
        <f t="shared" ref="BC12:BC44" si="39">AJ12/AB12*100-100</f>
        <v>24.16558210762976</v>
      </c>
      <c r="BD12" s="8">
        <f t="shared" ref="BD12:BD44" si="40">AK12/AC12*100-100</f>
        <v>31.551941684148915</v>
      </c>
      <c r="BE12" s="8">
        <f t="shared" ref="BE12:BE44" si="41">AL12/AD12*100-100</f>
        <v>36.251646912986303</v>
      </c>
      <c r="BF12" s="8">
        <f t="shared" ref="BF12:BF44" si="42">AM12/AE12*100-100</f>
        <v>-85.358194375688143</v>
      </c>
      <c r="BG12" s="9">
        <f t="shared" ref="BG12:BG44" si="43">AN12/AF12*100-100</f>
        <v>13.688533493168791</v>
      </c>
      <c r="BH12" s="421">
        <f t="shared" ref="BH12:BH44" si="44">AO12/AG12*100-100</f>
        <v>9.8234577951644013</v>
      </c>
      <c r="BJ12" s="506">
        <f>1+BJ9</f>
        <v>2020</v>
      </c>
      <c r="BK12" s="120" t="s">
        <v>30</v>
      </c>
      <c r="BL12" s="13">
        <f>AH12-Z12</f>
        <v>459.67697675174759</v>
      </c>
      <c r="BM12" s="14">
        <f t="shared" ref="BM12:BM44" si="45">AI12-AA12</f>
        <v>-314.05137069479008</v>
      </c>
      <c r="BN12" s="14">
        <f t="shared" ref="BN12:BN44" si="46">AJ12-AB12</f>
        <v>96.421151214578686</v>
      </c>
      <c r="BO12" s="14">
        <f t="shared" ref="BO12:BO44" si="47">AK12-AC12</f>
        <v>78.824408348412561</v>
      </c>
      <c r="BP12" s="14">
        <f t="shared" ref="BP12:BP44" si="48">AL12-AD12</f>
        <v>68.194458711618267</v>
      </c>
      <c r="BQ12" s="14">
        <f t="shared" ref="BQ12:BQ44" si="49">AM12-AE12</f>
        <v>-189.89850253550887</v>
      </c>
      <c r="BR12" s="15">
        <f t="shared" ref="BR12:BR44" si="50">AN12-AF12</f>
        <v>104.32722659802437</v>
      </c>
      <c r="BS12" s="411">
        <f>SUM(BL12:BR12)</f>
        <v>303.49434839408252</v>
      </c>
      <c r="BU12" s="506">
        <f>1+BU9</f>
        <v>2020</v>
      </c>
      <c r="BV12" s="120" t="s">
        <v>30</v>
      </c>
      <c r="BW12" s="13">
        <f t="shared" si="34"/>
        <v>472.44689154867831</v>
      </c>
      <c r="BX12" s="14">
        <f t="shared" ref="BX12:BX44" si="51">AI12-AQ12</f>
        <v>-308.53206517340107</v>
      </c>
      <c r="BY12" s="14">
        <f t="shared" ref="BY12:BY44" si="52">AJ12-AR12</f>
        <v>102.02791630172914</v>
      </c>
      <c r="BZ12" s="14">
        <f t="shared" ref="BZ12:BZ44" si="53">AK12-AS12</f>
        <v>82.412990354168585</v>
      </c>
      <c r="CA12" s="14">
        <f t="shared" ref="CA12:CA44" si="54">AL12-AT12</f>
        <v>70.957761175377527</v>
      </c>
      <c r="CB12" s="14">
        <f t="shared" ref="CB12:CB44" si="55">AM12-AU12</f>
        <v>-186.63533333564348</v>
      </c>
      <c r="CC12" s="15">
        <f t="shared" ref="CC12:CC44" si="56">AN12-AV12</f>
        <v>115.38129734713823</v>
      </c>
      <c r="CD12" s="411">
        <f t="shared" si="35"/>
        <v>348.05945821804721</v>
      </c>
      <c r="CF12" s="506">
        <f>1+CF9</f>
        <v>2020</v>
      </c>
      <c r="CG12" s="120" t="s">
        <v>30</v>
      </c>
      <c r="CH12" s="7">
        <f t="shared" si="19"/>
        <v>54.425103159304484</v>
      </c>
      <c r="CI12" s="8">
        <f t="shared" si="20"/>
        <v>-80.859547798705051</v>
      </c>
      <c r="CJ12" s="8">
        <f t="shared" si="21"/>
        <v>25.935220434353795</v>
      </c>
      <c r="CK12" s="8">
        <f t="shared" si="22"/>
        <v>33.469149268380932</v>
      </c>
      <c r="CL12" s="8">
        <f t="shared" si="23"/>
        <v>38.282954682095465</v>
      </c>
      <c r="CM12" s="8">
        <f t="shared" si="24"/>
        <v>-85.140235173789776</v>
      </c>
      <c r="CN12" s="9">
        <f t="shared" si="25"/>
        <v>15.361715580019109</v>
      </c>
      <c r="CO12" s="421">
        <f t="shared" si="26"/>
        <v>11.430821242245102</v>
      </c>
    </row>
    <row r="13" spans="1:93" s="1" customFormat="1" x14ac:dyDescent="0.3">
      <c r="A13" s="428">
        <v>2018</v>
      </c>
      <c r="B13" s="327">
        <v>5</v>
      </c>
      <c r="C13" s="429" t="s">
        <v>4</v>
      </c>
      <c r="D13" s="446">
        <f t="shared" si="27"/>
        <v>158.88637689228477</v>
      </c>
      <c r="E13" s="447">
        <f t="shared" si="28"/>
        <v>252.09008217955025</v>
      </c>
      <c r="F13" s="448">
        <f t="shared" si="0"/>
        <v>25.104219632929485</v>
      </c>
      <c r="G13" s="437">
        <f>1/23000*(SUMPRODUCT(M9:M15,J9:J15)+SUMPRODUCT(N9:N15,K9:K15)+SUMPRODUCT(O9:O15,L9:L15))/SUM(J9:L15)*J13</f>
        <v>155.97146905705162</v>
      </c>
      <c r="H13" s="438">
        <f>1/23000*(SUMPRODUCT(M9:M15,J9:J15)+SUMPRODUCT(N9:N15,K9:K15)+SUMPRODUCT(O9:O15,L9:L15))/SUM(J9:L15)*K13</f>
        <v>260.33092287365076</v>
      </c>
      <c r="I13" s="439">
        <f>1/23000*(SUMPRODUCT(M9:M15,J9:J15)+SUMPRODUCT(N9:N15,K9:K15)+SUMPRODUCT(O9:O15,L9:L15))/SUM(J9:L15)*L13</f>
        <v>24.24819097791169</v>
      </c>
      <c r="J13" s="465">
        <v>45.125638719458493</v>
      </c>
      <c r="K13" s="465">
        <v>75.318898027449563</v>
      </c>
      <c r="L13" s="239">
        <v>7.0154824615355214</v>
      </c>
      <c r="M13" s="147">
        <v>80982.491821146294</v>
      </c>
      <c r="N13" s="147">
        <v>76980.306961163718</v>
      </c>
      <c r="O13" s="145">
        <v>82303.256365207955</v>
      </c>
      <c r="P13" s="13"/>
      <c r="Q13" s="15"/>
      <c r="R13" s="14"/>
      <c r="S13" s="133"/>
      <c r="T13" s="133"/>
      <c r="X13" s="507"/>
      <c r="Y13" s="152" t="s">
        <v>31</v>
      </c>
      <c r="Z13" s="103">
        <v>323.68130557036045</v>
      </c>
      <c r="AA13" s="147">
        <v>1694.8414181000144</v>
      </c>
      <c r="AB13" s="147">
        <v>341.55425726087958</v>
      </c>
      <c r="AC13" s="147">
        <v>241.80264893241608</v>
      </c>
      <c r="AD13" s="147">
        <v>299.20754954739004</v>
      </c>
      <c r="AE13" s="147">
        <v>1035.917197150816</v>
      </c>
      <c r="AF13" s="145">
        <v>398.50960754212451</v>
      </c>
      <c r="AG13" s="412">
        <f t="shared" si="36"/>
        <v>4335.5139841040009</v>
      </c>
      <c r="AH13" s="13">
        <v>390.73934149261532</v>
      </c>
      <c r="AI13" s="14">
        <v>1503.7362136990994</v>
      </c>
      <c r="AJ13" s="14">
        <v>404.24667444764685</v>
      </c>
      <c r="AK13" s="14">
        <v>293.21839396217007</v>
      </c>
      <c r="AL13" s="14">
        <v>374.19050913032117</v>
      </c>
      <c r="AM13" s="14">
        <v>1195.3460187194366</v>
      </c>
      <c r="AN13" s="15">
        <v>472.23667420361107</v>
      </c>
      <c r="AO13" s="412">
        <f t="shared" si="37"/>
        <v>4633.7138256549006</v>
      </c>
      <c r="AP13" s="13">
        <v>390.84926162812724</v>
      </c>
      <c r="AQ13" s="14">
        <v>2075.3672008614603</v>
      </c>
      <c r="AR13" s="14">
        <v>419.808244824312</v>
      </c>
      <c r="AS13" s="14">
        <v>291.42236376551926</v>
      </c>
      <c r="AT13" s="14">
        <v>370.97085174613551</v>
      </c>
      <c r="AU13" s="14">
        <v>1248.0970715662256</v>
      </c>
      <c r="AV13" s="15">
        <v>481.89352613819307</v>
      </c>
      <c r="AW13" s="412">
        <f t="shared" si="29"/>
        <v>5278.4085205299734</v>
      </c>
      <c r="AY13" s="507"/>
      <c r="AZ13" s="152" t="s">
        <v>31</v>
      </c>
      <c r="BA13" s="7">
        <f t="shared" ref="BA13:BA14" si="57">AH13/Z13*100-100</f>
        <v>20.717302719751316</v>
      </c>
      <c r="BB13" s="8">
        <f t="shared" si="38"/>
        <v>-11.275698266516969</v>
      </c>
      <c r="BC13" s="8">
        <f t="shared" si="39"/>
        <v>18.355039017675807</v>
      </c>
      <c r="BD13" s="8">
        <f t="shared" si="40"/>
        <v>21.263516035394929</v>
      </c>
      <c r="BE13" s="8">
        <f t="shared" si="41"/>
        <v>25.060517255115229</v>
      </c>
      <c r="BF13" s="8">
        <f t="shared" si="42"/>
        <v>15.390112453689667</v>
      </c>
      <c r="BG13" s="9">
        <f t="shared" si="43"/>
        <v>18.500699924453684</v>
      </c>
      <c r="BH13" s="422">
        <f t="shared" si="44"/>
        <v>6.8780735719971915</v>
      </c>
      <c r="BJ13" s="507"/>
      <c r="BK13" s="152" t="s">
        <v>31</v>
      </c>
      <c r="BL13" s="13">
        <f t="shared" ref="BL13:BL14" si="58">AH13-Z13</f>
        <v>67.058035922254874</v>
      </c>
      <c r="BM13" s="14">
        <f t="shared" si="45"/>
        <v>-191.105204400915</v>
      </c>
      <c r="BN13" s="14">
        <f t="shared" si="46"/>
        <v>62.692417186767273</v>
      </c>
      <c r="BO13" s="14">
        <f t="shared" si="47"/>
        <v>51.415745029753992</v>
      </c>
      <c r="BP13" s="14">
        <f t="shared" si="48"/>
        <v>74.98295958293113</v>
      </c>
      <c r="BQ13" s="14">
        <f t="shared" si="49"/>
        <v>159.42882156862061</v>
      </c>
      <c r="BR13" s="15">
        <f t="shared" si="50"/>
        <v>73.72706666148656</v>
      </c>
      <c r="BS13" s="412">
        <f t="shared" ref="BS13:BS14" si="59">SUM(BL13:BR13)</f>
        <v>298.19984155089946</v>
      </c>
      <c r="BU13" s="507"/>
      <c r="BV13" s="152" t="s">
        <v>31</v>
      </c>
      <c r="BW13" s="13">
        <f t="shared" ref="BW13:BW44" si="60">AH13-AP13</f>
        <v>-0.10992013551191349</v>
      </c>
      <c r="BX13" s="14">
        <f t="shared" si="51"/>
        <v>-571.63098716236095</v>
      </c>
      <c r="BY13" s="14">
        <f t="shared" si="52"/>
        <v>-15.561570376665145</v>
      </c>
      <c r="BZ13" s="14">
        <f t="shared" si="53"/>
        <v>1.7960301966508041</v>
      </c>
      <c r="CA13" s="14">
        <f t="shared" si="54"/>
        <v>3.2196573841856662</v>
      </c>
      <c r="CB13" s="14">
        <f t="shared" si="55"/>
        <v>-52.75105284678898</v>
      </c>
      <c r="CC13" s="15">
        <f t="shared" si="56"/>
        <v>-9.6568519345819936</v>
      </c>
      <c r="CD13" s="412">
        <f t="shared" ref="CD13:CD44" si="61">SUM(BW13:CC13)</f>
        <v>-644.6946948750724</v>
      </c>
      <c r="CF13" s="507"/>
      <c r="CG13" s="152" t="s">
        <v>31</v>
      </c>
      <c r="CH13" s="7">
        <f t="shared" si="19"/>
        <v>-2.8123408767370961E-2</v>
      </c>
      <c r="CI13" s="8">
        <f t="shared" si="20"/>
        <v>-27.543607074694236</v>
      </c>
      <c r="CJ13" s="8">
        <f t="shared" si="21"/>
        <v>-3.7068281932332212</v>
      </c>
      <c r="CK13" s="8">
        <f t="shared" si="22"/>
        <v>0.6162979990430415</v>
      </c>
      <c r="CL13" s="8">
        <f t="shared" si="23"/>
        <v>0.86790036711266794</v>
      </c>
      <c r="CM13" s="8">
        <f>AM13/AU13*100-100</f>
        <v>-4.2265184374314799</v>
      </c>
      <c r="CN13" s="9">
        <f t="shared" si="25"/>
        <v>-2.003938922352873</v>
      </c>
      <c r="CO13" s="422">
        <f t="shared" si="26"/>
        <v>-12.213808241017745</v>
      </c>
    </row>
    <row r="14" spans="1:93" s="1" customFormat="1" ht="16.2" thickBot="1" x14ac:dyDescent="0.35">
      <c r="A14" s="428">
        <v>2018</v>
      </c>
      <c r="B14" s="327">
        <v>6</v>
      </c>
      <c r="C14" s="429" t="s">
        <v>5</v>
      </c>
      <c r="D14" s="446">
        <f t="shared" si="27"/>
        <v>187.22215970777967</v>
      </c>
      <c r="E14" s="447">
        <f t="shared" si="28"/>
        <v>869.35510897708218</v>
      </c>
      <c r="F14" s="448">
        <f t="shared" si="0"/>
        <v>97.030343234986546</v>
      </c>
      <c r="G14" s="437">
        <f>1/23000*(SUMPRODUCT(M9:M15,J9:J15)+SUMPRODUCT(N9:N15,K9:K15)+SUMPRODUCT(O9:O15,L9:L15))/SUM(J9:L15)*J14</f>
        <v>186.17527766524719</v>
      </c>
      <c r="H14" s="438">
        <f>1/23000*(SUMPRODUCT(M9:M15,J9:J15)+SUMPRODUCT(N9:N15,K9:K15)+SUMPRODUCT(O9:O15,L9:L15))/SUM(J9:L15)*K14</f>
        <v>874.18573216808602</v>
      </c>
      <c r="I14" s="439">
        <f>1/23000*(SUMPRODUCT(M9:M15,J9:J15)+SUMPRODUCT(N9:N15,K9:K15)+SUMPRODUCT(O9:O15,L9:L15))/SUM(J9:L15)*L14</f>
        <v>94.426488000402216</v>
      </c>
      <c r="J14" s="465">
        <v>53.864199453964076</v>
      </c>
      <c r="K14" s="465">
        <v>252.91926633769731</v>
      </c>
      <c r="L14" s="239">
        <v>27.319455338942877</v>
      </c>
      <c r="M14" s="147">
        <v>79943.816429671802</v>
      </c>
      <c r="N14" s="147">
        <v>79057.510311513324</v>
      </c>
      <c r="O14" s="145">
        <v>81688.959999999977</v>
      </c>
      <c r="P14" s="13"/>
      <c r="Q14" s="15"/>
      <c r="R14" s="14"/>
      <c r="S14" s="133"/>
      <c r="T14" s="133"/>
      <c r="X14" s="508"/>
      <c r="Y14" s="153" t="s">
        <v>32</v>
      </c>
      <c r="Z14" s="135">
        <v>35.928779918855646</v>
      </c>
      <c r="AA14" s="129">
        <v>143.80041237330224</v>
      </c>
      <c r="AB14" s="129">
        <v>27.731375997553524</v>
      </c>
      <c r="AC14" s="129">
        <v>22.116399550839425</v>
      </c>
      <c r="AD14" s="129">
        <v>29.645638340266544</v>
      </c>
      <c r="AE14" s="129">
        <v>113.55000883871573</v>
      </c>
      <c r="AF14" s="144">
        <v>39.402258477186813</v>
      </c>
      <c r="AG14" s="413">
        <f t="shared" si="36"/>
        <v>412.1748734967199</v>
      </c>
      <c r="AH14" s="19">
        <v>37.768172509230489</v>
      </c>
      <c r="AI14" s="20">
        <v>150.96350029686641</v>
      </c>
      <c r="AJ14" s="20">
        <v>29.159847536785694</v>
      </c>
      <c r="AK14" s="20">
        <v>23.287732004452639</v>
      </c>
      <c r="AL14" s="20">
        <v>31.224318345322811</v>
      </c>
      <c r="AM14" s="20">
        <v>119.42778994167139</v>
      </c>
      <c r="AN14" s="21">
        <v>41.436207064426675</v>
      </c>
      <c r="AO14" s="413">
        <f t="shared" si="37"/>
        <v>433.26756769875612</v>
      </c>
      <c r="AP14" s="19">
        <v>41.596058892090802</v>
      </c>
      <c r="AQ14" s="20">
        <v>166.14062956084405</v>
      </c>
      <c r="AR14" s="20">
        <v>31.974913896765667</v>
      </c>
      <c r="AS14" s="20">
        <v>25.52944587966363</v>
      </c>
      <c r="AT14" s="20">
        <v>34.30073510053996</v>
      </c>
      <c r="AU14" s="20">
        <v>131.61383429820228</v>
      </c>
      <c r="AV14" s="21">
        <v>45.644319063502685</v>
      </c>
      <c r="AW14" s="413">
        <f t="shared" si="29"/>
        <v>476.79993669160905</v>
      </c>
      <c r="AY14" s="508"/>
      <c r="AZ14" s="153" t="s">
        <v>32</v>
      </c>
      <c r="BA14" s="16">
        <f t="shared" si="57"/>
        <v>5.1195520541723596</v>
      </c>
      <c r="BB14" s="17">
        <f t="shared" si="38"/>
        <v>4.9812707803430953</v>
      </c>
      <c r="BC14" s="17">
        <f t="shared" si="39"/>
        <v>5.1511022725961908</v>
      </c>
      <c r="BD14" s="17">
        <f t="shared" si="40"/>
        <v>5.2962167323874212</v>
      </c>
      <c r="BE14" s="17">
        <f t="shared" si="41"/>
        <v>5.3251678609058928</v>
      </c>
      <c r="BF14" s="17">
        <f t="shared" si="42"/>
        <v>5.1763810175518046</v>
      </c>
      <c r="BG14" s="18">
        <f t="shared" si="43"/>
        <v>5.1620101634973139</v>
      </c>
      <c r="BH14" s="423">
        <f t="shared" si="44"/>
        <v>5.1174138838436818</v>
      </c>
      <c r="BJ14" s="508"/>
      <c r="BK14" s="153" t="s">
        <v>32</v>
      </c>
      <c r="BL14" s="19">
        <f t="shared" si="58"/>
        <v>1.8393925903748425</v>
      </c>
      <c r="BM14" s="20">
        <f t="shared" si="45"/>
        <v>7.1630879235641771</v>
      </c>
      <c r="BN14" s="20">
        <f t="shared" si="46"/>
        <v>1.4284715392321701</v>
      </c>
      <c r="BO14" s="20">
        <f t="shared" si="47"/>
        <v>1.1713324536132141</v>
      </c>
      <c r="BP14" s="20">
        <f t="shared" si="48"/>
        <v>1.5786800050562668</v>
      </c>
      <c r="BQ14" s="20">
        <f t="shared" si="49"/>
        <v>5.8777811029556659</v>
      </c>
      <c r="BR14" s="21">
        <f t="shared" si="50"/>
        <v>2.0339485872398626</v>
      </c>
      <c r="BS14" s="413">
        <f t="shared" si="59"/>
        <v>21.092694202036199</v>
      </c>
      <c r="BU14" s="508"/>
      <c r="BV14" s="153" t="s">
        <v>32</v>
      </c>
      <c r="BW14" s="19">
        <f t="shared" si="60"/>
        <v>-3.8278863828603136</v>
      </c>
      <c r="BX14" s="20">
        <f t="shared" si="51"/>
        <v>-15.177129263977633</v>
      </c>
      <c r="BY14" s="20">
        <f t="shared" si="52"/>
        <v>-2.8150663599799728</v>
      </c>
      <c r="BZ14" s="20">
        <f t="shared" si="53"/>
        <v>-2.2417138752109906</v>
      </c>
      <c r="CA14" s="20">
        <f t="shared" si="54"/>
        <v>-3.0764167552171493</v>
      </c>
      <c r="CB14" s="20">
        <f t="shared" si="55"/>
        <v>-12.186044356530886</v>
      </c>
      <c r="CC14" s="21">
        <f t="shared" si="56"/>
        <v>-4.2081119990760101</v>
      </c>
      <c r="CD14" s="413">
        <f t="shared" si="61"/>
        <v>-43.532368992852952</v>
      </c>
      <c r="CF14" s="508"/>
      <c r="CG14" s="153" t="s">
        <v>32</v>
      </c>
      <c r="CH14" s="16">
        <f t="shared" si="19"/>
        <v>-9.2025217888807305</v>
      </c>
      <c r="CI14" s="17">
        <f t="shared" si="20"/>
        <v>-9.1351099993391216</v>
      </c>
      <c r="CJ14" s="17">
        <f t="shared" si="21"/>
        <v>-8.8039841766852192</v>
      </c>
      <c r="CK14" s="17">
        <f t="shared" si="22"/>
        <v>-8.7808951505551676</v>
      </c>
      <c r="CL14" s="17">
        <f t="shared" si="23"/>
        <v>-8.9689528408057981</v>
      </c>
      <c r="CM14" s="17">
        <f t="shared" si="24"/>
        <v>-9.2589387897631781</v>
      </c>
      <c r="CN14" s="18">
        <f t="shared" si="25"/>
        <v>-9.2193554103008353</v>
      </c>
      <c r="CO14" s="423">
        <f t="shared" si="26"/>
        <v>-9.1301121587626</v>
      </c>
    </row>
    <row r="15" spans="1:93" s="1" customFormat="1" ht="16.2" thickBot="1" x14ac:dyDescent="0.35">
      <c r="A15" s="432">
        <v>2018</v>
      </c>
      <c r="B15" s="409">
        <v>7</v>
      </c>
      <c r="C15" s="433" t="s">
        <v>6</v>
      </c>
      <c r="D15" s="449">
        <f t="shared" si="27"/>
        <v>642.25041449578748</v>
      </c>
      <c r="E15" s="450">
        <f t="shared" si="28"/>
        <v>335.54756294671279</v>
      </c>
      <c r="F15" s="451">
        <f t="shared" si="0"/>
        <v>33.691533921410695</v>
      </c>
      <c r="G15" s="440">
        <f>1/23000*(SUMPRODUCT(M9:M15,J9:J15)+SUMPRODUCT(N9:N15,K9:K15)+SUMPRODUCT(O9:O15,L9:L15))/SUM(J9:L15)*J15</f>
        <v>635.30640103662449</v>
      </c>
      <c r="H15" s="441">
        <f>1/23000*(SUMPRODUCT(M9:M15,J9:J15)+SUMPRODUCT(N9:N15,K9:K15)+SUMPRODUCT(O9:O15,L9:L15))/SUM(J9:L15)*K15</f>
        <v>336.84058749363095</v>
      </c>
      <c r="I15" s="442">
        <f>1/23000*(SUMPRODUCT(M9:M15,J9:J15)+SUMPRODUCT(N9:N15,K9:K15)+SUMPRODUCT(O9:O15,L9:L15))/SUM(J9:L15)*L15</f>
        <v>32.619159140501054</v>
      </c>
      <c r="J15" s="466">
        <v>183.80673915978605</v>
      </c>
      <c r="K15" s="466">
        <v>97.454661093996563</v>
      </c>
      <c r="L15" s="149">
        <v>9.4373695369141881</v>
      </c>
      <c r="M15" s="129">
        <v>80365.712383166712</v>
      </c>
      <c r="N15" s="129">
        <v>79191.634973012246</v>
      </c>
      <c r="O15" s="144">
        <v>82110.303847000032</v>
      </c>
      <c r="P15" s="19"/>
      <c r="Q15" s="21"/>
      <c r="R15" s="14"/>
      <c r="S15" s="133"/>
      <c r="T15" s="133"/>
      <c r="X15" s="506">
        <f>1+X12</f>
        <v>2021</v>
      </c>
      <c r="Y15" s="120" t="s">
        <v>30</v>
      </c>
      <c r="Z15" s="103">
        <v>961.53034480489521</v>
      </c>
      <c r="AA15" s="147">
        <v>422.03290586402557</v>
      </c>
      <c r="AB15" s="147">
        <v>434.46155367959187</v>
      </c>
      <c r="AC15" s="147">
        <v>271.254872399921</v>
      </c>
      <c r="AD15" s="147">
        <v>204.54207506102651</v>
      </c>
      <c r="AE15" s="147">
        <v>242.14613623459621</v>
      </c>
      <c r="AF15" s="145">
        <v>829.01672647964085</v>
      </c>
      <c r="AG15" s="411">
        <f t="shared" si="36"/>
        <v>3364.9846145236975</v>
      </c>
      <c r="AH15" s="13">
        <v>1461.9854066909684</v>
      </c>
      <c r="AI15" s="14">
        <v>79.570639131407603</v>
      </c>
      <c r="AJ15" s="14">
        <v>539.94575507604179</v>
      </c>
      <c r="AK15" s="14">
        <v>357.77056088268591</v>
      </c>
      <c r="AL15" s="14">
        <v>278.98636508256971</v>
      </c>
      <c r="AM15" s="14">
        <v>35.423271608682548</v>
      </c>
      <c r="AN15" s="15">
        <v>941.93909248542036</v>
      </c>
      <c r="AO15" s="411">
        <f t="shared" si="37"/>
        <v>3695.6210909577767</v>
      </c>
      <c r="AP15" s="13">
        <v>941.13321542088477</v>
      </c>
      <c r="AQ15" s="14">
        <v>413.21977081465633</v>
      </c>
      <c r="AR15" s="14">
        <v>425.51133263356456</v>
      </c>
      <c r="AS15" s="14">
        <v>265.59568075277156</v>
      </c>
      <c r="AT15" s="14">
        <v>200.17930878784588</v>
      </c>
      <c r="AU15" s="14">
        <v>236.94341393632001</v>
      </c>
      <c r="AV15" s="15">
        <v>811.40434516671678</v>
      </c>
      <c r="AW15" s="411">
        <f t="shared" si="29"/>
        <v>3293.9870675127599</v>
      </c>
      <c r="AY15" s="506">
        <f>1+AY12</f>
        <v>2021</v>
      </c>
      <c r="AZ15" s="120" t="s">
        <v>30</v>
      </c>
      <c r="BA15" s="7">
        <f>AH15/Z15*100-100</f>
        <v>52.047765792313186</v>
      </c>
      <c r="BB15" s="8">
        <f t="shared" si="38"/>
        <v>-81.145868479496144</v>
      </c>
      <c r="BC15" s="8">
        <f t="shared" si="39"/>
        <v>24.279294796759558</v>
      </c>
      <c r="BD15" s="8">
        <f t="shared" si="40"/>
        <v>31.894611778700778</v>
      </c>
      <c r="BE15" s="8">
        <f t="shared" si="41"/>
        <v>36.395587557881299</v>
      </c>
      <c r="BF15" s="8">
        <f t="shared" si="42"/>
        <v>-85.371118383502207</v>
      </c>
      <c r="BG15" s="9">
        <f t="shared" si="43"/>
        <v>13.621240971252305</v>
      </c>
      <c r="BH15" s="421">
        <f t="shared" si="44"/>
        <v>9.8257945967125835</v>
      </c>
      <c r="BJ15" s="506">
        <f>1+BJ12</f>
        <v>2021</v>
      </c>
      <c r="BK15" s="120" t="s">
        <v>30</v>
      </c>
      <c r="BL15" s="13">
        <f>AH15-Z15</f>
        <v>500.45506188607317</v>
      </c>
      <c r="BM15" s="14">
        <f t="shared" si="45"/>
        <v>-342.46226673261799</v>
      </c>
      <c r="BN15" s="14">
        <f t="shared" si="46"/>
        <v>105.48420139644992</v>
      </c>
      <c r="BO15" s="14">
        <f t="shared" si="47"/>
        <v>86.515688482764915</v>
      </c>
      <c r="BP15" s="14">
        <f t="shared" si="48"/>
        <v>74.444290021543196</v>
      </c>
      <c r="BQ15" s="14">
        <f t="shared" si="49"/>
        <v>-206.72286462591367</v>
      </c>
      <c r="BR15" s="15">
        <f t="shared" si="50"/>
        <v>112.92236600577951</v>
      </c>
      <c r="BS15" s="411">
        <f>SUM(BL15:BR15)</f>
        <v>330.6364764340791</v>
      </c>
      <c r="BU15" s="506">
        <f>1+BU12</f>
        <v>2021</v>
      </c>
      <c r="BV15" s="120" t="s">
        <v>30</v>
      </c>
      <c r="BW15" s="13">
        <f t="shared" si="60"/>
        <v>520.85219127008361</v>
      </c>
      <c r="BX15" s="14">
        <f t="shared" si="51"/>
        <v>-333.6491316832487</v>
      </c>
      <c r="BY15" s="14">
        <f t="shared" si="52"/>
        <v>114.43442244247723</v>
      </c>
      <c r="BZ15" s="14">
        <f t="shared" si="53"/>
        <v>92.174880129914357</v>
      </c>
      <c r="CA15" s="14">
        <f t="shared" si="54"/>
        <v>78.807056294723822</v>
      </c>
      <c r="CB15" s="14">
        <f t="shared" si="55"/>
        <v>-201.52014232763747</v>
      </c>
      <c r="CC15" s="15">
        <f t="shared" si="56"/>
        <v>130.53474731870358</v>
      </c>
      <c r="CD15" s="411">
        <f t="shared" si="61"/>
        <v>401.6340234450164</v>
      </c>
      <c r="CF15" s="506">
        <f>1+CF12</f>
        <v>2021</v>
      </c>
      <c r="CG15" s="120" t="s">
        <v>30</v>
      </c>
      <c r="CH15" s="7">
        <f t="shared" si="19"/>
        <v>55.343088814175275</v>
      </c>
      <c r="CI15" s="8">
        <f t="shared" si="20"/>
        <v>-80.743748302619849</v>
      </c>
      <c r="CJ15" s="8">
        <f t="shared" si="21"/>
        <v>26.893390061839824</v>
      </c>
      <c r="CK15" s="8">
        <f t="shared" si="22"/>
        <v>34.704962019211024</v>
      </c>
      <c r="CL15" s="8">
        <f t="shared" si="23"/>
        <v>39.368232796849725</v>
      </c>
      <c r="CM15" s="8">
        <f t="shared" si="24"/>
        <v>-85.049902413323565</v>
      </c>
      <c r="CN15" s="9">
        <f t="shared" si="25"/>
        <v>16.087509032488967</v>
      </c>
      <c r="CO15" s="421">
        <f t="shared" si="26"/>
        <v>12.192944757014018</v>
      </c>
    </row>
    <row r="16" spans="1:93" s="1" customFormat="1" x14ac:dyDescent="0.3">
      <c r="A16" s="430">
        <v>2019</v>
      </c>
      <c r="B16" s="47">
        <v>1</v>
      </c>
      <c r="C16" s="431" t="s">
        <v>0</v>
      </c>
      <c r="D16" s="443">
        <f t="shared" si="27"/>
        <v>805.69161813364246</v>
      </c>
      <c r="E16" s="444">
        <f t="shared" si="28"/>
        <v>297.20438078848161</v>
      </c>
      <c r="F16" s="445">
        <f t="shared" si="0"/>
        <v>32.916304182094734</v>
      </c>
      <c r="G16" s="434">
        <f>1/23000*(SUMPRODUCT(M16:M22,J16:J22)+SUMPRODUCT(N16:N22,K16:K22)+SUMPRODUCT(O16:O22,L16:L22))/SUM(J16:L22)*J16</f>
        <v>826.23731320204934</v>
      </c>
      <c r="H16" s="435">
        <f>1/23000*(SUMPRODUCT(M16:M22,J16:J22)+SUMPRODUCT(N16:N22,K16:K22)+SUMPRODUCT(O16:O22,L16:L22))/SUM(J16:L22)*K16</f>
        <v>297.21029029000499</v>
      </c>
      <c r="I16" s="436">
        <f>1/23000*(SUMPRODUCT(M16:M22,J16:J22)+SUMPRODUCT(N16:N22,K16:K22)+SUMPRODUCT(O16:O22,L16:L22))/SUM(J16:L22)*L16</f>
        <v>32.251934581652627</v>
      </c>
      <c r="J16" s="463">
        <v>227.16586711123782</v>
      </c>
      <c r="K16" s="463">
        <v>81.71506204005243</v>
      </c>
      <c r="L16" s="464">
        <v>8.8673539286943264</v>
      </c>
      <c r="M16" s="248">
        <v>81574.346765747265</v>
      </c>
      <c r="N16" s="248">
        <v>83652.885863129806</v>
      </c>
      <c r="O16" s="191">
        <v>85377.780370119319</v>
      </c>
      <c r="P16" s="458">
        <f>SUM(J16:L22)</f>
        <v>1977.8089696338939</v>
      </c>
      <c r="Q16" s="459">
        <f>(SUMPRODUCT(M16:M22,J16:J22)+SUMPRODUCT(N16:N22,K16:K22)+SUMPRODUCT(O16:O22,L16:L22))/SUM(J16:L22)</f>
        <v>83654.549186042917</v>
      </c>
      <c r="R16" s="14"/>
      <c r="S16" s="133"/>
      <c r="T16" s="133"/>
      <c r="X16" s="507"/>
      <c r="Y16" s="152" t="s">
        <v>31</v>
      </c>
      <c r="Z16" s="103">
        <v>351.65807350866879</v>
      </c>
      <c r="AA16" s="147">
        <v>1838.7085802295151</v>
      </c>
      <c r="AB16" s="147">
        <v>370.02955324400364</v>
      </c>
      <c r="AC16" s="147">
        <v>262.56563420786438</v>
      </c>
      <c r="AD16" s="147">
        <v>325.12831744274189</v>
      </c>
      <c r="AE16" s="147">
        <v>1126.8877643935575</v>
      </c>
      <c r="AF16" s="145">
        <v>432.81235952851802</v>
      </c>
      <c r="AG16" s="412">
        <f t="shared" si="36"/>
        <v>4707.790282554869</v>
      </c>
      <c r="AH16" s="13">
        <v>423.40965721254196</v>
      </c>
      <c r="AI16" s="14">
        <v>1627.1861938403251</v>
      </c>
      <c r="AJ16" s="14">
        <v>448.71777002588334</v>
      </c>
      <c r="AK16" s="14">
        <v>317.89761654360603</v>
      </c>
      <c r="AL16" s="14">
        <v>405.52840257419996</v>
      </c>
      <c r="AM16" s="14">
        <v>1297.2549087672162</v>
      </c>
      <c r="AN16" s="15">
        <v>511.67969258696439</v>
      </c>
      <c r="AO16" s="412">
        <f t="shared" si="37"/>
        <v>5031.6742415507379</v>
      </c>
      <c r="AP16" s="13">
        <v>467.48942767261155</v>
      </c>
      <c r="AQ16" s="14">
        <v>2498.4071173444008</v>
      </c>
      <c r="AR16" s="14">
        <v>505.95182463603987</v>
      </c>
      <c r="AS16" s="14">
        <v>348.12645315250307</v>
      </c>
      <c r="AT16" s="14">
        <v>449.21819346082577</v>
      </c>
      <c r="AU16" s="14">
        <v>1491.0138285370303</v>
      </c>
      <c r="AV16" s="15">
        <v>577.10069301178771</v>
      </c>
      <c r="AW16" s="412">
        <f>SUM(AP16:AV16)</f>
        <v>6337.3075378151989</v>
      </c>
      <c r="AY16" s="507"/>
      <c r="AZ16" s="152" t="s">
        <v>31</v>
      </c>
      <c r="BA16" s="7">
        <f t="shared" ref="BA16:BA17" si="62">AH16/Z16*100-100</f>
        <v>20.40379252151719</v>
      </c>
      <c r="BB16" s="8">
        <f t="shared" si="38"/>
        <v>-11.503855948874005</v>
      </c>
      <c r="BC16" s="8">
        <f t="shared" si="39"/>
        <v>21.265387073013443</v>
      </c>
      <c r="BD16" s="8">
        <f t="shared" si="40"/>
        <v>21.0735812790859</v>
      </c>
      <c r="BE16" s="8">
        <f t="shared" si="41"/>
        <v>24.728724266109879</v>
      </c>
      <c r="BF16" s="8">
        <f t="shared" si="42"/>
        <v>15.118377335949077</v>
      </c>
      <c r="BG16" s="9">
        <f t="shared" si="43"/>
        <v>18.222061205544151</v>
      </c>
      <c r="BH16" s="422">
        <f t="shared" si="44"/>
        <v>6.8797448390182154</v>
      </c>
      <c r="BJ16" s="507"/>
      <c r="BK16" s="152" t="s">
        <v>31</v>
      </c>
      <c r="BL16" s="13">
        <f t="shared" ref="BL16:BL17" si="63">AH16-Z16</f>
        <v>71.751583703873166</v>
      </c>
      <c r="BM16" s="14">
        <f t="shared" si="45"/>
        <v>-211.52238638918993</v>
      </c>
      <c r="BN16" s="14">
        <f t="shared" si="46"/>
        <v>78.688216781879703</v>
      </c>
      <c r="BO16" s="14">
        <f t="shared" si="47"/>
        <v>55.331982335741657</v>
      </c>
      <c r="BP16" s="14">
        <f t="shared" si="48"/>
        <v>80.40008513145807</v>
      </c>
      <c r="BQ16" s="14">
        <f t="shared" si="49"/>
        <v>170.36714437365868</v>
      </c>
      <c r="BR16" s="15">
        <f t="shared" si="50"/>
        <v>78.867333058446377</v>
      </c>
      <c r="BS16" s="412">
        <f t="shared" ref="BS16:BS17" si="64">SUM(BL16:BR16)</f>
        <v>323.88395899586772</v>
      </c>
      <c r="BU16" s="507"/>
      <c r="BV16" s="152" t="s">
        <v>31</v>
      </c>
      <c r="BW16" s="13">
        <f t="shared" si="60"/>
        <v>-44.079770460069597</v>
      </c>
      <c r="BX16" s="14">
        <f t="shared" si="51"/>
        <v>-871.2209235040757</v>
      </c>
      <c r="BY16" s="14">
        <f t="shared" si="52"/>
        <v>-57.234054610156534</v>
      </c>
      <c r="BZ16" s="14">
        <f t="shared" si="53"/>
        <v>-30.228836608897041</v>
      </c>
      <c r="CA16" s="14">
        <f t="shared" si="54"/>
        <v>-43.689790886625815</v>
      </c>
      <c r="CB16" s="14">
        <f t="shared" si="55"/>
        <v>-193.75891976981416</v>
      </c>
      <c r="CC16" s="15">
        <f t="shared" si="56"/>
        <v>-65.421000424823319</v>
      </c>
      <c r="CD16" s="412">
        <f t="shared" si="61"/>
        <v>-1305.6332962644619</v>
      </c>
      <c r="CF16" s="507"/>
      <c r="CG16" s="152" t="s">
        <v>31</v>
      </c>
      <c r="CH16" s="7">
        <f t="shared" si="19"/>
        <v>-9.4290411399290974</v>
      </c>
      <c r="CI16" s="8">
        <f t="shared" si="20"/>
        <v>-34.871055139728838</v>
      </c>
      <c r="CJ16" s="8">
        <f t="shared" si="21"/>
        <v>-11.31215499644226</v>
      </c>
      <c r="CK16" s="8">
        <f t="shared" si="22"/>
        <v>-8.6832920437835099</v>
      </c>
      <c r="CL16" s="8">
        <f t="shared" si="23"/>
        <v>-9.725739411851265</v>
      </c>
      <c r="CM16" s="8">
        <f t="shared" si="24"/>
        <v>-12.995112188860688</v>
      </c>
      <c r="CN16" s="9">
        <f t="shared" si="25"/>
        <v>-11.336150037076294</v>
      </c>
      <c r="CO16" s="422">
        <f t="shared" si="26"/>
        <v>-20.602334484694765</v>
      </c>
    </row>
    <row r="17" spans="1:93" s="1" customFormat="1" ht="16.2" thickBot="1" x14ac:dyDescent="0.35">
      <c r="A17" s="428">
        <v>2019</v>
      </c>
      <c r="B17" s="327">
        <v>2</v>
      </c>
      <c r="C17" s="429" t="s">
        <v>1</v>
      </c>
      <c r="D17" s="446">
        <f t="shared" si="27"/>
        <v>354.5257823853579</v>
      </c>
      <c r="E17" s="447">
        <f t="shared" si="28"/>
        <v>1559.2215527783587</v>
      </c>
      <c r="F17" s="448">
        <f t="shared" si="0"/>
        <v>131.54635958022934</v>
      </c>
      <c r="G17" s="437">
        <f>1/23000*(SUMPRODUCT(M16:M22,J16:J22)+SUMPRODUCT(N16:N22,K16:K22)+SUMPRODUCT(O16:O22,L16:L22))/SUM(J16:L22)*J17</f>
        <v>357.94220134955327</v>
      </c>
      <c r="H17" s="438">
        <f>1/23000*(SUMPRODUCT(M16:M22,J16:J22)+SUMPRODUCT(N16:N22,K16:K22)+SUMPRODUCT(O16:O22,L16:L22))/SUM(J16:L22)*K17</f>
        <v>1560.9548839956674</v>
      </c>
      <c r="I17" s="439">
        <f>1/23000*(SUMPRODUCT(M16:M22,J16:J22)+SUMPRODUCT(N16:N22,K16:K22)+SUMPRODUCT(O16:O22,L16:L22))/SUM(J16:L22)*L17</f>
        <v>127.17031011642342</v>
      </c>
      <c r="J17" s="465">
        <v>98.412706913651974</v>
      </c>
      <c r="K17" s="465">
        <v>429.16927628235067</v>
      </c>
      <c r="L17" s="239">
        <v>34.964232801887327</v>
      </c>
      <c r="M17" s="147">
        <v>82856.0990809621</v>
      </c>
      <c r="N17" s="147">
        <v>83561.656660409586</v>
      </c>
      <c r="O17" s="145">
        <v>86533.180564509865</v>
      </c>
      <c r="P17" s="13"/>
      <c r="Q17" s="15"/>
      <c r="R17" s="14"/>
      <c r="S17" s="133"/>
      <c r="T17" s="133"/>
      <c r="X17" s="508"/>
      <c r="Y17" s="153" t="s">
        <v>32</v>
      </c>
      <c r="Z17" s="135">
        <v>39.245541606977014</v>
      </c>
      <c r="AA17" s="129">
        <v>156.95752890078478</v>
      </c>
      <c r="AB17" s="129">
        <v>30.251402125262391</v>
      </c>
      <c r="AC17" s="129">
        <v>24.139445557578089</v>
      </c>
      <c r="AD17" s="129">
        <v>32.379482086193669</v>
      </c>
      <c r="AE17" s="129">
        <v>124.08170537337546</v>
      </c>
      <c r="AF17" s="144">
        <v>43.045428992637504</v>
      </c>
      <c r="AG17" s="413">
        <f t="shared" si="36"/>
        <v>450.1005346428089</v>
      </c>
      <c r="AH17" s="19">
        <v>41.24308371584651</v>
      </c>
      <c r="AI17" s="20">
        <v>164.80969000201384</v>
      </c>
      <c r="AJ17" s="20">
        <v>31.775820976097801</v>
      </c>
      <c r="AK17" s="20">
        <v>25.408009461873267</v>
      </c>
      <c r="AL17" s="20">
        <v>34.089136562554039</v>
      </c>
      <c r="AM17" s="20">
        <v>130.52293050191452</v>
      </c>
      <c r="AN17" s="21">
        <v>45.273613145421855</v>
      </c>
      <c r="AO17" s="413">
        <f t="shared" si="37"/>
        <v>473.12228436572184</v>
      </c>
      <c r="AP17" s="19">
        <v>49.021186106331513</v>
      </c>
      <c r="AQ17" s="20">
        <v>195.47504346535482</v>
      </c>
      <c r="AR17" s="20">
        <v>37.565861210623289</v>
      </c>
      <c r="AS17" s="20">
        <v>30.019387363023291</v>
      </c>
      <c r="AT17" s="20">
        <v>40.383858376521239</v>
      </c>
      <c r="AU17" s="20">
        <v>155.23750713081742</v>
      </c>
      <c r="AV17" s="21">
        <v>53.817999935083392</v>
      </c>
      <c r="AW17" s="413">
        <f t="shared" si="29"/>
        <v>561.52084358775494</v>
      </c>
      <c r="AY17" s="508"/>
      <c r="AZ17" s="153" t="s">
        <v>32</v>
      </c>
      <c r="BA17" s="16">
        <f t="shared" si="62"/>
        <v>5.0898574132924637</v>
      </c>
      <c r="BB17" s="17">
        <f t="shared" si="38"/>
        <v>5.002729818836869</v>
      </c>
      <c r="BC17" s="17">
        <f t="shared" si="39"/>
        <v>5.0391675880781577</v>
      </c>
      <c r="BD17" s="17">
        <f t="shared" si="40"/>
        <v>5.2551493002163738</v>
      </c>
      <c r="BE17" s="17">
        <f t="shared" si="41"/>
        <v>5.2800550416751406</v>
      </c>
      <c r="BF17" s="17">
        <f t="shared" si="42"/>
        <v>5.1911158934805997</v>
      </c>
      <c r="BG17" s="18">
        <f t="shared" si="43"/>
        <v>5.1763548533003672</v>
      </c>
      <c r="BH17" s="423">
        <f t="shared" si="44"/>
        <v>5.1148016834022627</v>
      </c>
      <c r="BJ17" s="508"/>
      <c r="BK17" s="153" t="s">
        <v>32</v>
      </c>
      <c r="BL17" s="19">
        <f t="shared" si="63"/>
        <v>1.9975421088694958</v>
      </c>
      <c r="BM17" s="20">
        <f t="shared" si="45"/>
        <v>7.8521611012290577</v>
      </c>
      <c r="BN17" s="20">
        <f t="shared" si="46"/>
        <v>1.52441885083541</v>
      </c>
      <c r="BO17" s="20">
        <f t="shared" si="47"/>
        <v>1.2685639042951777</v>
      </c>
      <c r="BP17" s="20">
        <f t="shared" si="48"/>
        <v>1.7096544763603703</v>
      </c>
      <c r="BQ17" s="20">
        <f t="shared" si="49"/>
        <v>6.4412251285390596</v>
      </c>
      <c r="BR17" s="21">
        <f t="shared" si="50"/>
        <v>2.2281841527843511</v>
      </c>
      <c r="BS17" s="413">
        <f t="shared" si="64"/>
        <v>23.021749722912922</v>
      </c>
      <c r="BU17" s="508"/>
      <c r="BV17" s="153" t="s">
        <v>32</v>
      </c>
      <c r="BW17" s="19">
        <f t="shared" si="60"/>
        <v>-7.7781023904850031</v>
      </c>
      <c r="BX17" s="20">
        <f t="shared" si="51"/>
        <v>-30.665353463340978</v>
      </c>
      <c r="BY17" s="20">
        <f t="shared" si="52"/>
        <v>-5.7900402345254882</v>
      </c>
      <c r="BZ17" s="20">
        <f t="shared" si="53"/>
        <v>-4.6113779011500249</v>
      </c>
      <c r="CA17" s="20">
        <f t="shared" si="54"/>
        <v>-6.2947218139672003</v>
      </c>
      <c r="CB17" s="20">
        <f t="shared" si="55"/>
        <v>-24.714576628902904</v>
      </c>
      <c r="CC17" s="21">
        <f t="shared" si="56"/>
        <v>-8.5443867896615373</v>
      </c>
      <c r="CD17" s="413">
        <f t="shared" si="61"/>
        <v>-88.398559222033128</v>
      </c>
      <c r="CF17" s="508"/>
      <c r="CG17" s="153" t="s">
        <v>32</v>
      </c>
      <c r="CH17" s="16">
        <f t="shared" si="19"/>
        <v>-15.866818019485649</v>
      </c>
      <c r="CI17" s="17">
        <f t="shared" si="20"/>
        <v>-15.687605394381706</v>
      </c>
      <c r="CJ17" s="17">
        <f t="shared" si="21"/>
        <v>-15.413037390683101</v>
      </c>
      <c r="CK17" s="17">
        <f t="shared" si="22"/>
        <v>-15.361332479523355</v>
      </c>
      <c r="CL17" s="17">
        <f t="shared" si="23"/>
        <v>-15.587222387910529</v>
      </c>
      <c r="CM17" s="17">
        <f t="shared" si="24"/>
        <v>-15.920493111291805</v>
      </c>
      <c r="CN17" s="18">
        <f t="shared" si="25"/>
        <v>-15.876448028481164</v>
      </c>
      <c r="CO17" s="423">
        <f t="shared" si="26"/>
        <v>-15.742703094906247</v>
      </c>
    </row>
    <row r="18" spans="1:93" s="1" customFormat="1" x14ac:dyDescent="0.3">
      <c r="A18" s="428">
        <v>2019</v>
      </c>
      <c r="B18" s="327">
        <v>3</v>
      </c>
      <c r="C18" s="429" t="s">
        <v>2</v>
      </c>
      <c r="D18" s="446">
        <f t="shared" si="27"/>
        <v>365.95087162751292</v>
      </c>
      <c r="E18" s="447">
        <f t="shared" si="28"/>
        <v>314.75278680916642</v>
      </c>
      <c r="F18" s="448">
        <f t="shared" si="0"/>
        <v>25.389569104662144</v>
      </c>
      <c r="G18" s="437">
        <f>1/23000*(SUMPRODUCT(M16:M22,J16:J22)+SUMPRODUCT(N16:N22,K16:K22)+SUMPRODUCT(O16:O22,L16:L22))/SUM(J16:L22)*J18</f>
        <v>363.61222147024893</v>
      </c>
      <c r="H18" s="438">
        <f>1/23000*(SUMPRODUCT(M16:M22,J16:J22)+SUMPRODUCT(N16:N22,K16:K22)+SUMPRODUCT(O16:O22,L16:L22))/SUM(J16:L22)*K18</f>
        <v>312.02230554161832</v>
      </c>
      <c r="I18" s="439">
        <f>1/23000*(SUMPRODUCT(M16:M22,J16:J22)+SUMPRODUCT(N16:N22,K16:K22)+SUMPRODUCT(O16:O22,L16:L22))/SUM(J16:L22)*L18</f>
        <v>24.169786978015154</v>
      </c>
      <c r="J18" s="465">
        <v>99.971623482384828</v>
      </c>
      <c r="K18" s="465">
        <v>85.787480744138222</v>
      </c>
      <c r="L18" s="239">
        <v>6.6452465036664945</v>
      </c>
      <c r="M18" s="147">
        <v>84192.591399857221</v>
      </c>
      <c r="N18" s="147">
        <v>84386.603194493306</v>
      </c>
      <c r="O18" s="145">
        <v>87876.362311771445</v>
      </c>
      <c r="P18" s="13"/>
      <c r="Q18" s="15"/>
      <c r="R18" s="14"/>
      <c r="S18" s="133"/>
      <c r="T18" s="133"/>
      <c r="X18" s="506">
        <f>1+X15</f>
        <v>2022</v>
      </c>
      <c r="Y18" s="120" t="s">
        <v>30</v>
      </c>
      <c r="Z18" s="103">
        <v>1048.0034070560691</v>
      </c>
      <c r="AA18" s="147">
        <v>459.47355846723161</v>
      </c>
      <c r="AB18" s="147">
        <v>472.43042782124343</v>
      </c>
      <c r="AC18" s="147">
        <v>294.19007994694471</v>
      </c>
      <c r="AD18" s="147">
        <v>222.133856272673</v>
      </c>
      <c r="AE18" s="147">
        <v>263.2096157701788</v>
      </c>
      <c r="AF18" s="145">
        <v>900.57256599608911</v>
      </c>
      <c r="AG18" s="411">
        <f t="shared" si="36"/>
        <v>3660.01351133043</v>
      </c>
      <c r="AH18" s="13">
        <v>1591.5759599801706</v>
      </c>
      <c r="AI18" s="14">
        <v>86.563727740765401</v>
      </c>
      <c r="AJ18" s="14">
        <v>587.72144348152801</v>
      </c>
      <c r="AK18" s="14">
        <v>388.77321864694801</v>
      </c>
      <c r="AL18" s="14">
        <v>303.376472410703</v>
      </c>
      <c r="AM18" s="14">
        <v>38.487227300832224</v>
      </c>
      <c r="AN18" s="15">
        <v>1023.0273388965513</v>
      </c>
      <c r="AO18" s="411">
        <f t="shared" si="37"/>
        <v>4019.5253884574986</v>
      </c>
      <c r="AP18" s="13">
        <v>1019.1282620257385</v>
      </c>
      <c r="AQ18" s="14">
        <v>447.0014741947042</v>
      </c>
      <c r="AR18" s="14">
        <v>459.76929275996235</v>
      </c>
      <c r="AS18" s="14">
        <v>286.26643062927445</v>
      </c>
      <c r="AT18" s="14">
        <v>215.95757576954372</v>
      </c>
      <c r="AU18" s="14">
        <v>255.85556062785361</v>
      </c>
      <c r="AV18" s="15">
        <v>875.69654119102756</v>
      </c>
      <c r="AW18" s="411">
        <f t="shared" si="29"/>
        <v>3559.6751371981045</v>
      </c>
      <c r="AY18" s="506">
        <f>1+AY15</f>
        <v>2022</v>
      </c>
      <c r="AZ18" s="120" t="s">
        <v>30</v>
      </c>
      <c r="BA18" s="7">
        <f>AH18/Z18*100-100</f>
        <v>51.867441390390439</v>
      </c>
      <c r="BB18" s="8">
        <f t="shared" si="38"/>
        <v>-81.160237374804481</v>
      </c>
      <c r="BC18" s="8">
        <f t="shared" si="39"/>
        <v>24.403808237328022</v>
      </c>
      <c r="BD18" s="8">
        <f t="shared" si="40"/>
        <v>32.150349432945092</v>
      </c>
      <c r="BE18" s="8">
        <f t="shared" si="41"/>
        <v>36.57372068411911</v>
      </c>
      <c r="BF18" s="8">
        <f t="shared" si="42"/>
        <v>-85.377727486051526</v>
      </c>
      <c r="BG18" s="9">
        <f t="shared" si="43"/>
        <v>13.597435401001761</v>
      </c>
      <c r="BH18" s="421">
        <f t="shared" si="44"/>
        <v>9.822692621601405</v>
      </c>
      <c r="BJ18" s="506">
        <f>1+BJ15</f>
        <v>2022</v>
      </c>
      <c r="BK18" s="120" t="s">
        <v>30</v>
      </c>
      <c r="BL18" s="13">
        <f>AH18-Z18</f>
        <v>543.5725529241015</v>
      </c>
      <c r="BM18" s="14">
        <f t="shared" si="45"/>
        <v>-372.90983072646623</v>
      </c>
      <c r="BN18" s="14">
        <f t="shared" si="46"/>
        <v>115.29101566028459</v>
      </c>
      <c r="BO18" s="14">
        <f t="shared" si="47"/>
        <v>94.583138700003303</v>
      </c>
      <c r="BP18" s="14">
        <f t="shared" si="48"/>
        <v>81.242616138030002</v>
      </c>
      <c r="BQ18" s="14">
        <f t="shared" si="49"/>
        <v>-224.72238846934658</v>
      </c>
      <c r="BR18" s="15">
        <f t="shared" si="50"/>
        <v>122.45477290046222</v>
      </c>
      <c r="BS18" s="411">
        <f>SUM(BL18:BR18)</f>
        <v>359.51187712706883</v>
      </c>
      <c r="BU18" s="506">
        <f>1+BU15</f>
        <v>2022</v>
      </c>
      <c r="BV18" s="120" t="s">
        <v>30</v>
      </c>
      <c r="BW18" s="13">
        <f t="shared" si="60"/>
        <v>572.4476979544321</v>
      </c>
      <c r="BX18" s="14">
        <f t="shared" si="51"/>
        <v>-360.43774645393881</v>
      </c>
      <c r="BY18" s="14">
        <f t="shared" si="52"/>
        <v>127.95215072156566</v>
      </c>
      <c r="BZ18" s="14">
        <f t="shared" si="53"/>
        <v>102.50678801767356</v>
      </c>
      <c r="CA18" s="14">
        <f t="shared" si="54"/>
        <v>87.418896641159279</v>
      </c>
      <c r="CB18" s="14">
        <f t="shared" si="55"/>
        <v>-217.36833332702139</v>
      </c>
      <c r="CC18" s="15">
        <f t="shared" si="56"/>
        <v>147.33079770552376</v>
      </c>
      <c r="CD18" s="411">
        <f t="shared" si="61"/>
        <v>459.85025125939416</v>
      </c>
      <c r="CF18" s="506">
        <f>1+CF15</f>
        <v>2022</v>
      </c>
      <c r="CG18" s="120" t="s">
        <v>30</v>
      </c>
      <c r="CH18" s="7">
        <f t="shared" si="19"/>
        <v>56.170329023803959</v>
      </c>
      <c r="CI18" s="8">
        <f t="shared" si="20"/>
        <v>-80.634576676348928</v>
      </c>
      <c r="CJ18" s="8">
        <f t="shared" si="21"/>
        <v>27.829642548217606</v>
      </c>
      <c r="CK18" s="8">
        <f t="shared" si="22"/>
        <v>35.808176247680137</v>
      </c>
      <c r="CL18" s="8">
        <f t="shared" si="23"/>
        <v>40.479661956590576</v>
      </c>
      <c r="CM18" s="8">
        <f t="shared" si="24"/>
        <v>-84.957439577866921</v>
      </c>
      <c r="CN18" s="9">
        <f t="shared" si="25"/>
        <v>16.824412427750417</v>
      </c>
      <c r="CO18" s="421">
        <f t="shared" si="26"/>
        <v>12.918320732530432</v>
      </c>
    </row>
    <row r="19" spans="1:93" s="1" customFormat="1" x14ac:dyDescent="0.3">
      <c r="A19" s="428">
        <v>2019</v>
      </c>
      <c r="B19" s="327">
        <v>4</v>
      </c>
      <c r="C19" s="429" t="s">
        <v>3</v>
      </c>
      <c r="D19" s="446">
        <f t="shared" si="27"/>
        <v>229.83789495266237</v>
      </c>
      <c r="E19" s="447">
        <f t="shared" si="28"/>
        <v>222.18783285385985</v>
      </c>
      <c r="F19" s="448">
        <f t="shared" si="0"/>
        <v>20.234615450649837</v>
      </c>
      <c r="G19" s="437">
        <f>1/23000*(SUMPRODUCT(M16:M22,J16:J22)+SUMPRODUCT(N16:N22,K16:K22)+SUMPRODUCT(O16:O22,L16:L22))/SUM(J16:L22)*J19</f>
        <v>220.70220357473627</v>
      </c>
      <c r="H19" s="438">
        <f>1/23000*(SUMPRODUCT(M16:M22,J16:J22)+SUMPRODUCT(N16:N22,K16:K22)+SUMPRODUCT(O16:O22,L16:L22))/SUM(J16:L22)*K19</f>
        <v>219.36412149365196</v>
      </c>
      <c r="I19" s="439">
        <f>1/23000*(SUMPRODUCT(M16:M22,J16:J22)+SUMPRODUCT(N16:N22,K16:K22)+SUMPRODUCT(O16:O22,L16:L22))/SUM(J16:L22)*L19</f>
        <v>19.430912592073508</v>
      </c>
      <c r="J19" s="465">
        <v>60.67991199055853</v>
      </c>
      <c r="K19" s="465">
        <v>60.312019411321799</v>
      </c>
      <c r="L19" s="239">
        <v>5.3423393463490703</v>
      </c>
      <c r="M19" s="147">
        <v>87117.324506564051</v>
      </c>
      <c r="N19" s="147">
        <v>84731.372046870398</v>
      </c>
      <c r="O19" s="145">
        <v>87114.674900424623</v>
      </c>
      <c r="P19" s="13"/>
      <c r="Q19" s="15"/>
      <c r="R19" s="14"/>
      <c r="S19" s="133"/>
      <c r="T19" s="133"/>
      <c r="X19" s="507"/>
      <c r="Y19" s="152" t="s">
        <v>31</v>
      </c>
      <c r="Z19" s="103">
        <v>381.10509220413468</v>
      </c>
      <c r="AA19" s="147">
        <v>1990.7645956696301</v>
      </c>
      <c r="AB19" s="147">
        <v>400.18141035004635</v>
      </c>
      <c r="AC19" s="147">
        <v>284.44838041310874</v>
      </c>
      <c r="AD19" s="147">
        <v>352.48071712956443</v>
      </c>
      <c r="AE19" s="147">
        <v>1222.6044333530476</v>
      </c>
      <c r="AF19" s="145">
        <v>468.86567346927319</v>
      </c>
      <c r="AG19" s="412">
        <f t="shared" si="36"/>
        <v>5100.4503025888052</v>
      </c>
      <c r="AH19" s="13">
        <v>458.62078018808933</v>
      </c>
      <c r="AI19" s="14">
        <v>1760.5531809541569</v>
      </c>
      <c r="AJ19" s="14">
        <v>488.07172152456599</v>
      </c>
      <c r="AK19" s="14">
        <v>344.49151415382499</v>
      </c>
      <c r="AL19" s="14">
        <v>439.38993521005102</v>
      </c>
      <c r="AM19" s="14">
        <v>1406.6414983531758</v>
      </c>
      <c r="AN19" s="15">
        <v>553.99480817419521</v>
      </c>
      <c r="AO19" s="412">
        <f t="shared" si="37"/>
        <v>5451.7634385580586</v>
      </c>
      <c r="AP19" s="13">
        <v>558.48046919408444</v>
      </c>
      <c r="AQ19" s="14">
        <v>3007.1772537920806</v>
      </c>
      <c r="AR19" s="14">
        <v>610.06829873522997</v>
      </c>
      <c r="AS19" s="14">
        <v>415.45389825441026</v>
      </c>
      <c r="AT19" s="14">
        <v>542.93608688303732</v>
      </c>
      <c r="AU19" s="14">
        <v>1777.0775310417259</v>
      </c>
      <c r="AV19" s="15">
        <v>690.71146706310697</v>
      </c>
      <c r="AW19" s="412">
        <f t="shared" si="29"/>
        <v>7601.9050049636753</v>
      </c>
      <c r="AY19" s="507"/>
      <c r="AZ19" s="152" t="s">
        <v>31</v>
      </c>
      <c r="BA19" s="7">
        <f t="shared" ref="BA19:BA20" si="65">AH19/Z19*100-100</f>
        <v>20.33971457469643</v>
      </c>
      <c r="BB19" s="8">
        <f t="shared" si="38"/>
        <v>-11.56396970371263</v>
      </c>
      <c r="BC19" s="8">
        <f t="shared" si="39"/>
        <v>21.962617178454224</v>
      </c>
      <c r="BD19" s="8">
        <f t="shared" si="40"/>
        <v>21.108622117487428</v>
      </c>
      <c r="BE19" s="8">
        <f t="shared" si="41"/>
        <v>24.656446113771551</v>
      </c>
      <c r="BF19" s="8">
        <f t="shared" si="42"/>
        <v>15.052870738853642</v>
      </c>
      <c r="BG19" s="9">
        <f t="shared" si="43"/>
        <v>18.156401613926391</v>
      </c>
      <c r="BH19" s="422">
        <f t="shared" si="44"/>
        <v>6.8878846989439211</v>
      </c>
      <c r="BJ19" s="507"/>
      <c r="BK19" s="152" t="s">
        <v>31</v>
      </c>
      <c r="BL19" s="13">
        <f t="shared" ref="BL19:BL20" si="66">AH19-Z19</f>
        <v>77.515687983954649</v>
      </c>
      <c r="BM19" s="14">
        <f t="shared" si="45"/>
        <v>-230.21141471547321</v>
      </c>
      <c r="BN19" s="14">
        <f t="shared" si="46"/>
        <v>87.890311174519638</v>
      </c>
      <c r="BO19" s="14">
        <f t="shared" si="47"/>
        <v>60.043133740716257</v>
      </c>
      <c r="BP19" s="14">
        <f t="shared" si="48"/>
        <v>86.909218080486596</v>
      </c>
      <c r="BQ19" s="14">
        <f t="shared" si="49"/>
        <v>184.03706500012822</v>
      </c>
      <c r="BR19" s="15">
        <f t="shared" si="50"/>
        <v>85.129134704922024</v>
      </c>
      <c r="BS19" s="412">
        <f t="shared" ref="BS19:BS20" si="67">SUM(BL19:BR19)</f>
        <v>351.31313596925418</v>
      </c>
      <c r="BU19" s="507"/>
      <c r="BV19" s="152" t="s">
        <v>31</v>
      </c>
      <c r="BW19" s="13">
        <f t="shared" si="60"/>
        <v>-99.859689005995108</v>
      </c>
      <c r="BX19" s="14">
        <f t="shared" si="51"/>
        <v>-1246.6240728379237</v>
      </c>
      <c r="BY19" s="14">
        <f t="shared" si="52"/>
        <v>-121.99657721066399</v>
      </c>
      <c r="BZ19" s="14">
        <f t="shared" si="53"/>
        <v>-70.962384100585268</v>
      </c>
      <c r="CA19" s="14">
        <f t="shared" si="54"/>
        <v>-103.5461516729863</v>
      </c>
      <c r="CB19" s="14">
        <f t="shared" si="55"/>
        <v>-370.43603268855009</v>
      </c>
      <c r="CC19" s="15">
        <f t="shared" si="56"/>
        <v>-136.71665888891175</v>
      </c>
      <c r="CD19" s="412">
        <f t="shared" si="61"/>
        <v>-2150.1415664056158</v>
      </c>
      <c r="CF19" s="507"/>
      <c r="CG19" s="152" t="s">
        <v>31</v>
      </c>
      <c r="CH19" s="7">
        <f t="shared" si="19"/>
        <v>-17.880605413130695</v>
      </c>
      <c r="CI19" s="8">
        <f t="shared" si="20"/>
        <v>-41.454958176007693</v>
      </c>
      <c r="CJ19" s="8">
        <f t="shared" si="21"/>
        <v>-19.997199897713514</v>
      </c>
      <c r="CK19" s="8">
        <f t="shared" si="22"/>
        <v>-17.080687989387982</v>
      </c>
      <c r="CL19" s="8">
        <f t="shared" si="23"/>
        <v>-19.071517656422216</v>
      </c>
      <c r="CM19" s="8">
        <f t="shared" si="24"/>
        <v>-20.845237544104208</v>
      </c>
      <c r="CN19" s="9">
        <f t="shared" si="25"/>
        <v>-19.793599123267583</v>
      </c>
      <c r="CO19" s="422">
        <f t="shared" si="26"/>
        <v>-28.284246711866018</v>
      </c>
    </row>
    <row r="20" spans="1:93" s="1" customFormat="1" ht="16.2" thickBot="1" x14ac:dyDescent="0.35">
      <c r="A20" s="428">
        <v>2019</v>
      </c>
      <c r="B20" s="327">
        <v>5</v>
      </c>
      <c r="C20" s="429" t="s">
        <v>4</v>
      </c>
      <c r="D20" s="446">
        <f t="shared" si="27"/>
        <v>172.8013909081819</v>
      </c>
      <c r="E20" s="447">
        <f t="shared" si="28"/>
        <v>274.73524750605191</v>
      </c>
      <c r="F20" s="448">
        <f t="shared" si="0"/>
        <v>27.096021117705671</v>
      </c>
      <c r="G20" s="437">
        <f>1/23000*(SUMPRODUCT(M16:M22,J16:J22)+SUMPRODUCT(N16:N22,K16:K22)+SUMPRODUCT(O16:O22,L16:L22))/SUM(J16:L22)*J20</f>
        <v>168.93493397063281</v>
      </c>
      <c r="H20" s="438">
        <f>1/23000*(SUMPRODUCT(M16:M22,J16:J22)+SUMPRODUCT(N16:N22,K16:K22)+SUMPRODUCT(O16:O22,L16:L22))/SUM(J16:L22)*K20</f>
        <v>284.17084060870644</v>
      </c>
      <c r="I20" s="439">
        <f>1/23000*(SUMPRODUCT(M16:M22,J16:J22)+SUMPRODUCT(N16:N22,K16:K22)+SUMPRODUCT(O16:O22,L16:L22))/SUM(J16:L22)*L20</f>
        <v>26.49283252908619</v>
      </c>
      <c r="J20" s="465">
        <v>46.447007594092916</v>
      </c>
      <c r="K20" s="465">
        <v>78.129992900502231</v>
      </c>
      <c r="L20" s="239">
        <v>7.2839451541823017</v>
      </c>
      <c r="M20" s="147">
        <v>85569.172197729436</v>
      </c>
      <c r="N20" s="147">
        <v>80876.888094515307</v>
      </c>
      <c r="O20" s="145">
        <v>85559.195259645247</v>
      </c>
      <c r="P20" s="13"/>
      <c r="Q20" s="15"/>
      <c r="R20" s="14"/>
      <c r="S20" s="133"/>
      <c r="T20" s="133"/>
      <c r="X20" s="508"/>
      <c r="Y20" s="153" t="s">
        <v>32</v>
      </c>
      <c r="Z20" s="135">
        <v>42.798322231868191</v>
      </c>
      <c r="AA20" s="129">
        <v>171.08148234233249</v>
      </c>
      <c r="AB20" s="129">
        <v>32.962711241548767</v>
      </c>
      <c r="AC20" s="129">
        <v>26.313560105843855</v>
      </c>
      <c r="AD20" s="129">
        <v>35.309695377501072</v>
      </c>
      <c r="AE20" s="129">
        <v>135.35191482478936</v>
      </c>
      <c r="AF20" s="144">
        <v>46.946549678357975</v>
      </c>
      <c r="AG20" s="413">
        <f t="shared" si="36"/>
        <v>490.76423580224173</v>
      </c>
      <c r="AH20" s="19">
        <v>44.978213783081316</v>
      </c>
      <c r="AI20" s="20">
        <v>179.65495861240103</v>
      </c>
      <c r="AJ20" s="20">
        <v>34.623091339393127</v>
      </c>
      <c r="AK20" s="20">
        <v>27.696442517018102</v>
      </c>
      <c r="AL20" s="20">
        <v>37.17252487919049</v>
      </c>
      <c r="AM20" s="20">
        <v>142.38085190097453</v>
      </c>
      <c r="AN20" s="21">
        <v>49.37723262917887</v>
      </c>
      <c r="AO20" s="413">
        <f t="shared" si="37"/>
        <v>515.88331566123748</v>
      </c>
      <c r="AP20" s="19">
        <v>57.782837031150116</v>
      </c>
      <c r="AQ20" s="20">
        <v>230.10404639829363</v>
      </c>
      <c r="AR20" s="20">
        <v>44.169368670077283</v>
      </c>
      <c r="AS20" s="20">
        <v>35.317397530763444</v>
      </c>
      <c r="AT20" s="20">
        <v>47.566815960568562</v>
      </c>
      <c r="AU20" s="20">
        <v>183.09918227825165</v>
      </c>
      <c r="AV20" s="21">
        <v>63.469626605986555</v>
      </c>
      <c r="AW20" s="413">
        <f t="shared" si="29"/>
        <v>661.50927447509127</v>
      </c>
      <c r="AY20" s="508"/>
      <c r="AZ20" s="153" t="s">
        <v>32</v>
      </c>
      <c r="BA20" s="16">
        <f t="shared" si="65"/>
        <v>5.0934042213223591</v>
      </c>
      <c r="BB20" s="17">
        <f t="shared" si="38"/>
        <v>5.0113408842887424</v>
      </c>
      <c r="BC20" s="17">
        <f t="shared" si="39"/>
        <v>5.0371466281313957</v>
      </c>
      <c r="BD20" s="17">
        <f t="shared" si="40"/>
        <v>5.2553983786752099</v>
      </c>
      <c r="BE20" s="17">
        <f t="shared" si="41"/>
        <v>5.2756883959876717</v>
      </c>
      <c r="BF20" s="17">
        <f t="shared" si="42"/>
        <v>5.1930828502012787</v>
      </c>
      <c r="BG20" s="18">
        <f t="shared" si="43"/>
        <v>5.1775539788846885</v>
      </c>
      <c r="BH20" s="423">
        <f t="shared" si="44"/>
        <v>5.1183599020686756</v>
      </c>
      <c r="BJ20" s="508"/>
      <c r="BK20" s="153" t="s">
        <v>32</v>
      </c>
      <c r="BL20" s="19">
        <f t="shared" si="66"/>
        <v>2.1798915512131245</v>
      </c>
      <c r="BM20" s="20">
        <f t="shared" si="45"/>
        <v>8.5734762700685394</v>
      </c>
      <c r="BN20" s="20">
        <f t="shared" si="46"/>
        <v>1.6603800978443601</v>
      </c>
      <c r="BO20" s="20">
        <f t="shared" si="47"/>
        <v>1.382882411174247</v>
      </c>
      <c r="BP20" s="20">
        <f t="shared" si="48"/>
        <v>1.8628295016894185</v>
      </c>
      <c r="BQ20" s="20">
        <f t="shared" si="49"/>
        <v>7.0289370761851728</v>
      </c>
      <c r="BR20" s="21">
        <f t="shared" si="50"/>
        <v>2.4306829508208949</v>
      </c>
      <c r="BS20" s="413">
        <f t="shared" si="67"/>
        <v>25.119079858995757</v>
      </c>
      <c r="BU20" s="508"/>
      <c r="BV20" s="153" t="s">
        <v>32</v>
      </c>
      <c r="BW20" s="19">
        <f t="shared" si="60"/>
        <v>-12.8046232480688</v>
      </c>
      <c r="BX20" s="20">
        <f t="shared" si="51"/>
        <v>-50.449087785892601</v>
      </c>
      <c r="BY20" s="20">
        <f t="shared" si="52"/>
        <v>-9.5462773306841555</v>
      </c>
      <c r="BZ20" s="20">
        <f t="shared" si="53"/>
        <v>-7.6209550137453412</v>
      </c>
      <c r="CA20" s="20">
        <f t="shared" si="54"/>
        <v>-10.394291081378071</v>
      </c>
      <c r="CB20" s="20">
        <f t="shared" si="55"/>
        <v>-40.718330377277113</v>
      </c>
      <c r="CC20" s="21">
        <f t="shared" si="56"/>
        <v>-14.092393976807685</v>
      </c>
      <c r="CD20" s="413">
        <f t="shared" si="61"/>
        <v>-145.62595881385374</v>
      </c>
      <c r="CF20" s="508"/>
      <c r="CG20" s="153" t="s">
        <v>32</v>
      </c>
      <c r="CH20" s="16">
        <f t="shared" si="19"/>
        <v>-22.159907519192885</v>
      </c>
      <c r="CI20" s="17">
        <f t="shared" si="20"/>
        <v>-21.924467898564828</v>
      </c>
      <c r="CJ20" s="17">
        <f t="shared" si="21"/>
        <v>-21.612890602965123</v>
      </c>
      <c r="CK20" s="17">
        <f t="shared" si="22"/>
        <v>-21.578472782732817</v>
      </c>
      <c r="CL20" s="17">
        <f t="shared" si="23"/>
        <v>-21.851979939112638</v>
      </c>
      <c r="CM20" s="17">
        <f t="shared" si="24"/>
        <v>-22.238400997006309</v>
      </c>
      <c r="CN20" s="18">
        <f t="shared" si="25"/>
        <v>-22.20336676043793</v>
      </c>
      <c r="CO20" s="423">
        <f t="shared" si="26"/>
        <v>-22.014197598273782</v>
      </c>
    </row>
    <row r="21" spans="1:93" s="1" customFormat="1" x14ac:dyDescent="0.3">
      <c r="A21" s="428">
        <v>2019</v>
      </c>
      <c r="B21" s="327">
        <v>6</v>
      </c>
      <c r="C21" s="429" t="s">
        <v>5</v>
      </c>
      <c r="D21" s="446">
        <f t="shared" si="27"/>
        <v>204.14024048807505</v>
      </c>
      <c r="E21" s="447">
        <f t="shared" si="28"/>
        <v>949.84042077906986</v>
      </c>
      <c r="F21" s="448">
        <f t="shared" si="0"/>
        <v>103.70968512211508</v>
      </c>
      <c r="G21" s="437">
        <f>1/23000*(SUMPRODUCT(M16:M22,J16:J22)+SUMPRODUCT(N16:N22,K16:K22)+SUMPRODUCT(O16:O22,L16:L22))/SUM(J16:L22)*J21</f>
        <v>202.01021338415447</v>
      </c>
      <c r="H21" s="438">
        <f>1/23000*(SUMPRODUCT(M16:M22,J16:J22)+SUMPRODUCT(N16:N22,K16:K22)+SUMPRODUCT(O16:O22,L16:L22))/SUM(J16:L22)*K21</f>
        <v>955.43525664322669</v>
      </c>
      <c r="I21" s="439">
        <f>1/23000*(SUMPRODUCT(M16:M22,J16:J22)+SUMPRODUCT(N16:N22,K16:K22)+SUMPRODUCT(O16:O22,L16:L22))/SUM(J16:L22)*L21</f>
        <v>102.71340231946174</v>
      </c>
      <c r="J21" s="465">
        <v>55.540732130449868</v>
      </c>
      <c r="K21" s="465">
        <v>262.68757786170181</v>
      </c>
      <c r="L21" s="239">
        <v>28.240045237632678</v>
      </c>
      <c r="M21" s="147">
        <v>84536.615761526802</v>
      </c>
      <c r="N21" s="147">
        <v>83164.685044300539</v>
      </c>
      <c r="O21" s="145">
        <v>84465.96801587152</v>
      </c>
      <c r="P21" s="13"/>
      <c r="Q21" s="15"/>
      <c r="R21" s="14"/>
      <c r="S21" s="133"/>
      <c r="T21" s="133"/>
      <c r="X21" s="506">
        <f>1+X18</f>
        <v>2023</v>
      </c>
      <c r="Y21" s="120" t="s">
        <v>30</v>
      </c>
      <c r="Z21" s="103">
        <v>1140.6332710595307</v>
      </c>
      <c r="AA21" s="147">
        <v>499.5740237792503</v>
      </c>
      <c r="AB21" s="147">
        <v>513.07228150415744</v>
      </c>
      <c r="AC21" s="147">
        <v>318.62982421871584</v>
      </c>
      <c r="AD21" s="147">
        <v>240.88814532763726</v>
      </c>
      <c r="AE21" s="147">
        <v>285.68233923679009</v>
      </c>
      <c r="AF21" s="145">
        <v>976.9001726002565</v>
      </c>
      <c r="AG21" s="411">
        <f t="shared" si="36"/>
        <v>3975.3800577263382</v>
      </c>
      <c r="AH21" s="13">
        <v>1727.6038456148492</v>
      </c>
      <c r="AI21" s="14">
        <v>93.906875973421691</v>
      </c>
      <c r="AJ21" s="14">
        <v>641.67323286780243</v>
      </c>
      <c r="AK21" s="14">
        <v>423.59835991006736</v>
      </c>
      <c r="AL21" s="14">
        <v>329.00336326164995</v>
      </c>
      <c r="AM21" s="14">
        <v>41.706765372443662</v>
      </c>
      <c r="AN21" s="15">
        <v>1108.0558648052863</v>
      </c>
      <c r="AO21" s="411">
        <f t="shared" si="37"/>
        <v>4365.5483078055204</v>
      </c>
      <c r="AP21" s="13">
        <v>1102.3529874547153</v>
      </c>
      <c r="AQ21" s="14">
        <v>483.04737528450295</v>
      </c>
      <c r="AR21" s="14">
        <v>496.30236984670864</v>
      </c>
      <c r="AS21" s="14">
        <v>308.20770316782375</v>
      </c>
      <c r="AT21" s="14">
        <v>232.77687737153852</v>
      </c>
      <c r="AU21" s="14">
        <v>275.92561590181242</v>
      </c>
      <c r="AV21" s="15">
        <v>943.92418417687406</v>
      </c>
      <c r="AW21" s="411">
        <f t="shared" si="29"/>
        <v>3842.5371132039754</v>
      </c>
      <c r="AY21" s="506">
        <f>1+AY18</f>
        <v>2023</v>
      </c>
      <c r="AZ21" s="120" t="s">
        <v>30</v>
      </c>
      <c r="BA21" s="7">
        <f>AH21/Z21*100-100</f>
        <v>51.460060779226922</v>
      </c>
      <c r="BB21" s="8">
        <f t="shared" si="38"/>
        <v>-81.202610323286763</v>
      </c>
      <c r="BC21" s="8">
        <f t="shared" si="39"/>
        <v>25.064879939845852</v>
      </c>
      <c r="BD21" s="8">
        <f t="shared" si="40"/>
        <v>32.943725826273663</v>
      </c>
      <c r="BE21" s="8">
        <f t="shared" si="41"/>
        <v>36.579308547610452</v>
      </c>
      <c r="BF21" s="8">
        <f t="shared" si="42"/>
        <v>-85.400999766431241</v>
      </c>
      <c r="BG21" s="9">
        <f t="shared" si="43"/>
        <v>13.425700586778191</v>
      </c>
      <c r="BH21" s="421">
        <f t="shared" si="44"/>
        <v>9.8146150660707718</v>
      </c>
      <c r="BJ21" s="506">
        <f>1+BJ18</f>
        <v>2023</v>
      </c>
      <c r="BK21" s="120" t="s">
        <v>30</v>
      </c>
      <c r="BL21" s="13">
        <f>AH21-Z21</f>
        <v>586.97057455531854</v>
      </c>
      <c r="BM21" s="14">
        <f t="shared" si="45"/>
        <v>-405.66714780582862</v>
      </c>
      <c r="BN21" s="14">
        <f t="shared" si="46"/>
        <v>128.60095136364498</v>
      </c>
      <c r="BO21" s="14">
        <f t="shared" si="47"/>
        <v>104.96853569135152</v>
      </c>
      <c r="BP21" s="14">
        <f t="shared" si="48"/>
        <v>88.115217934012691</v>
      </c>
      <c r="BQ21" s="14">
        <f t="shared" si="49"/>
        <v>-243.97557386434642</v>
      </c>
      <c r="BR21" s="15">
        <f t="shared" si="50"/>
        <v>131.15569220502982</v>
      </c>
      <c r="BS21" s="411">
        <f>SUM(BL21:BR21)</f>
        <v>390.16825007918249</v>
      </c>
      <c r="BU21" s="506">
        <f>1+BU18</f>
        <v>2023</v>
      </c>
      <c r="BV21" s="120" t="s">
        <v>30</v>
      </c>
      <c r="BW21" s="13">
        <f t="shared" si="60"/>
        <v>625.25085816013393</v>
      </c>
      <c r="BX21" s="14">
        <f t="shared" si="51"/>
        <v>-389.14049931108127</v>
      </c>
      <c r="BY21" s="14">
        <f t="shared" si="52"/>
        <v>145.37086302109378</v>
      </c>
      <c r="BZ21" s="14">
        <f t="shared" si="53"/>
        <v>115.39065674224361</v>
      </c>
      <c r="CA21" s="14">
        <f t="shared" si="54"/>
        <v>96.226485890111434</v>
      </c>
      <c r="CB21" s="14">
        <f t="shared" si="55"/>
        <v>-234.21885052936875</v>
      </c>
      <c r="CC21" s="15">
        <f t="shared" si="56"/>
        <v>164.13168062841225</v>
      </c>
      <c r="CD21" s="411">
        <f t="shared" si="61"/>
        <v>523.01119460154496</v>
      </c>
      <c r="CF21" s="506">
        <f>1+CF18</f>
        <v>2023</v>
      </c>
      <c r="CG21" s="120" t="s">
        <v>30</v>
      </c>
      <c r="CH21" s="7">
        <f t="shared" si="19"/>
        <v>56.719659244885861</v>
      </c>
      <c r="CI21" s="8">
        <f t="shared" si="20"/>
        <v>-80.559489445913485</v>
      </c>
      <c r="CJ21" s="8">
        <f t="shared" si="21"/>
        <v>29.290785588228005</v>
      </c>
      <c r="CK21" s="8">
        <f t="shared" si="22"/>
        <v>37.439251373743787</v>
      </c>
      <c r="CL21" s="8">
        <f t="shared" si="23"/>
        <v>41.338507061645544</v>
      </c>
      <c r="CM21" s="8">
        <f t="shared" si="24"/>
        <v>-84.88477945908258</v>
      </c>
      <c r="CN21" s="9">
        <f t="shared" si="25"/>
        <v>17.388227082192969</v>
      </c>
      <c r="CO21" s="421">
        <f t="shared" si="26"/>
        <v>13.611090256079493</v>
      </c>
    </row>
    <row r="22" spans="1:93" s="1" customFormat="1" ht="16.2" thickBot="1" x14ac:dyDescent="0.35">
      <c r="A22" s="432">
        <v>2019</v>
      </c>
      <c r="B22" s="409">
        <v>7</v>
      </c>
      <c r="C22" s="433" t="s">
        <v>6</v>
      </c>
      <c r="D22" s="449">
        <f t="shared" si="27"/>
        <v>699.80985314964437</v>
      </c>
      <c r="E22" s="450">
        <f t="shared" si="28"/>
        <v>366.00392574618689</v>
      </c>
      <c r="F22" s="451">
        <f t="shared" si="0"/>
        <v>36.000069616092013</v>
      </c>
      <c r="G22" s="440">
        <f>1/23000*(SUMPRODUCT(M16:M22,J16:J22)+SUMPRODUCT(N16:N22,K16:K22)+SUMPRODUCT(O16:O22,L16:L22))/SUM(J16:L22)*J22</f>
        <v>689.2298996348087</v>
      </c>
      <c r="H22" s="441">
        <f>1/23000*(SUMPRODUCT(M16:M22,J16:J22)+SUMPRODUCT(N16:N22,K16:K22)+SUMPRODUCT(O16:O22,L16:L22))/SUM(J16:L22)*K22</f>
        <v>368.06240428322207</v>
      </c>
      <c r="I22" s="442">
        <f>1/23000*(SUMPRODUCT(M16:M22,J16:J22)+SUMPRODUCT(N16:N22,K16:K22)+SUMPRODUCT(O16:O22,L16:L22))/SUM(J16:L22)*L22</f>
        <v>35.478154520807436</v>
      </c>
      <c r="J22" s="466">
        <v>189.49701894090686</v>
      </c>
      <c r="K22" s="466">
        <v>101.19515771566068</v>
      </c>
      <c r="L22" s="149">
        <v>9.7543715424709205</v>
      </c>
      <c r="M22" s="129">
        <v>84938.679839924633</v>
      </c>
      <c r="N22" s="129">
        <v>83186.690768500455</v>
      </c>
      <c r="O22" s="144">
        <v>84885.181742869288</v>
      </c>
      <c r="P22" s="19"/>
      <c r="Q22" s="21"/>
      <c r="R22" s="14"/>
      <c r="S22" s="133"/>
      <c r="T22" s="133"/>
      <c r="X22" s="507"/>
      <c r="Y22" s="152" t="s">
        <v>31</v>
      </c>
      <c r="Z22" s="103">
        <v>411.95268739675129</v>
      </c>
      <c r="AA22" s="147">
        <v>2150.8527786883892</v>
      </c>
      <c r="AB22" s="147">
        <v>432.00065784555221</v>
      </c>
      <c r="AC22" s="147">
        <v>307.44216176309163</v>
      </c>
      <c r="AD22" s="147">
        <v>381.25858288139898</v>
      </c>
      <c r="AE22" s="147">
        <v>1322.9299083704359</v>
      </c>
      <c r="AF22" s="145">
        <v>506.63209195719531</v>
      </c>
      <c r="AG22" s="412">
        <f t="shared" si="36"/>
        <v>5513.0688689028138</v>
      </c>
      <c r="AH22" s="13">
        <v>495.78561427027432</v>
      </c>
      <c r="AI22" s="14">
        <v>1902.3129191763712</v>
      </c>
      <c r="AJ22" s="14">
        <v>526.93314135375169</v>
      </c>
      <c r="AK22" s="14">
        <v>372.53014102530835</v>
      </c>
      <c r="AL22" s="14">
        <v>475.3243021305662</v>
      </c>
      <c r="AM22" s="14">
        <v>1521.8677369269369</v>
      </c>
      <c r="AN22" s="15">
        <v>598.55355528357848</v>
      </c>
      <c r="AO22" s="412">
        <f t="shared" si="37"/>
        <v>5893.3074101667862</v>
      </c>
      <c r="AP22" s="13">
        <v>666.28311567187984</v>
      </c>
      <c r="AQ22" s="14">
        <v>3618.3467246759055</v>
      </c>
      <c r="AR22" s="14">
        <v>735.80968445329017</v>
      </c>
      <c r="AS22" s="14">
        <v>495.29896646653043</v>
      </c>
      <c r="AT22" s="14">
        <v>655.19802260989854</v>
      </c>
      <c r="AU22" s="14">
        <v>2113.0699059628364</v>
      </c>
      <c r="AV22" s="15">
        <v>826.29012384430564</v>
      </c>
      <c r="AW22" s="412">
        <f t="shared" si="29"/>
        <v>9110.2965436846462</v>
      </c>
      <c r="AY22" s="507"/>
      <c r="AZ22" s="152" t="s">
        <v>31</v>
      </c>
      <c r="BA22" s="7">
        <f t="shared" ref="BA22:BA23" si="68">AH22/Z22*100-100</f>
        <v>20.350134721365137</v>
      </c>
      <c r="BB22" s="8">
        <f t="shared" si="38"/>
        <v>-11.55541011335886</v>
      </c>
      <c r="BC22" s="8">
        <f t="shared" si="39"/>
        <v>21.975078459750748</v>
      </c>
      <c r="BD22" s="8">
        <f t="shared" si="40"/>
        <v>21.170804579617837</v>
      </c>
      <c r="BE22" s="8">
        <f t="shared" si="41"/>
        <v>24.672420103504649</v>
      </c>
      <c r="BF22" s="8">
        <f t="shared" si="42"/>
        <v>15.037669592151673</v>
      </c>
      <c r="BG22" s="9">
        <f t="shared" si="43"/>
        <v>18.14363219101989</v>
      </c>
      <c r="BH22" s="422">
        <f t="shared" si="44"/>
        <v>6.8970395673589024</v>
      </c>
      <c r="BJ22" s="507"/>
      <c r="BK22" s="152" t="s">
        <v>31</v>
      </c>
      <c r="BL22" s="13">
        <f t="shared" ref="BL22:BL23" si="69">AH22-Z22</f>
        <v>83.832926873523036</v>
      </c>
      <c r="BM22" s="14">
        <f t="shared" si="45"/>
        <v>-248.53985951201798</v>
      </c>
      <c r="BN22" s="14">
        <f t="shared" si="46"/>
        <v>94.932483508199482</v>
      </c>
      <c r="BO22" s="14">
        <f t="shared" si="47"/>
        <v>65.08797926221672</v>
      </c>
      <c r="BP22" s="14">
        <f t="shared" si="48"/>
        <v>94.065719249167216</v>
      </c>
      <c r="BQ22" s="14">
        <f t="shared" si="49"/>
        <v>198.93782855650102</v>
      </c>
      <c r="BR22" s="15">
        <f t="shared" si="50"/>
        <v>91.921463326383162</v>
      </c>
      <c r="BS22" s="412">
        <f t="shared" ref="BS22:BS23" si="70">SUM(BL22:BR22)</f>
        <v>380.23854126397265</v>
      </c>
      <c r="BU22" s="507"/>
      <c r="BV22" s="152" t="s">
        <v>31</v>
      </c>
      <c r="BW22" s="13">
        <f t="shared" si="60"/>
        <v>-170.49750140160552</v>
      </c>
      <c r="BX22" s="14">
        <f t="shared" si="51"/>
        <v>-1716.0338054995343</v>
      </c>
      <c r="BY22" s="14">
        <f t="shared" si="52"/>
        <v>-208.87654309953848</v>
      </c>
      <c r="BZ22" s="14">
        <f t="shared" si="53"/>
        <v>-122.76882544122208</v>
      </c>
      <c r="CA22" s="14">
        <f t="shared" si="54"/>
        <v>-179.87372047933235</v>
      </c>
      <c r="CB22" s="14">
        <f t="shared" si="55"/>
        <v>-591.20216903589949</v>
      </c>
      <c r="CC22" s="15">
        <f t="shared" si="56"/>
        <v>-227.73656856072716</v>
      </c>
      <c r="CD22" s="412">
        <f t="shared" si="61"/>
        <v>-3216.98913351786</v>
      </c>
      <c r="CF22" s="507"/>
      <c r="CG22" s="152" t="s">
        <v>31</v>
      </c>
      <c r="CH22" s="7">
        <f t="shared" si="19"/>
        <v>-25.589347439740521</v>
      </c>
      <c r="CI22" s="8">
        <f t="shared" si="20"/>
        <v>-47.425908462468833</v>
      </c>
      <c r="CJ22" s="8">
        <f t="shared" si="21"/>
        <v>-28.387305510219633</v>
      </c>
      <c r="CK22" s="8">
        <f t="shared" si="22"/>
        <v>-24.786812360432847</v>
      </c>
      <c r="CL22" s="8">
        <f t="shared" si="23"/>
        <v>-27.453336895436294</v>
      </c>
      <c r="CM22" s="8">
        <f t="shared" si="24"/>
        <v>-27.978353549383101</v>
      </c>
      <c r="CN22" s="9">
        <f t="shared" si="25"/>
        <v>-27.56133251371628</v>
      </c>
      <c r="CO22" s="422">
        <f t="shared" si="26"/>
        <v>-35.31157430597483</v>
      </c>
    </row>
    <row r="23" spans="1:93" s="1" customFormat="1" ht="16.2" thickBot="1" x14ac:dyDescent="0.35">
      <c r="A23" s="430">
        <v>2020</v>
      </c>
      <c r="B23" s="47">
        <v>1</v>
      </c>
      <c r="C23" s="431" t="s">
        <v>0</v>
      </c>
      <c r="D23" s="443">
        <f t="shared" si="27"/>
        <v>880.83789101335969</v>
      </c>
      <c r="E23" s="444">
        <f t="shared" si="28"/>
        <v>323.68130557036045</v>
      </c>
      <c r="F23" s="445">
        <f t="shared" si="0"/>
        <v>35.928779918855646</v>
      </c>
      <c r="G23" s="434">
        <f>1/23000*(SUMPRODUCT(M23:M29,J23:J29)+SUMPRODUCT(N23:N29,K23:K29)+SUMPRODUCT(O23:O29,L23:L29))/SUM(J23:L29)*J23</f>
        <v>894.07014238915053</v>
      </c>
      <c r="H23" s="435">
        <f>1/23000*(SUMPRODUCT(M23:M29,J23:J29)+SUMPRODUCT(N23:N29,K23:K29)+SUMPRODUCT(O23:O29,L23:L29))/SUM(J23:L29)*K23</f>
        <v>325.27545512834826</v>
      </c>
      <c r="I23" s="436">
        <f>1/23000*(SUMPRODUCT(M23:M29,J23:J29)+SUMPRODUCT(N23:N29,K23:K29)+SUMPRODUCT(O23:O29,L23:L29))/SUM(J23:L29)*L23</f>
        <v>35.602073551752028</v>
      </c>
      <c r="J23" s="463">
        <v>234.42444865589374</v>
      </c>
      <c r="K23" s="463">
        <v>85.286954137618977</v>
      </c>
      <c r="L23" s="464">
        <v>9.3348341116433247</v>
      </c>
      <c r="M23" s="248">
        <v>86421.325119742061</v>
      </c>
      <c r="N23" s="248">
        <v>87289.669368489529</v>
      </c>
      <c r="O23" s="191">
        <v>88524.544544713426</v>
      </c>
      <c r="P23" s="458">
        <f>SUM(J23:L29)</f>
        <v>2054.9007244576983</v>
      </c>
      <c r="Q23" s="459">
        <f>(SUMPRODUCT(M23:M29,J23:J29)+SUMPRODUCT(N23:N29,K23:K29)+SUMPRODUCT(O23:O29,L23:L29))/SUM(J23:L29)</f>
        <v>87719.576148541222</v>
      </c>
      <c r="R23" s="14"/>
      <c r="S23" s="133"/>
      <c r="T23" s="133"/>
      <c r="X23" s="508"/>
      <c r="Y23" s="153" t="s">
        <v>32</v>
      </c>
      <c r="Z23" s="135">
        <v>46.591066979432156</v>
      </c>
      <c r="AA23" s="129">
        <v>186.19596599867975</v>
      </c>
      <c r="AB23" s="129">
        <v>35.87120119027837</v>
      </c>
      <c r="AC23" s="129">
        <v>28.648266479386123</v>
      </c>
      <c r="AD23" s="129">
        <v>38.447440430261089</v>
      </c>
      <c r="AE23" s="129">
        <v>147.39253207077292</v>
      </c>
      <c r="AF23" s="144">
        <v>51.117557702517438</v>
      </c>
      <c r="AG23" s="413">
        <f t="shared" si="36"/>
        <v>534.26403085132779</v>
      </c>
      <c r="AH23" s="19">
        <v>48.972986669483561</v>
      </c>
      <c r="AI23" s="20">
        <v>195.56100278030453</v>
      </c>
      <c r="AJ23" s="20">
        <v>37.682409448382352</v>
      </c>
      <c r="AK23" s="20">
        <v>30.154823241017951</v>
      </c>
      <c r="AL23" s="20">
        <v>40.472105339964493</v>
      </c>
      <c r="AM23" s="20">
        <v>155.04064181180269</v>
      </c>
      <c r="AN23" s="21">
        <v>53.764729688044241</v>
      </c>
      <c r="AO23" s="413">
        <f t="shared" si="37"/>
        <v>561.64869897899985</v>
      </c>
      <c r="AP23" s="19">
        <v>68.118973364575524</v>
      </c>
      <c r="AQ23" s="20">
        <v>270.97778400299546</v>
      </c>
      <c r="AR23" s="20">
        <v>51.968111202968004</v>
      </c>
      <c r="AS23" s="20">
        <v>41.577331240739404</v>
      </c>
      <c r="AT23" s="20">
        <v>56.052250463793932</v>
      </c>
      <c r="AU23" s="20">
        <v>215.98980390533612</v>
      </c>
      <c r="AV23" s="21">
        <v>74.881914481205143</v>
      </c>
      <c r="AW23" s="413">
        <f t="shared" si="29"/>
        <v>779.56616866161369</v>
      </c>
      <c r="AY23" s="508"/>
      <c r="AZ23" s="153" t="s">
        <v>32</v>
      </c>
      <c r="BA23" s="16">
        <f t="shared" si="68"/>
        <v>5.1123956682574345</v>
      </c>
      <c r="BB23" s="17">
        <f t="shared" si="38"/>
        <v>5.0296668520150263</v>
      </c>
      <c r="BC23" s="17">
        <f t="shared" si="39"/>
        <v>5.0491987945885768</v>
      </c>
      <c r="BD23" s="17">
        <f t="shared" si="40"/>
        <v>5.2588060178645435</v>
      </c>
      <c r="BE23" s="17">
        <f t="shared" si="41"/>
        <v>5.2660590329176529</v>
      </c>
      <c r="BF23" s="17">
        <f t="shared" si="42"/>
        <v>5.188939787910968</v>
      </c>
      <c r="BG23" s="18">
        <f t="shared" si="43"/>
        <v>5.1785963659144727</v>
      </c>
      <c r="BH23" s="423">
        <f t="shared" si="44"/>
        <v>5.1256806646772901</v>
      </c>
      <c r="BJ23" s="508"/>
      <c r="BK23" s="153" t="s">
        <v>32</v>
      </c>
      <c r="BL23" s="19">
        <f t="shared" si="69"/>
        <v>2.3819196900514044</v>
      </c>
      <c r="BM23" s="20">
        <f t="shared" si="45"/>
        <v>9.3650367816247808</v>
      </c>
      <c r="BN23" s="20">
        <f t="shared" si="46"/>
        <v>1.8112082581039814</v>
      </c>
      <c r="BO23" s="20">
        <f t="shared" si="47"/>
        <v>1.5065567616318276</v>
      </c>
      <c r="BP23" s="20">
        <f t="shared" si="48"/>
        <v>2.0246649097034037</v>
      </c>
      <c r="BQ23" s="20">
        <f t="shared" si="49"/>
        <v>7.6481097410297707</v>
      </c>
      <c r="BR23" s="21">
        <f t="shared" si="50"/>
        <v>2.6471719855268034</v>
      </c>
      <c r="BS23" s="413">
        <f t="shared" si="70"/>
        <v>27.384668127671972</v>
      </c>
      <c r="BU23" s="508"/>
      <c r="BV23" s="153" t="s">
        <v>32</v>
      </c>
      <c r="BW23" s="19">
        <f t="shared" si="60"/>
        <v>-19.145986695091963</v>
      </c>
      <c r="BX23" s="20">
        <f t="shared" si="51"/>
        <v>-75.416781222690929</v>
      </c>
      <c r="BY23" s="20">
        <f t="shared" si="52"/>
        <v>-14.285701754585652</v>
      </c>
      <c r="BZ23" s="20">
        <f t="shared" si="53"/>
        <v>-11.422507999721454</v>
      </c>
      <c r="CA23" s="20">
        <f t="shared" si="54"/>
        <v>-15.580145123829439</v>
      </c>
      <c r="CB23" s="20">
        <f t="shared" si="55"/>
        <v>-60.949162093533431</v>
      </c>
      <c r="CC23" s="21">
        <f t="shared" si="56"/>
        <v>-21.117184793160902</v>
      </c>
      <c r="CD23" s="413">
        <f t="shared" si="61"/>
        <v>-217.91746968261376</v>
      </c>
      <c r="CF23" s="508"/>
      <c r="CG23" s="153" t="s">
        <v>32</v>
      </c>
      <c r="CH23" s="16">
        <f t="shared" si="19"/>
        <v>-28.106687093802577</v>
      </c>
      <c r="CI23" s="17">
        <f t="shared" si="20"/>
        <v>-27.831352116252177</v>
      </c>
      <c r="CJ23" s="17">
        <f t="shared" si="21"/>
        <v>-27.489361117611239</v>
      </c>
      <c r="CK23" s="17">
        <f t="shared" si="22"/>
        <v>-27.472922524977136</v>
      </c>
      <c r="CL23" s="17">
        <f t="shared" si="23"/>
        <v>-27.795753060607595</v>
      </c>
      <c r="CM23" s="17">
        <f t="shared" si="24"/>
        <v>-28.218536704744722</v>
      </c>
      <c r="CN23" s="18">
        <f t="shared" si="25"/>
        <v>-28.200647565522871</v>
      </c>
      <c r="CO23" s="423">
        <f t="shared" si="26"/>
        <v>-27.953684811225472</v>
      </c>
    </row>
    <row r="24" spans="1:93" s="1" customFormat="1" x14ac:dyDescent="0.3">
      <c r="A24" s="428">
        <v>2020</v>
      </c>
      <c r="B24" s="327">
        <v>2</v>
      </c>
      <c r="C24" s="429" t="s">
        <v>1</v>
      </c>
      <c r="D24" s="446">
        <f t="shared" si="27"/>
        <v>387.08471563408591</v>
      </c>
      <c r="E24" s="447">
        <f t="shared" si="28"/>
        <v>1694.8414181000144</v>
      </c>
      <c r="F24" s="448">
        <f t="shared" si="0"/>
        <v>143.80041237330224</v>
      </c>
      <c r="G24" s="437">
        <f>1/23000*(SUMPRODUCT(M23:M29,J23:J29)+SUMPRODUCT(N23:N29,K23:K29)+SUMPRODUCT(O23:O29,L23:L29))/SUM(J23:L29)*J24</f>
        <v>387.12154750327699</v>
      </c>
      <c r="H24" s="438">
        <f>1/23000*(SUMPRODUCT(M23:M29,J23:J29)+SUMPRODUCT(N23:N29,K23:K29)+SUMPRODUCT(O23:O29,L23:L29))/SUM(J23:L29)*K24</f>
        <v>1706.7953804094743</v>
      </c>
      <c r="I24" s="439">
        <f>1/23000*(SUMPRODUCT(M23:M29,J23:J29)+SUMPRODUCT(N23:N29,K23:K29)+SUMPRODUCT(O23:O29,L23:L29))/SUM(J23:L29)*L24</f>
        <v>140.46890899028125</v>
      </c>
      <c r="J24" s="465">
        <v>101.50294818454206</v>
      </c>
      <c r="K24" s="465">
        <v>447.52033095717081</v>
      </c>
      <c r="L24" s="239">
        <v>36.83083125373944</v>
      </c>
      <c r="M24" s="147">
        <v>87711.23025311112</v>
      </c>
      <c r="N24" s="147">
        <v>87105.210467032332</v>
      </c>
      <c r="O24" s="145">
        <v>89800.022752680874</v>
      </c>
      <c r="P24" s="13"/>
      <c r="Q24" s="15"/>
      <c r="R24" s="14"/>
      <c r="S24" s="133"/>
      <c r="T24" s="133"/>
      <c r="X24" s="506">
        <f>1+X21</f>
        <v>2024</v>
      </c>
      <c r="Y24" s="120" t="s">
        <v>30</v>
      </c>
      <c r="Z24" s="103">
        <v>1239.8157058204574</v>
      </c>
      <c r="AA24" s="147">
        <v>542.5091409429541</v>
      </c>
      <c r="AB24" s="147">
        <v>556.55779345367353</v>
      </c>
      <c r="AC24" s="147">
        <v>344.60950507841545</v>
      </c>
      <c r="AD24" s="147">
        <v>260.82889060510632</v>
      </c>
      <c r="AE24" s="147">
        <v>309.5793819049847</v>
      </c>
      <c r="AF24" s="145">
        <v>1058.0852356312871</v>
      </c>
      <c r="AG24" s="411">
        <f t="shared" si="36"/>
        <v>4311.9856534368791</v>
      </c>
      <c r="AH24" s="13">
        <v>1868.5388726158017</v>
      </c>
      <c r="AI24" s="14">
        <v>101.72525023964715</v>
      </c>
      <c r="AJ24" s="14">
        <v>698.57714612055622</v>
      </c>
      <c r="AK24" s="14">
        <v>459.8343777291845</v>
      </c>
      <c r="AL24" s="14">
        <v>357.48862895395996</v>
      </c>
      <c r="AM24" s="14">
        <v>45.284374895432357</v>
      </c>
      <c r="AN24" s="15">
        <v>1202.5521636203982</v>
      </c>
      <c r="AO24" s="411">
        <f t="shared" si="37"/>
        <v>4734.0008141749804</v>
      </c>
      <c r="AP24" s="13">
        <v>1191.213817476854</v>
      </c>
      <c r="AQ24" s="14">
        <v>521.53665432758964</v>
      </c>
      <c r="AR24" s="14">
        <v>535.28889608923009</v>
      </c>
      <c r="AS24" s="14">
        <v>331.35030705956814</v>
      </c>
      <c r="AT24" s="14">
        <v>250.52063653573174</v>
      </c>
      <c r="AU24" s="14">
        <v>297.2151531215207</v>
      </c>
      <c r="AV24" s="15">
        <v>1016.3197113190104</v>
      </c>
      <c r="AW24" s="411">
        <f t="shared" si="29"/>
        <v>4143.4451759295043</v>
      </c>
      <c r="AY24" s="506">
        <f>1+AY21</f>
        <v>2024</v>
      </c>
      <c r="AZ24" s="120" t="s">
        <v>30</v>
      </c>
      <c r="BA24" s="7">
        <f>AH24/Z24*100-100</f>
        <v>50.711018084682337</v>
      </c>
      <c r="BB24" s="8">
        <f t="shared" si="38"/>
        <v>-81.249117745217177</v>
      </c>
      <c r="BC24" s="8">
        <f t="shared" si="39"/>
        <v>25.517449281519049</v>
      </c>
      <c r="BD24" s="8">
        <f t="shared" si="40"/>
        <v>33.436359401795869</v>
      </c>
      <c r="BE24" s="8">
        <f t="shared" si="41"/>
        <v>37.058677865250758</v>
      </c>
      <c r="BF24" s="8">
        <f t="shared" si="42"/>
        <v>-85.372289776930003</v>
      </c>
      <c r="BG24" s="9">
        <f t="shared" si="43"/>
        <v>13.653619115374724</v>
      </c>
      <c r="BH24" s="421">
        <f t="shared" si="44"/>
        <v>9.7870260862703304</v>
      </c>
      <c r="BJ24" s="506">
        <f>1+BJ21</f>
        <v>2024</v>
      </c>
      <c r="BK24" s="120" t="s">
        <v>30</v>
      </c>
      <c r="BL24" s="13">
        <f>AH24-Z24</f>
        <v>628.72316679534424</v>
      </c>
      <c r="BM24" s="14">
        <f t="shared" si="45"/>
        <v>-440.78389070330695</v>
      </c>
      <c r="BN24" s="14">
        <f t="shared" si="46"/>
        <v>142.0193526668827</v>
      </c>
      <c r="BO24" s="14">
        <f t="shared" si="47"/>
        <v>115.22487265076904</v>
      </c>
      <c r="BP24" s="14">
        <f t="shared" si="48"/>
        <v>96.659738348853637</v>
      </c>
      <c r="BQ24" s="14">
        <f t="shared" si="49"/>
        <v>-264.29500700955236</v>
      </c>
      <c r="BR24" s="15">
        <f t="shared" si="50"/>
        <v>144.46692798911113</v>
      </c>
      <c r="BS24" s="411">
        <f>SUM(BL24:BR24)</f>
        <v>422.01516073810149</v>
      </c>
      <c r="BU24" s="506">
        <f>1+BU21</f>
        <v>2024</v>
      </c>
      <c r="BV24" s="120" t="s">
        <v>30</v>
      </c>
      <c r="BW24" s="13">
        <f t="shared" si="60"/>
        <v>677.32505513894762</v>
      </c>
      <c r="BX24" s="14">
        <f t="shared" si="51"/>
        <v>-419.81140408794249</v>
      </c>
      <c r="BY24" s="14">
        <f t="shared" si="52"/>
        <v>163.28825003132613</v>
      </c>
      <c r="BZ24" s="14">
        <f t="shared" si="53"/>
        <v>128.48407066961636</v>
      </c>
      <c r="CA24" s="14">
        <f t="shared" si="54"/>
        <v>106.96799241822822</v>
      </c>
      <c r="CB24" s="14">
        <f t="shared" si="55"/>
        <v>-251.93077822608834</v>
      </c>
      <c r="CC24" s="15">
        <f t="shared" si="56"/>
        <v>186.23245230138787</v>
      </c>
      <c r="CD24" s="411">
        <f t="shared" si="61"/>
        <v>590.55563824547528</v>
      </c>
      <c r="CF24" s="506">
        <f>1+CF21</f>
        <v>2024</v>
      </c>
      <c r="CG24" s="120" t="s">
        <v>30</v>
      </c>
      <c r="CH24" s="7">
        <f t="shared" si="19"/>
        <v>56.860073750119028</v>
      </c>
      <c r="CI24" s="8">
        <f t="shared" si="20"/>
        <v>-80.495090921116528</v>
      </c>
      <c r="CJ24" s="8">
        <f t="shared" si="21"/>
        <v>30.50469591734381</v>
      </c>
      <c r="CK24" s="8">
        <f t="shared" si="22"/>
        <v>38.775902098837747</v>
      </c>
      <c r="CL24" s="8">
        <f t="shared" si="23"/>
        <v>42.698275837636004</v>
      </c>
      <c r="CM24" s="8">
        <f t="shared" si="24"/>
        <v>-84.763773172454236</v>
      </c>
      <c r="CN24" s="9">
        <f t="shared" si="25"/>
        <v>18.324199582795629</v>
      </c>
      <c r="CO24" s="421">
        <f t="shared" si="26"/>
        <v>14.252768244073508</v>
      </c>
    </row>
    <row r="25" spans="1:93" s="1" customFormat="1" x14ac:dyDescent="0.3">
      <c r="A25" s="428">
        <v>2020</v>
      </c>
      <c r="B25" s="327">
        <v>3</v>
      </c>
      <c r="C25" s="429" t="s">
        <v>2</v>
      </c>
      <c r="D25" s="446">
        <f t="shared" si="27"/>
        <v>399.00198052392773</v>
      </c>
      <c r="E25" s="447">
        <f t="shared" si="28"/>
        <v>341.55425726087958</v>
      </c>
      <c r="F25" s="448">
        <f t="shared" si="0"/>
        <v>27.731375997553524</v>
      </c>
      <c r="G25" s="437">
        <f>1/23000*(SUMPRODUCT(M23:M29,J23:J29)+SUMPRODUCT(N23:N29,K23:K29)+SUMPRODUCT(O23:O29,L23:L29))/SUM(J23:L29)*J25</f>
        <v>393.08146540486837</v>
      </c>
      <c r="H25" s="438">
        <f>1/23000*(SUMPRODUCT(M23:M29,J23:J29)+SUMPRODUCT(N23:N29,K23:K29)+SUMPRODUCT(O23:O29,L23:L29))/SUM(J23:L29)*K25</f>
        <v>341.02306713636972</v>
      </c>
      <c r="I25" s="439">
        <f>1/23000*(SUMPRODUCT(M23:M29,J23:J29)+SUMPRODUCT(N23:N29,K23:K29)+SUMPRODUCT(O23:O29,L23:L29))/SUM(J23:L29)*L25</f>
        <v>26.68992263324316</v>
      </c>
      <c r="J25" s="465">
        <v>103.06563370760568</v>
      </c>
      <c r="K25" s="465">
        <v>89.415964925030508</v>
      </c>
      <c r="L25" s="239">
        <v>6.998075543879624</v>
      </c>
      <c r="M25" s="147">
        <v>89040.791017550611</v>
      </c>
      <c r="N25" s="147">
        <v>87856.211400131579</v>
      </c>
      <c r="O25" s="145">
        <v>91142.435365899568</v>
      </c>
      <c r="P25" s="13"/>
      <c r="Q25" s="15"/>
      <c r="R25" s="14"/>
      <c r="S25" s="133"/>
      <c r="T25" s="133"/>
      <c r="X25" s="507"/>
      <c r="Y25" s="152" t="s">
        <v>31</v>
      </c>
      <c r="Z25" s="103">
        <v>444.14134893606126</v>
      </c>
      <c r="AA25" s="147">
        <v>2318.8509107799091</v>
      </c>
      <c r="AB25" s="147">
        <v>465.49013587662694</v>
      </c>
      <c r="AC25" s="147">
        <v>331.5347469282529</v>
      </c>
      <c r="AD25" s="147">
        <v>411.45157503047125</v>
      </c>
      <c r="AE25" s="147">
        <v>1427.7404902406265</v>
      </c>
      <c r="AF25" s="145">
        <v>546.0848594225231</v>
      </c>
      <c r="AG25" s="412">
        <f t="shared" si="36"/>
        <v>5945.2940672144705</v>
      </c>
      <c r="AH25" s="13">
        <v>534.91579632044602</v>
      </c>
      <c r="AI25" s="14">
        <v>2051.8503805804135</v>
      </c>
      <c r="AJ25" s="14">
        <v>567.88715774032619</v>
      </c>
      <c r="AK25" s="14">
        <v>401.99812381489204</v>
      </c>
      <c r="AL25" s="14">
        <v>513.09059930202829</v>
      </c>
      <c r="AM25" s="14">
        <v>1642.9831089721192</v>
      </c>
      <c r="AN25" s="15">
        <v>642.83081896216504</v>
      </c>
      <c r="AO25" s="412">
        <f t="shared" si="37"/>
        <v>6355.5559856923901</v>
      </c>
      <c r="AP25" s="13">
        <v>793.89835367460205</v>
      </c>
      <c r="AQ25" s="14">
        <v>4352.6318762962728</v>
      </c>
      <c r="AR25" s="14">
        <v>887.75200749514738</v>
      </c>
      <c r="AS25" s="14">
        <v>589.81961170834825</v>
      </c>
      <c r="AT25" s="14">
        <v>789.02804572678451</v>
      </c>
      <c r="AU25" s="14">
        <v>2506.8851062285885</v>
      </c>
      <c r="AV25" s="15">
        <v>988.21658407646612</v>
      </c>
      <c r="AW25" s="412">
        <f t="shared" si="29"/>
        <v>10908.231585206209</v>
      </c>
      <c r="AY25" s="507"/>
      <c r="AZ25" s="152" t="s">
        <v>31</v>
      </c>
      <c r="BA25" s="7">
        <f t="shared" ref="BA25:BA26" si="71">AH25/Z25*100-100</f>
        <v>20.438188788734621</v>
      </c>
      <c r="BB25" s="8">
        <f t="shared" si="38"/>
        <v>-11.51434656528626</v>
      </c>
      <c r="BC25" s="8">
        <f t="shared" si="39"/>
        <v>21.997678140023666</v>
      </c>
      <c r="BD25" s="8">
        <f t="shared" si="40"/>
        <v>21.253692875180903</v>
      </c>
      <c r="BE25" s="8">
        <f t="shared" si="41"/>
        <v>24.702548353115404</v>
      </c>
      <c r="BF25" s="8">
        <f t="shared" si="42"/>
        <v>15.075752225477373</v>
      </c>
      <c r="BG25" s="9">
        <f t="shared" si="43"/>
        <v>17.716286740113873</v>
      </c>
      <c r="BH25" s="422">
        <f t="shared" si="44"/>
        <v>6.9006160812183026</v>
      </c>
      <c r="BJ25" s="507"/>
      <c r="BK25" s="152" t="s">
        <v>31</v>
      </c>
      <c r="BL25" s="13">
        <f t="shared" ref="BL25:BL26" si="72">AH25-Z25</f>
        <v>90.774447384384757</v>
      </c>
      <c r="BM25" s="14">
        <f t="shared" si="45"/>
        <v>-267.00053019949564</v>
      </c>
      <c r="BN25" s="14">
        <f t="shared" si="46"/>
        <v>102.39702186369925</v>
      </c>
      <c r="BO25" s="14">
        <f t="shared" si="47"/>
        <v>70.463376886639139</v>
      </c>
      <c r="BP25" s="14">
        <f t="shared" si="48"/>
        <v>101.63902427155705</v>
      </c>
      <c r="BQ25" s="14">
        <f t="shared" si="49"/>
        <v>215.24261873149271</v>
      </c>
      <c r="BR25" s="15">
        <f t="shared" si="50"/>
        <v>96.745959539641945</v>
      </c>
      <c r="BS25" s="412">
        <f t="shared" ref="BS25:BS26" si="73">SUM(BL25:BR25)</f>
        <v>410.26191847791921</v>
      </c>
      <c r="BU25" s="507"/>
      <c r="BV25" s="152" t="s">
        <v>31</v>
      </c>
      <c r="BW25" s="13">
        <f t="shared" si="60"/>
        <v>-258.98255735415603</v>
      </c>
      <c r="BX25" s="14">
        <f t="shared" si="51"/>
        <v>-2300.7814957158594</v>
      </c>
      <c r="BY25" s="14">
        <f t="shared" si="52"/>
        <v>-319.86484975482119</v>
      </c>
      <c r="BZ25" s="14">
        <f t="shared" si="53"/>
        <v>-187.82148789345621</v>
      </c>
      <c r="CA25" s="14">
        <f t="shared" si="54"/>
        <v>-275.93744642475622</v>
      </c>
      <c r="CB25" s="14">
        <f t="shared" si="55"/>
        <v>-863.90199725646926</v>
      </c>
      <c r="CC25" s="15">
        <f t="shared" si="56"/>
        <v>-345.38576511430108</v>
      </c>
      <c r="CD25" s="412">
        <f t="shared" si="61"/>
        <v>-4552.6755995138192</v>
      </c>
      <c r="CF25" s="507"/>
      <c r="CG25" s="152" t="s">
        <v>31</v>
      </c>
      <c r="CH25" s="7">
        <f t="shared" si="19"/>
        <v>-32.621626705162072</v>
      </c>
      <c r="CI25" s="8">
        <f t="shared" si="20"/>
        <v>-52.859547076460615</v>
      </c>
      <c r="CJ25" s="8">
        <f t="shared" si="21"/>
        <v>-36.030878787572853</v>
      </c>
      <c r="CK25" s="8">
        <f t="shared" si="22"/>
        <v>-31.843886531587472</v>
      </c>
      <c r="CL25" s="8">
        <f t="shared" si="23"/>
        <v>-34.971817278128114</v>
      </c>
      <c r="CM25" s="8">
        <f t="shared" si="24"/>
        <v>-34.461172357282138</v>
      </c>
      <c r="CN25" s="9">
        <f t="shared" si="25"/>
        <v>-34.950411749776492</v>
      </c>
      <c r="CO25" s="422">
        <f t="shared" si="26"/>
        <v>-41.736147275129156</v>
      </c>
    </row>
    <row r="26" spans="1:93" s="1" customFormat="1" ht="16.2" thickBot="1" x14ac:dyDescent="0.35">
      <c r="A26" s="428">
        <v>2020</v>
      </c>
      <c r="B26" s="327">
        <v>4</v>
      </c>
      <c r="C26" s="429" t="s">
        <v>3</v>
      </c>
      <c r="D26" s="446">
        <f t="shared" si="27"/>
        <v>249.82427115733546</v>
      </c>
      <c r="E26" s="447">
        <f t="shared" si="28"/>
        <v>241.80264893241608</v>
      </c>
      <c r="F26" s="448">
        <f t="shared" si="0"/>
        <v>22.116399550839425</v>
      </c>
      <c r="G26" s="437">
        <f>1/23000*(SUMPRODUCT(M23:M29,J23:J29)+SUMPRODUCT(N23:N29,K23:K29)+SUMPRODUCT(O23:O29,L23:L29))/SUM(J23:L29)*J26</f>
        <v>238.29588562743996</v>
      </c>
      <c r="H26" s="438">
        <f>1/23000*(SUMPRODUCT(M23:M29,J23:J29)+SUMPRODUCT(N23:N29,K23:K29)+SUMPRODUCT(O23:O29,L23:L29))/SUM(J23:L29)*K26</f>
        <v>240.04173194751968</v>
      </c>
      <c r="I26" s="439">
        <f>1/23000*(SUMPRODUCT(M23:M29,J23:J29)+SUMPRODUCT(N23:N29,K23:K29)+SUMPRODUCT(O23:O29,L23:L29))/SUM(J23:L29)*L26</f>
        <v>21.465198901442093</v>
      </c>
      <c r="J26" s="465">
        <v>62.480983265925929</v>
      </c>
      <c r="K26" s="465">
        <v>62.938742720826141</v>
      </c>
      <c r="L26" s="239">
        <v>5.6281573214302227</v>
      </c>
      <c r="M26" s="147">
        <v>91963.313255863555</v>
      </c>
      <c r="N26" s="147">
        <v>88363.076302846253</v>
      </c>
      <c r="O26" s="145">
        <v>90380.769516236993</v>
      </c>
      <c r="P26" s="13"/>
      <c r="Q26" s="15"/>
      <c r="R26" s="14"/>
      <c r="S26" s="133"/>
      <c r="T26" s="133"/>
      <c r="X26" s="508"/>
      <c r="Y26" s="153" t="s">
        <v>32</v>
      </c>
      <c r="Z26" s="135">
        <v>50.630279750455536</v>
      </c>
      <c r="AA26" s="129">
        <v>202.33479204894019</v>
      </c>
      <c r="AB26" s="129">
        <v>38.985310176132352</v>
      </c>
      <c r="AC26" s="129">
        <v>31.153496692370549</v>
      </c>
      <c r="AD26" s="129">
        <v>41.803626939080338</v>
      </c>
      <c r="AE26" s="129">
        <v>160.24207808459258</v>
      </c>
      <c r="AF26" s="144">
        <v>55.572948886505337</v>
      </c>
      <c r="AG26" s="413">
        <f t="shared" si="36"/>
        <v>580.72253257807688</v>
      </c>
      <c r="AH26" s="19">
        <v>53.233578018391235</v>
      </c>
      <c r="AI26" s="20">
        <v>212.56696869079468</v>
      </c>
      <c r="AJ26" s="20">
        <v>40.933150204942812</v>
      </c>
      <c r="AK26" s="20">
        <v>32.783701837510797</v>
      </c>
      <c r="AL26" s="20">
        <v>43.993683809939654</v>
      </c>
      <c r="AM26" s="20">
        <v>168.52080544539612</v>
      </c>
      <c r="AN26" s="21">
        <v>58.452757850779825</v>
      </c>
      <c r="AO26" s="413">
        <f t="shared" si="37"/>
        <v>610.48464585775514</v>
      </c>
      <c r="AP26" s="19">
        <v>80.319510987925895</v>
      </c>
      <c r="AQ26" s="20">
        <v>319.25326988513592</v>
      </c>
      <c r="AR26" s="20">
        <v>61.185269881876913</v>
      </c>
      <c r="AS26" s="20">
        <v>48.997517053830386</v>
      </c>
      <c r="AT26" s="20">
        <v>66.095118913792064</v>
      </c>
      <c r="AU26" s="20">
        <v>254.84525403576058</v>
      </c>
      <c r="AV26" s="21">
        <v>88.391295202997256</v>
      </c>
      <c r="AW26" s="413">
        <f t="shared" si="29"/>
        <v>919.08723596131904</v>
      </c>
      <c r="AY26" s="508"/>
      <c r="AZ26" s="153" t="s">
        <v>32</v>
      </c>
      <c r="BA26" s="16">
        <f t="shared" si="71"/>
        <v>5.1417813228896421</v>
      </c>
      <c r="BB26" s="17">
        <f t="shared" si="38"/>
        <v>5.0570524911897223</v>
      </c>
      <c r="BC26" s="17">
        <f t="shared" si="39"/>
        <v>4.996343545838883</v>
      </c>
      <c r="BD26" s="17">
        <f t="shared" si="40"/>
        <v>5.2328159539775925</v>
      </c>
      <c r="BE26" s="17">
        <f t="shared" si="41"/>
        <v>5.2389159295934888</v>
      </c>
      <c r="BF26" s="17">
        <f t="shared" si="42"/>
        <v>5.1663879174314928</v>
      </c>
      <c r="BG26" s="18">
        <f t="shared" si="43"/>
        <v>5.1820337447915819</v>
      </c>
      <c r="BH26" s="423">
        <f t="shared" si="44"/>
        <v>5.125014376065522</v>
      </c>
      <c r="BJ26" s="508"/>
      <c r="BK26" s="153" t="s">
        <v>32</v>
      </c>
      <c r="BL26" s="19">
        <f t="shared" si="72"/>
        <v>2.6032982679356991</v>
      </c>
      <c r="BM26" s="20">
        <f t="shared" si="45"/>
        <v>10.232176641854494</v>
      </c>
      <c r="BN26" s="20">
        <f t="shared" si="46"/>
        <v>1.9478400288104609</v>
      </c>
      <c r="BO26" s="20">
        <f t="shared" si="47"/>
        <v>1.6302051451402484</v>
      </c>
      <c r="BP26" s="20">
        <f t="shared" si="48"/>
        <v>2.1900568708593156</v>
      </c>
      <c r="BQ26" s="20">
        <f t="shared" si="49"/>
        <v>8.2787273608035434</v>
      </c>
      <c r="BR26" s="21">
        <f t="shared" si="50"/>
        <v>2.8798089642744884</v>
      </c>
      <c r="BS26" s="413">
        <f t="shared" si="73"/>
        <v>29.76211327967825</v>
      </c>
      <c r="BU26" s="508"/>
      <c r="BV26" s="153" t="s">
        <v>32</v>
      </c>
      <c r="BW26" s="19">
        <f t="shared" si="60"/>
        <v>-27.08593296953466</v>
      </c>
      <c r="BX26" s="20">
        <f t="shared" si="51"/>
        <v>-106.68630119434124</v>
      </c>
      <c r="BY26" s="20">
        <f t="shared" si="52"/>
        <v>-20.2521196769341</v>
      </c>
      <c r="BZ26" s="20">
        <f t="shared" si="53"/>
        <v>-16.213815216319588</v>
      </c>
      <c r="CA26" s="20">
        <f t="shared" si="54"/>
        <v>-22.10143510385241</v>
      </c>
      <c r="CB26" s="20">
        <f t="shared" si="55"/>
        <v>-86.324448590364455</v>
      </c>
      <c r="CC26" s="21">
        <f t="shared" si="56"/>
        <v>-29.938537352217431</v>
      </c>
      <c r="CD26" s="413">
        <f t="shared" si="61"/>
        <v>-308.6025901035639</v>
      </c>
      <c r="CF26" s="508"/>
      <c r="CG26" s="153" t="s">
        <v>32</v>
      </c>
      <c r="CH26" s="16">
        <f t="shared" si="19"/>
        <v>-33.722731421517722</v>
      </c>
      <c r="CI26" s="17">
        <f t="shared" si="20"/>
        <v>-33.417449798627246</v>
      </c>
      <c r="CJ26" s="17">
        <f t="shared" si="21"/>
        <v>-33.099665517586914</v>
      </c>
      <c r="CK26" s="17">
        <f t="shared" si="22"/>
        <v>-33.091095613082857</v>
      </c>
      <c r="CL26" s="17">
        <f t="shared" si="23"/>
        <v>-33.438830986414189</v>
      </c>
      <c r="CM26" s="17">
        <f t="shared" si="24"/>
        <v>-33.873280833494022</v>
      </c>
      <c r="CN26" s="18">
        <f t="shared" si="25"/>
        <v>-33.870458944471096</v>
      </c>
      <c r="CO26" s="423">
        <f t="shared" si="26"/>
        <v>-33.577072777077703</v>
      </c>
    </row>
    <row r="27" spans="1:93" s="1" customFormat="1" x14ac:dyDescent="0.3">
      <c r="A27" s="428">
        <v>2020</v>
      </c>
      <c r="B27" s="327">
        <v>5</v>
      </c>
      <c r="C27" s="429" t="s">
        <v>4</v>
      </c>
      <c r="D27" s="446">
        <f t="shared" si="27"/>
        <v>188.11409830649427</v>
      </c>
      <c r="E27" s="447">
        <f t="shared" si="28"/>
        <v>299.20754954739004</v>
      </c>
      <c r="F27" s="448">
        <f t="shared" si="0"/>
        <v>29.645638340266544</v>
      </c>
      <c r="G27" s="437">
        <f>1/23000*(SUMPRODUCT(M23:M29,J23:J29)+SUMPRODUCT(N23:N29,K23:K29)+SUMPRODUCT(O23:O29,L23:L29))/SUM(J23:L29)*J27</f>
        <v>182.48669701728465</v>
      </c>
      <c r="H27" s="438">
        <f>1/23000*(SUMPRODUCT(M23:M29,J23:J29)+SUMPRODUCT(N23:N29,K23:K29)+SUMPRODUCT(O23:O29,L23:L29))/SUM(J23:L29)*K27</f>
        <v>310.95742392182473</v>
      </c>
      <c r="I27" s="439">
        <f>1/23000*(SUMPRODUCT(M23:M29,J23:J29)+SUMPRODUCT(N23:N29,K23:K29)+SUMPRODUCT(O23:O29,L23:L29))/SUM(J23:L29)*L27</f>
        <v>29.276095684653008</v>
      </c>
      <c r="J27" s="465">
        <v>47.847860371442835</v>
      </c>
      <c r="K27" s="465">
        <v>81.532778248848246</v>
      </c>
      <c r="L27" s="239">
        <v>7.6761679696991676</v>
      </c>
      <c r="M27" s="147">
        <v>90424.613085345802</v>
      </c>
      <c r="N27" s="147">
        <v>84404.993763194681</v>
      </c>
      <c r="O27" s="145">
        <v>88826.831892899878</v>
      </c>
      <c r="P27" s="13"/>
      <c r="Q27" s="15"/>
      <c r="R27" s="14"/>
      <c r="S27" s="133"/>
      <c r="T27" s="133"/>
      <c r="X27" s="506">
        <f>1+X24</f>
        <v>2025</v>
      </c>
      <c r="Y27" s="120" t="s">
        <v>30</v>
      </c>
      <c r="Z27" s="103">
        <v>1345.5940312340156</v>
      </c>
      <c r="AA27" s="147">
        <v>588.29329903934911</v>
      </c>
      <c r="AB27" s="147">
        <v>602.90162912055905</v>
      </c>
      <c r="AC27" s="147">
        <v>372.25604968540307</v>
      </c>
      <c r="AD27" s="147">
        <v>282.05616032278749</v>
      </c>
      <c r="AE27" s="147">
        <v>335.02236371885209</v>
      </c>
      <c r="AF27" s="145">
        <v>1144.523054611901</v>
      </c>
      <c r="AG27" s="411">
        <f t="shared" si="36"/>
        <v>4670.6465877328665</v>
      </c>
      <c r="AH27" s="13">
        <v>2015.1166932632786</v>
      </c>
      <c r="AI27" s="14">
        <v>109.99197760746027</v>
      </c>
      <c r="AJ27" s="14">
        <v>759.34419027098818</v>
      </c>
      <c r="AK27" s="14">
        <v>498.98377165506423</v>
      </c>
      <c r="AL27" s="14">
        <v>388.35249664967654</v>
      </c>
      <c r="AM27" s="14">
        <v>49.160650705194556</v>
      </c>
      <c r="AN27" s="15">
        <v>1305.0143458450743</v>
      </c>
      <c r="AO27" s="411">
        <f t="shared" si="37"/>
        <v>5125.9641259967375</v>
      </c>
      <c r="AP27" s="13">
        <v>1285.684006744408</v>
      </c>
      <c r="AQ27" s="14">
        <v>562.45416637368351</v>
      </c>
      <c r="AR27" s="14">
        <v>576.71507038015568</v>
      </c>
      <c r="AS27" s="14">
        <v>355.90414441146493</v>
      </c>
      <c r="AT27" s="14">
        <v>269.3503752407151</v>
      </c>
      <c r="AU27" s="14">
        <v>319.80723215360507</v>
      </c>
      <c r="AV27" s="15">
        <v>1093.1577502756236</v>
      </c>
      <c r="AW27" s="411">
        <f t="shared" si="29"/>
        <v>4463.0727455796559</v>
      </c>
      <c r="AY27" s="506">
        <f>1+AY24</f>
        <v>2025</v>
      </c>
      <c r="AZ27" s="120" t="s">
        <v>30</v>
      </c>
      <c r="BA27" s="7">
        <f>AH27/Z27*100-100</f>
        <v>49.756661109388091</v>
      </c>
      <c r="BB27" s="8">
        <f t="shared" si="38"/>
        <v>-81.303207466909583</v>
      </c>
      <c r="BC27" s="8">
        <f t="shared" si="39"/>
        <v>25.948273083724942</v>
      </c>
      <c r="BD27" s="8">
        <f t="shared" si="40"/>
        <v>34.043159829574279</v>
      </c>
      <c r="BE27" s="8">
        <f t="shared" si="41"/>
        <v>37.686231070167963</v>
      </c>
      <c r="BF27" s="8">
        <f t="shared" si="42"/>
        <v>-85.326158481035094</v>
      </c>
      <c r="BG27" s="9">
        <f t="shared" si="43"/>
        <v>14.022547696742961</v>
      </c>
      <c r="BH27" s="421">
        <f t="shared" si="44"/>
        <v>9.7484904865148962</v>
      </c>
      <c r="BJ27" s="506">
        <f>1+BJ24</f>
        <v>2025</v>
      </c>
      <c r="BK27" s="120" t="s">
        <v>30</v>
      </c>
      <c r="BL27" s="13">
        <f>AH27-Z27</f>
        <v>669.52266202926307</v>
      </c>
      <c r="BM27" s="14">
        <f t="shared" si="45"/>
        <v>-478.30132143188882</v>
      </c>
      <c r="BN27" s="14">
        <f t="shared" si="46"/>
        <v>156.44256115042913</v>
      </c>
      <c r="BO27" s="14">
        <f t="shared" si="47"/>
        <v>126.72772196966116</v>
      </c>
      <c r="BP27" s="14">
        <f t="shared" si="48"/>
        <v>106.29633632688905</v>
      </c>
      <c r="BQ27" s="14">
        <f t="shared" si="49"/>
        <v>-285.86171301365755</v>
      </c>
      <c r="BR27" s="15">
        <f t="shared" si="50"/>
        <v>160.49129123317334</v>
      </c>
      <c r="BS27" s="411">
        <f>SUM(BL27:BR27)</f>
        <v>455.31753826386932</v>
      </c>
      <c r="BU27" s="506">
        <f>1+BU24</f>
        <v>2025</v>
      </c>
      <c r="BV27" s="120" t="s">
        <v>30</v>
      </c>
      <c r="BW27" s="13">
        <f t="shared" si="60"/>
        <v>729.4326865188707</v>
      </c>
      <c r="BX27" s="14">
        <f t="shared" si="51"/>
        <v>-452.46218876622322</v>
      </c>
      <c r="BY27" s="14">
        <f t="shared" si="52"/>
        <v>182.6291198908325</v>
      </c>
      <c r="BZ27" s="14">
        <f t="shared" si="53"/>
        <v>143.0796272435993</v>
      </c>
      <c r="CA27" s="14">
        <f t="shared" si="54"/>
        <v>119.00212140896144</v>
      </c>
      <c r="CB27" s="14">
        <f t="shared" si="55"/>
        <v>-270.64658144841053</v>
      </c>
      <c r="CC27" s="15">
        <f t="shared" si="56"/>
        <v>211.85659556945075</v>
      </c>
      <c r="CD27" s="411">
        <f t="shared" si="61"/>
        <v>662.89138041708088</v>
      </c>
      <c r="CF27" s="506">
        <f>1+CF24</f>
        <v>2025</v>
      </c>
      <c r="CG27" s="120" t="s">
        <v>30</v>
      </c>
      <c r="CH27" s="7">
        <f t="shared" si="19"/>
        <v>56.73498952249787</v>
      </c>
      <c r="CI27" s="8">
        <f t="shared" si="20"/>
        <v>-80.444277208112325</v>
      </c>
      <c r="CJ27" s="8">
        <f t="shared" si="21"/>
        <v>31.667131530037551</v>
      </c>
      <c r="CK27" s="8">
        <f t="shared" si="22"/>
        <v>40.201731137523154</v>
      </c>
      <c r="CL27" s="8">
        <f t="shared" si="23"/>
        <v>44.181160431876407</v>
      </c>
      <c r="CM27" s="8">
        <f t="shared" si="24"/>
        <v>-84.628036591248048</v>
      </c>
      <c r="CN27" s="9">
        <f t="shared" si="25"/>
        <v>19.380239998850499</v>
      </c>
      <c r="CO27" s="421">
        <f t="shared" si="26"/>
        <v>14.852802501900214</v>
      </c>
    </row>
    <row r="28" spans="1:93" s="1" customFormat="1" x14ac:dyDescent="0.3">
      <c r="A28" s="428">
        <v>2020</v>
      </c>
      <c r="B28" s="327">
        <v>6</v>
      </c>
      <c r="C28" s="429" t="s">
        <v>5</v>
      </c>
      <c r="D28" s="446">
        <f t="shared" si="27"/>
        <v>222.47249244718799</v>
      </c>
      <c r="E28" s="447">
        <f t="shared" si="28"/>
        <v>1035.917197150816</v>
      </c>
      <c r="F28" s="448">
        <f t="shared" si="0"/>
        <v>113.55000883871573</v>
      </c>
      <c r="G28" s="437">
        <f>1/23000*(SUMPRODUCT(M23:M29,J23:J29)+SUMPRODUCT(N23:N29,K23:K29)+SUMPRODUCT(O23:O29,L23:L29))/SUM(J23:L29)*J28</f>
        <v>218.29504132933607</v>
      </c>
      <c r="H28" s="438">
        <f>1/23000*(SUMPRODUCT(M23:M29,J23:J29)+SUMPRODUCT(N23:N29,K23:K29)+SUMPRODUCT(O23:O29,L23:L29))/SUM(J23:L29)*K28</f>
        <v>1045.9592920525527</v>
      </c>
      <c r="I28" s="439">
        <f>1/23000*(SUMPRODUCT(M23:M29,J23:J29)+SUMPRODUCT(N23:N29,K23:K29)+SUMPRODUCT(O23:O29,L23:L29))/SUM(J23:L29)*L28</f>
        <v>113.53161333817904</v>
      </c>
      <c r="J28" s="465">
        <v>57.236778505093426</v>
      </c>
      <c r="K28" s="465">
        <v>274.24965752765763</v>
      </c>
      <c r="L28" s="239">
        <v>29.767894709800679</v>
      </c>
      <c r="M28" s="147">
        <v>89398.241129695671</v>
      </c>
      <c r="N28" s="147">
        <v>86877.393938280278</v>
      </c>
      <c r="O28" s="145">
        <v>87733.789330778935</v>
      </c>
      <c r="P28" s="13"/>
      <c r="Q28" s="15"/>
      <c r="R28" s="14"/>
      <c r="S28" s="133"/>
      <c r="T28" s="133"/>
      <c r="X28" s="507"/>
      <c r="Y28" s="152" t="s">
        <v>31</v>
      </c>
      <c r="Z28" s="103">
        <v>477.65664221523849</v>
      </c>
      <c r="AA28" s="147">
        <v>2494.7989155650675</v>
      </c>
      <c r="AB28" s="147">
        <v>500.68093814521819</v>
      </c>
      <c r="AC28" s="147">
        <v>356.6771685177286</v>
      </c>
      <c r="AD28" s="147">
        <v>443.0161795709023</v>
      </c>
      <c r="AE28" s="147">
        <v>1536.7118946890882</v>
      </c>
      <c r="AF28" s="145">
        <v>587.13136879219962</v>
      </c>
      <c r="AG28" s="412">
        <f t="shared" si="36"/>
        <v>6396.6731074954423</v>
      </c>
      <c r="AH28" s="13">
        <v>575.46578142799751</v>
      </c>
      <c r="AI28" s="14">
        <v>2207.815692330626</v>
      </c>
      <c r="AJ28" s="14">
        <v>610.87608286451848</v>
      </c>
      <c r="AK28" s="14">
        <v>432.51618907064841</v>
      </c>
      <c r="AL28" s="14">
        <v>552.35886506965767</v>
      </c>
      <c r="AM28" s="14">
        <v>1768.1348768868061</v>
      </c>
      <c r="AN28" s="15">
        <v>691.11777086700909</v>
      </c>
      <c r="AO28" s="412">
        <f t="shared" si="37"/>
        <v>6838.2852585172641</v>
      </c>
      <c r="AP28" s="13">
        <v>944.86586169028692</v>
      </c>
      <c r="AQ28" s="14">
        <v>5234.8061014546629</v>
      </c>
      <c r="AR28" s="14">
        <v>1071.3977049631565</v>
      </c>
      <c r="AS28" s="14">
        <v>701.64306896303469</v>
      </c>
      <c r="AT28" s="14">
        <v>948.39419563478862</v>
      </c>
      <c r="AU28" s="14">
        <v>2967.1314522205694</v>
      </c>
      <c r="AV28" s="15">
        <v>1181.6283415296296</v>
      </c>
      <c r="AW28" s="412">
        <f t="shared" si="29"/>
        <v>13049.866726456128</v>
      </c>
      <c r="AY28" s="507"/>
      <c r="AZ28" s="152" t="s">
        <v>31</v>
      </c>
      <c r="BA28" s="7">
        <f t="shared" ref="BA28:BA29" si="74">AH28/Z28*100-100</f>
        <v>20.476871997246278</v>
      </c>
      <c r="BB28" s="8">
        <f t="shared" si="38"/>
        <v>-11.503260701451779</v>
      </c>
      <c r="BC28" s="8">
        <f t="shared" si="39"/>
        <v>22.00905533322684</v>
      </c>
      <c r="BD28" s="8">
        <f t="shared" si="40"/>
        <v>21.262650723647369</v>
      </c>
      <c r="BE28" s="8">
        <f t="shared" si="41"/>
        <v>24.681420350079037</v>
      </c>
      <c r="BF28" s="8">
        <f t="shared" si="42"/>
        <v>15.059620674345069</v>
      </c>
      <c r="BG28" s="9">
        <f t="shared" si="43"/>
        <v>17.710925970234243</v>
      </c>
      <c r="BH28" s="422">
        <f t="shared" si="44"/>
        <v>6.903778629931125</v>
      </c>
      <c r="BJ28" s="507"/>
      <c r="BK28" s="152" t="s">
        <v>31</v>
      </c>
      <c r="BL28" s="13">
        <f t="shared" ref="BL28:BL29" si="75">AH28-Z28</f>
        <v>97.809139212759021</v>
      </c>
      <c r="BM28" s="14">
        <f t="shared" si="45"/>
        <v>-286.98322323444154</v>
      </c>
      <c r="BN28" s="14">
        <f t="shared" si="46"/>
        <v>110.19514471930029</v>
      </c>
      <c r="BO28" s="14">
        <f t="shared" si="47"/>
        <v>75.839020552919806</v>
      </c>
      <c r="BP28" s="14">
        <f t="shared" si="48"/>
        <v>109.34268549875537</v>
      </c>
      <c r="BQ28" s="14">
        <f t="shared" si="49"/>
        <v>231.42298219771783</v>
      </c>
      <c r="BR28" s="15">
        <f t="shared" si="50"/>
        <v>103.98640207480946</v>
      </c>
      <c r="BS28" s="412">
        <f t="shared" ref="BS28:BS29" si="76">SUM(BL28:BR28)</f>
        <v>441.61215102182024</v>
      </c>
      <c r="BU28" s="507"/>
      <c r="BV28" s="152" t="s">
        <v>31</v>
      </c>
      <c r="BW28" s="13">
        <f t="shared" si="60"/>
        <v>-369.40008026228941</v>
      </c>
      <c r="BX28" s="14">
        <f t="shared" si="51"/>
        <v>-3026.9904091240369</v>
      </c>
      <c r="BY28" s="14">
        <f t="shared" si="52"/>
        <v>-460.52162209863798</v>
      </c>
      <c r="BZ28" s="14">
        <f t="shared" si="53"/>
        <v>-269.12687989238628</v>
      </c>
      <c r="CA28" s="14">
        <f t="shared" si="54"/>
        <v>-396.03533056513095</v>
      </c>
      <c r="CB28" s="14">
        <f t="shared" si="55"/>
        <v>-1198.9965753337633</v>
      </c>
      <c r="CC28" s="15">
        <f t="shared" si="56"/>
        <v>-490.51057066262047</v>
      </c>
      <c r="CD28" s="412">
        <f t="shared" si="61"/>
        <v>-6211.5814679388641</v>
      </c>
      <c r="CF28" s="507"/>
      <c r="CG28" s="152" t="s">
        <v>31</v>
      </c>
      <c r="CH28" s="7">
        <f t="shared" si="19"/>
        <v>-39.095505006548038</v>
      </c>
      <c r="CI28" s="8">
        <f t="shared" si="20"/>
        <v>-57.824308111104408</v>
      </c>
      <c r="CJ28" s="8">
        <f t="shared" si="21"/>
        <v>-42.983256354322187</v>
      </c>
      <c r="CK28" s="8">
        <f t="shared" si="22"/>
        <v>-38.35666477688315</v>
      </c>
      <c r="CL28" s="8">
        <f t="shared" si="23"/>
        <v>-41.758514801965084</v>
      </c>
      <c r="CM28" s="8">
        <f t="shared" si="24"/>
        <v>-40.409284005143995</v>
      </c>
      <c r="CN28" s="9">
        <f t="shared" si="25"/>
        <v>-41.511408741910316</v>
      </c>
      <c r="CO28" s="422">
        <f t="shared" si="26"/>
        <v>-47.598811529209428</v>
      </c>
    </row>
    <row r="29" spans="1:93" s="1" customFormat="1" ht="16.2" thickBot="1" x14ac:dyDescent="0.35">
      <c r="A29" s="432">
        <v>2020</v>
      </c>
      <c r="B29" s="409">
        <v>7</v>
      </c>
      <c r="C29" s="433" t="s">
        <v>6</v>
      </c>
      <c r="D29" s="449">
        <f t="shared" si="27"/>
        <v>762.15050100208657</v>
      </c>
      <c r="E29" s="450">
        <f t="shared" si="28"/>
        <v>398.50960754212451</v>
      </c>
      <c r="F29" s="451">
        <f t="shared" si="0"/>
        <v>39.402258477186813</v>
      </c>
      <c r="G29" s="440">
        <f>1/23000*(SUMPRODUCT(M23:M29,J23:J29)+SUMPRODUCT(N23:N29,K23:K29)+SUMPRODUCT(O23:O29,L23:L29))/SUM(J23:L29)*J29</f>
        <v>744.68149727295065</v>
      </c>
      <c r="H29" s="441">
        <f>1/23000*(SUMPRODUCT(M23:M29,J23:J29)+SUMPRODUCT(N23:N29,K23:K29)+SUMPRODUCT(O23:O29,L23:L29))/SUM(J23:L29)*K29</f>
        <v>402.84624105745962</v>
      </c>
      <c r="I29" s="442">
        <f>1/23000*(SUMPRODUCT(M23:M29,J23:J29)+SUMPRODUCT(N23:N29,K23:K29)+SUMPRODUCT(O23:O29,L23:L29))/SUM(J23:L29)*L29</f>
        <v>39.210126387790318</v>
      </c>
      <c r="J29" s="466">
        <v>195.2548699993086</v>
      </c>
      <c r="K29" s="466">
        <v>105.62594977239476</v>
      </c>
      <c r="L29" s="149">
        <v>10.280862568146082</v>
      </c>
      <c r="M29" s="129">
        <v>89777.333201010886</v>
      </c>
      <c r="N29" s="129">
        <v>86775.276276515113</v>
      </c>
      <c r="O29" s="144">
        <v>88149.407597685495</v>
      </c>
      <c r="P29" s="19"/>
      <c r="Q29" s="21"/>
      <c r="R29" s="14"/>
      <c r="S29" s="133"/>
      <c r="T29" s="133"/>
      <c r="X29" s="508"/>
      <c r="Y29" s="153" t="s">
        <v>32</v>
      </c>
      <c r="Z29" s="135">
        <v>54.93155915247376</v>
      </c>
      <c r="AA29" s="129">
        <v>219.57119394084043</v>
      </c>
      <c r="AB29" s="129">
        <v>42.321377304503663</v>
      </c>
      <c r="AC29" s="129">
        <v>33.834779433254482</v>
      </c>
      <c r="AD29" s="129">
        <v>45.382674370969752</v>
      </c>
      <c r="AE29" s="129">
        <v>173.90946118670578</v>
      </c>
      <c r="AF29" s="144">
        <v>60.317401034244597</v>
      </c>
      <c r="AG29" s="413">
        <f t="shared" si="36"/>
        <v>630.26844642299238</v>
      </c>
      <c r="AH29" s="19">
        <v>57.775197938546569</v>
      </c>
      <c r="AI29" s="20">
        <v>230.74458413571969</v>
      </c>
      <c r="AJ29" s="20">
        <v>44.447092374195819</v>
      </c>
      <c r="AK29" s="20">
        <v>35.601879994087582</v>
      </c>
      <c r="AL29" s="20">
        <v>47.750581517538919</v>
      </c>
      <c r="AM29" s="20">
        <v>182.86487758113404</v>
      </c>
      <c r="AN29" s="21">
        <v>63.431484622837004</v>
      </c>
      <c r="AO29" s="413">
        <f t="shared" si="37"/>
        <v>662.61569816405961</v>
      </c>
      <c r="AP29" s="19">
        <v>94.74727235907632</v>
      </c>
      <c r="AQ29" s="20">
        <v>376.38504445973405</v>
      </c>
      <c r="AR29" s="20">
        <v>72.101919305670279</v>
      </c>
      <c r="AS29" s="20">
        <v>57.782600799053775</v>
      </c>
      <c r="AT29" s="20">
        <v>77.967429449202001</v>
      </c>
      <c r="AU29" s="20">
        <v>300.76420866280671</v>
      </c>
      <c r="AV29" s="21">
        <v>104.39982003217612</v>
      </c>
      <c r="AW29" s="413">
        <f t="shared" si="29"/>
        <v>1084.1482950677191</v>
      </c>
      <c r="AY29" s="508"/>
      <c r="AZ29" s="153" t="s">
        <v>32</v>
      </c>
      <c r="BA29" s="16">
        <f t="shared" si="74"/>
        <v>5.1766941079893769</v>
      </c>
      <c r="BB29" s="17">
        <f t="shared" si="38"/>
        <v>5.0887322668973241</v>
      </c>
      <c r="BC29" s="17">
        <f t="shared" si="39"/>
        <v>5.022792747026088</v>
      </c>
      <c r="BD29" s="17">
        <f t="shared" si="40"/>
        <v>5.2227340932398931</v>
      </c>
      <c r="BE29" s="17">
        <f t="shared" si="41"/>
        <v>5.2176456751166285</v>
      </c>
      <c r="BF29" s="17">
        <f t="shared" si="42"/>
        <v>5.1494704964981253</v>
      </c>
      <c r="BG29" s="18">
        <f t="shared" si="43"/>
        <v>5.1628278659161992</v>
      </c>
      <c r="BH29" s="423">
        <f t="shared" si="44"/>
        <v>5.132297503492353</v>
      </c>
      <c r="BJ29" s="508"/>
      <c r="BK29" s="153" t="s">
        <v>32</v>
      </c>
      <c r="BL29" s="19">
        <f t="shared" si="75"/>
        <v>2.843638786072809</v>
      </c>
      <c r="BM29" s="20">
        <f t="shared" si="45"/>
        <v>11.173390194879261</v>
      </c>
      <c r="BN29" s="20">
        <f t="shared" si="46"/>
        <v>2.1257150696921556</v>
      </c>
      <c r="BO29" s="20">
        <f t="shared" si="47"/>
        <v>1.7671005608331001</v>
      </c>
      <c r="BP29" s="20">
        <f t="shared" si="48"/>
        <v>2.3679071465691663</v>
      </c>
      <c r="BQ29" s="20">
        <f t="shared" si="49"/>
        <v>8.955416394428255</v>
      </c>
      <c r="BR29" s="21">
        <f t="shared" si="50"/>
        <v>3.1140835885924076</v>
      </c>
      <c r="BS29" s="413">
        <f t="shared" si="76"/>
        <v>32.347251741067154</v>
      </c>
      <c r="BU29" s="508"/>
      <c r="BV29" s="153" t="s">
        <v>32</v>
      </c>
      <c r="BW29" s="19">
        <f t="shared" si="60"/>
        <v>-36.972074420529751</v>
      </c>
      <c r="BX29" s="20">
        <f t="shared" si="51"/>
        <v>-145.64046032401436</v>
      </c>
      <c r="BY29" s="20">
        <f t="shared" si="52"/>
        <v>-27.65482693147446</v>
      </c>
      <c r="BZ29" s="20">
        <f t="shared" si="53"/>
        <v>-22.180720804966192</v>
      </c>
      <c r="CA29" s="20">
        <f t="shared" si="54"/>
        <v>-30.216847931663082</v>
      </c>
      <c r="CB29" s="20">
        <f t="shared" si="55"/>
        <v>-117.89933108167267</v>
      </c>
      <c r="CC29" s="21">
        <f t="shared" si="56"/>
        <v>-40.968335409339119</v>
      </c>
      <c r="CD29" s="413">
        <f t="shared" si="61"/>
        <v>-421.53259690365974</v>
      </c>
      <c r="CF29" s="508"/>
      <c r="CG29" s="153" t="s">
        <v>32</v>
      </c>
      <c r="CH29" s="16">
        <f t="shared" si="19"/>
        <v>-39.02178236900771</v>
      </c>
      <c r="CI29" s="17">
        <f t="shared" si="20"/>
        <v>-38.69453966564155</v>
      </c>
      <c r="CJ29" s="17">
        <f t="shared" si="21"/>
        <v>-38.355188319237456</v>
      </c>
      <c r="CK29" s="17">
        <f t="shared" si="22"/>
        <v>-38.386504757898351</v>
      </c>
      <c r="CL29" s="17">
        <f t="shared" si="23"/>
        <v>-38.75573190642411</v>
      </c>
      <c r="CM29" s="17">
        <f t="shared" si="24"/>
        <v>-39.199920630799582</v>
      </c>
      <c r="CN29" s="18">
        <f t="shared" si="25"/>
        <v>-39.24176822978491</v>
      </c>
      <c r="CO29" s="423">
        <f t="shared" si="26"/>
        <v>-38.881451810734923</v>
      </c>
    </row>
    <row r="30" spans="1:93" s="1" customFormat="1" x14ac:dyDescent="0.3">
      <c r="A30" s="430">
        <v>2021</v>
      </c>
      <c r="B30" s="47">
        <v>1</v>
      </c>
      <c r="C30" s="431" t="s">
        <v>0</v>
      </c>
      <c r="D30" s="443">
        <f t="shared" si="27"/>
        <v>961.53034480489521</v>
      </c>
      <c r="E30" s="444">
        <f t="shared" si="28"/>
        <v>351.65807350866879</v>
      </c>
      <c r="F30" s="445">
        <f t="shared" si="0"/>
        <v>39.245541606977014</v>
      </c>
      <c r="G30" s="434">
        <f>1/23000*(SUMPRODUCT(M30:M36,J30:J36)+SUMPRODUCT(N30:N36,K30:K36)+SUMPRODUCT(O30:O36,L30:L36))/SUM(J30:L36)*J30</f>
        <v>962.29507520399784</v>
      </c>
      <c r="H30" s="435">
        <f>1/23000*(SUMPRODUCT(M30:M36,J30:J36)+SUMPRODUCT(N30:N36,K30:K36)+SUMPRODUCT(O30:O36,L30:L36))/SUM(J30:L36)*K30</f>
        <v>355.9809176970918</v>
      </c>
      <c r="I30" s="436">
        <f>1/23000*(SUMPRODUCT(M30:M36,J30:J36)+SUMPRODUCT(N30:N36,K30:K36)+SUMPRODUCT(O30:O36,L30:L36))/SUM(J30:L36)*L30</f>
        <v>39.444159479902574</v>
      </c>
      <c r="J30" s="463">
        <v>241.85822676173055</v>
      </c>
      <c r="K30" s="463">
        <v>89.470387757082108</v>
      </c>
      <c r="L30" s="464">
        <v>9.913689380457205</v>
      </c>
      <c r="M30" s="248">
        <v>91438.683838113284</v>
      </c>
      <c r="N30" s="248">
        <v>90400.141247394538</v>
      </c>
      <c r="O30" s="191">
        <v>91050.609144548624</v>
      </c>
      <c r="P30" s="458">
        <f>SUM(J30:L36)</f>
        <v>2142.0950724394679</v>
      </c>
      <c r="Q30" s="459">
        <f>(SUMPRODUCT(M30:M36,J30:J36)+SUMPRODUCT(N30:N36,K30:K36)+SUMPRODUCT(O30:O36,L30:L36))/SUM(J30:L36)</f>
        <v>91511.407430834763</v>
      </c>
      <c r="R30" s="14"/>
      <c r="S30" s="133"/>
      <c r="T30" s="133"/>
      <c r="X30" s="506">
        <f>1+X27</f>
        <v>2026</v>
      </c>
      <c r="Y30" s="120" t="s">
        <v>30</v>
      </c>
      <c r="Z30" s="103">
        <v>1488.4979708233582</v>
      </c>
      <c r="AA30" s="147">
        <v>649.41235232634506</v>
      </c>
      <c r="AB30" s="147">
        <v>663.88829674513408</v>
      </c>
      <c r="AC30" s="147">
        <v>407.70483740211762</v>
      </c>
      <c r="AD30" s="147">
        <v>309.77882561426838</v>
      </c>
      <c r="AE30" s="147">
        <v>368.64890885426604</v>
      </c>
      <c r="AF30" s="145">
        <v>1257.9994711006752</v>
      </c>
      <c r="AG30" s="411">
        <f t="shared" si="36"/>
        <v>5145.9306628661652</v>
      </c>
      <c r="AH30" s="13">
        <v>2228.4255058287436</v>
      </c>
      <c r="AI30" s="14">
        <v>121.3523373199809</v>
      </c>
      <c r="AJ30" s="14">
        <v>836.95408408676622</v>
      </c>
      <c r="AK30" s="14">
        <v>548.00918694914583</v>
      </c>
      <c r="AL30" s="14">
        <v>427.42732339640594</v>
      </c>
      <c r="AM30" s="14">
        <v>54.019511038022529</v>
      </c>
      <c r="AN30" s="15">
        <v>1433.2079288111322</v>
      </c>
      <c r="AO30" s="411">
        <f t="shared" si="37"/>
        <v>5649.3958774301973</v>
      </c>
      <c r="AP30" s="13">
        <v>1385.6558915710054</v>
      </c>
      <c r="AQ30" s="14">
        <v>605.74001771185965</v>
      </c>
      <c r="AR30" s="14">
        <v>620.52942516350345</v>
      </c>
      <c r="AS30" s="14">
        <v>382.01480004352703</v>
      </c>
      <c r="AT30" s="14">
        <v>289.38002821638162</v>
      </c>
      <c r="AU30" s="14">
        <v>343.84749319224625</v>
      </c>
      <c r="AV30" s="15">
        <v>1174.8845564431169</v>
      </c>
      <c r="AW30" s="411">
        <f t="shared" si="29"/>
        <v>4802.0522123416404</v>
      </c>
      <c r="AY30" s="506">
        <f>1+AY27</f>
        <v>2026</v>
      </c>
      <c r="AZ30" s="120" t="s">
        <v>30</v>
      </c>
      <c r="BA30" s="7">
        <f>AH30/Z30*100-100</f>
        <v>49.709677104638359</v>
      </c>
      <c r="BB30" s="8">
        <f t="shared" si="38"/>
        <v>-81.313515690721189</v>
      </c>
      <c r="BC30" s="8">
        <f t="shared" si="39"/>
        <v>26.068510047567827</v>
      </c>
      <c r="BD30" s="8">
        <f t="shared" si="40"/>
        <v>34.413216787184354</v>
      </c>
      <c r="BE30" s="8">
        <f t="shared" si="41"/>
        <v>37.978224479626476</v>
      </c>
      <c r="BF30" s="8">
        <f t="shared" si="42"/>
        <v>-85.346623917615474</v>
      </c>
      <c r="BG30" s="9">
        <f t="shared" si="43"/>
        <v>13.927546214082255</v>
      </c>
      <c r="BH30" s="421">
        <f t="shared" si="44"/>
        <v>9.7837543400480627</v>
      </c>
      <c r="BJ30" s="506">
        <f>1+BJ27</f>
        <v>2026</v>
      </c>
      <c r="BK30" s="120" t="s">
        <v>30</v>
      </c>
      <c r="BL30" s="13">
        <f>AH30-Z30</f>
        <v>739.92753500538538</v>
      </c>
      <c r="BM30" s="14">
        <f t="shared" si="45"/>
        <v>-528.06001500636421</v>
      </c>
      <c r="BN30" s="14">
        <f t="shared" si="46"/>
        <v>173.06578734163213</v>
      </c>
      <c r="BO30" s="14">
        <f t="shared" si="47"/>
        <v>140.30434954702821</v>
      </c>
      <c r="BP30" s="14">
        <f t="shared" si="48"/>
        <v>117.64849778213755</v>
      </c>
      <c r="BQ30" s="14">
        <f t="shared" si="49"/>
        <v>-314.62939781624351</v>
      </c>
      <c r="BR30" s="15">
        <f t="shared" si="50"/>
        <v>175.20845771045697</v>
      </c>
      <c r="BS30" s="411">
        <f>SUM(BL30:BR30)</f>
        <v>503.46521456403246</v>
      </c>
      <c r="BU30" s="506">
        <f>1+BU27</f>
        <v>2026</v>
      </c>
      <c r="BV30" s="120" t="s">
        <v>30</v>
      </c>
      <c r="BW30" s="13">
        <f t="shared" si="60"/>
        <v>842.76961425773811</v>
      </c>
      <c r="BX30" s="14">
        <f t="shared" si="51"/>
        <v>-484.38768039187875</v>
      </c>
      <c r="BY30" s="14">
        <f t="shared" si="52"/>
        <v>216.42465892326277</v>
      </c>
      <c r="BZ30" s="14">
        <f t="shared" si="53"/>
        <v>165.9943869056188</v>
      </c>
      <c r="CA30" s="14">
        <f t="shared" si="54"/>
        <v>138.04729518002432</v>
      </c>
      <c r="CB30" s="14">
        <f t="shared" si="55"/>
        <v>-289.82798215422372</v>
      </c>
      <c r="CC30" s="15">
        <f t="shared" si="56"/>
        <v>258.32337236801527</v>
      </c>
      <c r="CD30" s="411">
        <f t="shared" si="61"/>
        <v>847.34366508855669</v>
      </c>
      <c r="CF30" s="506">
        <f>1+CF27</f>
        <v>2026</v>
      </c>
      <c r="CG30" s="120" t="s">
        <v>30</v>
      </c>
      <c r="CH30" s="7">
        <f t="shared" si="19"/>
        <v>60.820988773932697</v>
      </c>
      <c r="CI30" s="8">
        <f t="shared" si="20"/>
        <v>-79.966267082967235</v>
      </c>
      <c r="CJ30" s="8">
        <f t="shared" si="21"/>
        <v>34.877420819526321</v>
      </c>
      <c r="CK30" s="8">
        <f t="shared" si="22"/>
        <v>43.452344486838001</v>
      </c>
      <c r="CL30" s="8">
        <f t="shared" si="23"/>
        <v>47.704499868526</v>
      </c>
      <c r="CM30" s="8">
        <f t="shared" si="24"/>
        <v>-84.289688856966592</v>
      </c>
      <c r="CN30" s="9">
        <f t="shared" si="25"/>
        <v>21.987128092829124</v>
      </c>
      <c r="CO30" s="421">
        <f t="shared" si="26"/>
        <v>17.645448812714264</v>
      </c>
    </row>
    <row r="31" spans="1:93" s="1" customFormat="1" x14ac:dyDescent="0.3">
      <c r="A31" s="428">
        <v>2021</v>
      </c>
      <c r="B31" s="327">
        <v>2</v>
      </c>
      <c r="C31" s="429" t="s">
        <v>1</v>
      </c>
      <c r="D31" s="446">
        <f t="shared" si="27"/>
        <v>422.03290586402557</v>
      </c>
      <c r="E31" s="447">
        <f t="shared" si="28"/>
        <v>1838.7085802295151</v>
      </c>
      <c r="F31" s="448">
        <f t="shared" si="0"/>
        <v>156.95752890078478</v>
      </c>
      <c r="G31" s="437">
        <f>1/23000*(SUMPRODUCT(M30:M36,J30:J36)+SUMPRODUCT(N30:N36,K30:K36)+SUMPRODUCT(O30:O36,L30:L36))/SUM(J30:L36)*J31</f>
        <v>416.45137055759625</v>
      </c>
      <c r="H31" s="438">
        <f>1/23000*(SUMPRODUCT(M30:M36,J30:J36)+SUMPRODUCT(N30:N36,K30:K36)+SUMPRODUCT(O30:O36,L30:L36))/SUM(J30:L36)*K31</f>
        <v>1866.6193865344906</v>
      </c>
      <c r="I31" s="439">
        <f>1/23000*(SUMPRODUCT(M30:M36,J30:J36)+SUMPRODUCT(N30:N36,K30:K36)+SUMPRODUCT(O30:O36,L30:L36))/SUM(J30:L36)*L31</f>
        <v>155.57174100184628</v>
      </c>
      <c r="J31" s="465">
        <v>104.66871608399367</v>
      </c>
      <c r="K31" s="465">
        <v>469.14638399307648</v>
      </c>
      <c r="L31" s="239">
        <v>39.100590226927345</v>
      </c>
      <c r="M31" s="147">
        <v>92737.899135814296</v>
      </c>
      <c r="N31" s="147">
        <v>90143.074290226126</v>
      </c>
      <c r="O31" s="145">
        <v>92326.564478096829</v>
      </c>
      <c r="P31" s="13"/>
      <c r="Q31" s="15"/>
      <c r="R31" s="14"/>
      <c r="S31" s="133"/>
      <c r="T31" s="133"/>
      <c r="X31" s="507"/>
      <c r="Y31" s="152" t="s">
        <v>31</v>
      </c>
      <c r="Z31" s="103">
        <v>517.08956065572704</v>
      </c>
      <c r="AA31" s="147">
        <v>2702.0967496004123</v>
      </c>
      <c r="AB31" s="147">
        <v>542.17804956381303</v>
      </c>
      <c r="AC31" s="147">
        <v>386.23984225431678</v>
      </c>
      <c r="AD31" s="147">
        <v>480.21315025200789</v>
      </c>
      <c r="AE31" s="147">
        <v>1664.6164038636578</v>
      </c>
      <c r="AF31" s="145">
        <v>635.3584534426476</v>
      </c>
      <c r="AG31" s="412">
        <f t="shared" si="36"/>
        <v>6927.7922096325819</v>
      </c>
      <c r="AH31" s="13">
        <v>622.5992473631959</v>
      </c>
      <c r="AI31" s="14">
        <v>2390.2853646766866</v>
      </c>
      <c r="AJ31" s="14">
        <v>662.66317209835393</v>
      </c>
      <c r="AK31" s="14">
        <v>469.76939173749128</v>
      </c>
      <c r="AL31" s="14">
        <v>599.81639373102439</v>
      </c>
      <c r="AM31" s="14">
        <v>1913.7464993950246</v>
      </c>
      <c r="AN31" s="15">
        <v>747.42140335076363</v>
      </c>
      <c r="AO31" s="412">
        <f t="shared" si="37"/>
        <v>7406.3014723525393</v>
      </c>
      <c r="AP31" s="13">
        <v>1123.4030660617143</v>
      </c>
      <c r="AQ31" s="14">
        <v>6294.9897580075485</v>
      </c>
      <c r="AR31" s="14">
        <v>1293.4818310199278</v>
      </c>
      <c r="AS31" s="14">
        <v>833.72423294580562</v>
      </c>
      <c r="AT31" s="14">
        <v>1137.6236757703734</v>
      </c>
      <c r="AU31" s="14">
        <v>3503.3554802222266</v>
      </c>
      <c r="AV31" s="15">
        <v>1412.660489297263</v>
      </c>
      <c r="AW31" s="412">
        <f t="shared" si="29"/>
        <v>15599.238533324859</v>
      </c>
      <c r="AY31" s="507"/>
      <c r="AZ31" s="152" t="s">
        <v>31</v>
      </c>
      <c r="BA31" s="7">
        <f t="shared" ref="BA31:BA32" si="77">AH31/Z31*100-100</f>
        <v>20.404528487032465</v>
      </c>
      <c r="BB31" s="8">
        <f t="shared" si="38"/>
        <v>-11.53960845294813</v>
      </c>
      <c r="BC31" s="8">
        <f t="shared" si="39"/>
        <v>22.222427232432636</v>
      </c>
      <c r="BD31" s="8">
        <f t="shared" si="40"/>
        <v>21.626342066537774</v>
      </c>
      <c r="BE31" s="8">
        <f t="shared" si="41"/>
        <v>24.906282432342948</v>
      </c>
      <c r="BF31" s="8">
        <f t="shared" si="42"/>
        <v>14.96621653812393</v>
      </c>
      <c r="BG31" s="9">
        <f t="shared" si="43"/>
        <v>17.637752248500107</v>
      </c>
      <c r="BH31" s="422">
        <f t="shared" si="44"/>
        <v>6.9070960594722379</v>
      </c>
      <c r="BJ31" s="507"/>
      <c r="BK31" s="152" t="s">
        <v>31</v>
      </c>
      <c r="BL31" s="13">
        <f t="shared" ref="BL31:BL32" si="78">AH31-Z31</f>
        <v>105.50968670746886</v>
      </c>
      <c r="BM31" s="14">
        <f t="shared" si="45"/>
        <v>-311.81138492372565</v>
      </c>
      <c r="BN31" s="14">
        <f t="shared" si="46"/>
        <v>120.48512253454089</v>
      </c>
      <c r="BO31" s="14">
        <f t="shared" si="47"/>
        <v>83.529549483174492</v>
      </c>
      <c r="BP31" s="14">
        <f t="shared" si="48"/>
        <v>119.6032434790165</v>
      </c>
      <c r="BQ31" s="14">
        <f t="shared" si="49"/>
        <v>249.13009553136681</v>
      </c>
      <c r="BR31" s="15">
        <f t="shared" si="50"/>
        <v>112.06294990811602</v>
      </c>
      <c r="BS31" s="412">
        <f t="shared" ref="BS31:BS32" si="79">SUM(BL31:BR31)</f>
        <v>478.50926271995792</v>
      </c>
      <c r="BU31" s="507"/>
      <c r="BV31" s="152" t="s">
        <v>31</v>
      </c>
      <c r="BW31" s="13">
        <f t="shared" si="60"/>
        <v>-500.8038186985184</v>
      </c>
      <c r="BX31" s="14">
        <f t="shared" si="51"/>
        <v>-3904.7043933308619</v>
      </c>
      <c r="BY31" s="14">
        <f t="shared" si="52"/>
        <v>-630.81865892157384</v>
      </c>
      <c r="BZ31" s="14">
        <f t="shared" si="53"/>
        <v>-363.95484120831435</v>
      </c>
      <c r="CA31" s="14">
        <f t="shared" si="54"/>
        <v>-537.80728203934905</v>
      </c>
      <c r="CB31" s="14">
        <f t="shared" si="55"/>
        <v>-1589.608980827202</v>
      </c>
      <c r="CC31" s="15">
        <f t="shared" si="56"/>
        <v>-665.23908594649936</v>
      </c>
      <c r="CD31" s="412">
        <f t="shared" si="61"/>
        <v>-8192.9370609723173</v>
      </c>
      <c r="CF31" s="507"/>
      <c r="CG31" s="152" t="s">
        <v>31</v>
      </c>
      <c r="CH31" s="7">
        <f t="shared" si="19"/>
        <v>-44.579174993190442</v>
      </c>
      <c r="CI31" s="8">
        <f t="shared" si="20"/>
        <v>-62.028764834190213</v>
      </c>
      <c r="CJ31" s="8">
        <f t="shared" si="21"/>
        <v>-48.769039022694649</v>
      </c>
      <c r="CK31" s="8">
        <f t="shared" si="22"/>
        <v>-43.654103698335511</v>
      </c>
      <c r="CL31" s="8">
        <f t="shared" si="23"/>
        <v>-47.274621080223035</v>
      </c>
      <c r="CM31" s="8">
        <f t="shared" si="24"/>
        <v>-45.373899103335333</v>
      </c>
      <c r="CN31" s="9">
        <f t="shared" si="25"/>
        <v>-47.091221916840531</v>
      </c>
      <c r="CO31" s="422">
        <f t="shared" si="26"/>
        <v>-52.521390986294875</v>
      </c>
    </row>
    <row r="32" spans="1:93" s="1" customFormat="1" ht="16.2" thickBot="1" x14ac:dyDescent="0.35">
      <c r="A32" s="428">
        <v>2021</v>
      </c>
      <c r="B32" s="327">
        <v>3</v>
      </c>
      <c r="C32" s="429" t="s">
        <v>2</v>
      </c>
      <c r="D32" s="446">
        <f t="shared" si="27"/>
        <v>434.46155367959187</v>
      </c>
      <c r="E32" s="447">
        <f t="shared" si="28"/>
        <v>370.02955324400364</v>
      </c>
      <c r="F32" s="448">
        <f t="shared" si="0"/>
        <v>30.251402125262391</v>
      </c>
      <c r="G32" s="437">
        <f>1/23000*(SUMPRODUCT(M30:M36,J30:J36)+SUMPRODUCT(N30:N36,K30:K36)+SUMPRODUCT(O30:O36,L30:L36))/SUM(J30:L36)*J32</f>
        <v>422.69195933258123</v>
      </c>
      <c r="H32" s="438">
        <f>1/23000*(SUMPRODUCT(M30:M36,J30:J36)+SUMPRODUCT(N30:N36,K30:K36)+SUMPRODUCT(O30:O36,L30:L36))/SUM(J30:L36)*K32</f>
        <v>372.83513899297509</v>
      </c>
      <c r="I32" s="439">
        <f>1/23000*(SUMPRODUCT(M30:M36,J30:J36)+SUMPRODUCT(N30:N36,K30:K36)+SUMPRODUCT(O30:O36,L30:L36))/SUM(J30:L36)*L32</f>
        <v>29.554908233294022</v>
      </c>
      <c r="J32" s="465">
        <v>106.23719312805115</v>
      </c>
      <c r="K32" s="465">
        <v>93.706439859092484</v>
      </c>
      <c r="L32" s="239">
        <v>7.4281765350350888</v>
      </c>
      <c r="M32" s="147">
        <v>94059.485575698403</v>
      </c>
      <c r="N32" s="147">
        <v>90822.783763951506</v>
      </c>
      <c r="O32" s="145">
        <v>93667.974313664905</v>
      </c>
      <c r="P32" s="13"/>
      <c r="Q32" s="15"/>
      <c r="R32" s="14"/>
      <c r="S32" s="133"/>
      <c r="T32" s="133"/>
      <c r="X32" s="508"/>
      <c r="Y32" s="153" t="s">
        <v>32</v>
      </c>
      <c r="Z32" s="135">
        <v>60.039540385864058</v>
      </c>
      <c r="AA32" s="129">
        <v>240.06160388409396</v>
      </c>
      <c r="AB32" s="129">
        <v>46.291085360957837</v>
      </c>
      <c r="AC32" s="129">
        <v>37.015326364438366</v>
      </c>
      <c r="AD32" s="129">
        <v>49.623007334620041</v>
      </c>
      <c r="AE32" s="129">
        <v>190.08864236694157</v>
      </c>
      <c r="AF32" s="144">
        <v>65.936900739806276</v>
      </c>
      <c r="AG32" s="413">
        <f t="shared" si="36"/>
        <v>689.05610643672208</v>
      </c>
      <c r="AH32" s="19">
        <v>63.162234005467823</v>
      </c>
      <c r="AI32" s="20">
        <v>252.32621924576205</v>
      </c>
      <c r="AJ32" s="20">
        <v>48.615385652426781</v>
      </c>
      <c r="AK32" s="20">
        <v>38.938791219832297</v>
      </c>
      <c r="AL32" s="20">
        <v>52.200667246069315</v>
      </c>
      <c r="AM32" s="20">
        <v>199.89066581120784</v>
      </c>
      <c r="AN32" s="21">
        <v>69.342528627658737</v>
      </c>
      <c r="AO32" s="413">
        <f t="shared" si="37"/>
        <v>724.47649180842495</v>
      </c>
      <c r="AP32" s="19">
        <v>111.79899354923452</v>
      </c>
      <c r="AQ32" s="20">
        <v>443.97484948615073</v>
      </c>
      <c r="AR32" s="20">
        <v>85.028994620213197</v>
      </c>
      <c r="AS32" s="20">
        <v>68.158682223308261</v>
      </c>
      <c r="AT32" s="20">
        <v>92.441846820943482</v>
      </c>
      <c r="AU32" s="20">
        <v>354.88331511370541</v>
      </c>
      <c r="AV32" s="21">
        <v>123.33364768467106</v>
      </c>
      <c r="AW32" s="413">
        <f t="shared" si="29"/>
        <v>1279.6203294982265</v>
      </c>
      <c r="AY32" s="508"/>
      <c r="AZ32" s="153" t="s">
        <v>32</v>
      </c>
      <c r="BA32" s="16">
        <f t="shared" si="77"/>
        <v>5.2010618328100833</v>
      </c>
      <c r="BB32" s="17">
        <f t="shared" si="38"/>
        <v>5.10894502212426</v>
      </c>
      <c r="BC32" s="17">
        <f t="shared" si="39"/>
        <v>5.0210537803230437</v>
      </c>
      <c r="BD32" s="17">
        <f t="shared" si="40"/>
        <v>5.1964011784098716</v>
      </c>
      <c r="BE32" s="17">
        <f t="shared" si="41"/>
        <v>5.1944854814370416</v>
      </c>
      <c r="BF32" s="17">
        <f t="shared" si="42"/>
        <v>5.1565539751421454</v>
      </c>
      <c r="BG32" s="18">
        <f t="shared" si="43"/>
        <v>5.1649802305562105</v>
      </c>
      <c r="BH32" s="423">
        <f t="shared" si="44"/>
        <v>5.1404210833962907</v>
      </c>
      <c r="BJ32" s="508"/>
      <c r="BK32" s="153" t="s">
        <v>32</v>
      </c>
      <c r="BL32" s="19">
        <f t="shared" si="78"/>
        <v>3.1226936196037656</v>
      </c>
      <c r="BM32" s="20">
        <f t="shared" si="45"/>
        <v>12.264615361668092</v>
      </c>
      <c r="BN32" s="20">
        <f t="shared" si="46"/>
        <v>2.3243002914689441</v>
      </c>
      <c r="BO32" s="20">
        <f t="shared" si="47"/>
        <v>1.9234648553939309</v>
      </c>
      <c r="BP32" s="20">
        <f t="shared" si="48"/>
        <v>2.577659911449274</v>
      </c>
      <c r="BQ32" s="20">
        <f t="shared" si="49"/>
        <v>9.8020234442662684</v>
      </c>
      <c r="BR32" s="21">
        <f t="shared" si="50"/>
        <v>3.4056278878524608</v>
      </c>
      <c r="BS32" s="413">
        <f t="shared" si="79"/>
        <v>35.420385371702736</v>
      </c>
      <c r="BU32" s="508"/>
      <c r="BV32" s="153" t="s">
        <v>32</v>
      </c>
      <c r="BW32" s="19">
        <f t="shared" si="60"/>
        <v>-48.636759543766701</v>
      </c>
      <c r="BX32" s="20">
        <f t="shared" si="51"/>
        <v>-191.64863024038868</v>
      </c>
      <c r="BY32" s="20">
        <f t="shared" si="52"/>
        <v>-36.413608967786416</v>
      </c>
      <c r="BZ32" s="20">
        <f t="shared" si="53"/>
        <v>-29.219891003475965</v>
      </c>
      <c r="CA32" s="20">
        <f t="shared" si="54"/>
        <v>-40.241179574874167</v>
      </c>
      <c r="CB32" s="20">
        <f t="shared" si="55"/>
        <v>-154.99264930249757</v>
      </c>
      <c r="CC32" s="21">
        <f t="shared" si="56"/>
        <v>-53.991119057012327</v>
      </c>
      <c r="CD32" s="413">
        <f t="shared" si="61"/>
        <v>-555.14383768980179</v>
      </c>
      <c r="CF32" s="508"/>
      <c r="CG32" s="153" t="s">
        <v>32</v>
      </c>
      <c r="CH32" s="16">
        <f t="shared" si="19"/>
        <v>-43.503754371767066</v>
      </c>
      <c r="CI32" s="17">
        <f t="shared" si="20"/>
        <v>-43.166551092297169</v>
      </c>
      <c r="CJ32" s="17">
        <f t="shared" si="21"/>
        <v>-42.824931813471224</v>
      </c>
      <c r="CK32" s="17">
        <f t="shared" si="22"/>
        <v>-42.870387235103593</v>
      </c>
      <c r="CL32" s="17">
        <f t="shared" si="23"/>
        <v>-43.531345336295459</v>
      </c>
      <c r="CM32" s="17">
        <f t="shared" si="24"/>
        <v>-43.674256495501226</v>
      </c>
      <c r="CN32" s="18">
        <f t="shared" si="25"/>
        <v>-43.776471441963835</v>
      </c>
      <c r="CO32" s="423">
        <f t="shared" si="26"/>
        <v>-43.383480622528751</v>
      </c>
    </row>
    <row r="33" spans="1:93" s="1" customFormat="1" x14ac:dyDescent="0.3">
      <c r="A33" s="428">
        <v>2021</v>
      </c>
      <c r="B33" s="327">
        <v>4</v>
      </c>
      <c r="C33" s="429" t="s">
        <v>3</v>
      </c>
      <c r="D33" s="446">
        <f t="shared" si="27"/>
        <v>271.254872399921</v>
      </c>
      <c r="E33" s="447">
        <f t="shared" si="28"/>
        <v>262.56563420786438</v>
      </c>
      <c r="F33" s="448">
        <f t="shared" si="0"/>
        <v>24.139445557578089</v>
      </c>
      <c r="G33" s="437">
        <f>1/23000*(SUMPRODUCT(M30:M36,J30:J36)+SUMPRODUCT(N30:N36,K30:K36)+SUMPRODUCT(O30:O36,L30:L36))/SUM(J30:L36)*J33</f>
        <v>255.96052897784031</v>
      </c>
      <c r="H33" s="438">
        <f>1/23000*(SUMPRODUCT(M30:M36,J30:J36)+SUMPRODUCT(N30:N36,K30:K36)+SUMPRODUCT(O30:O36,L30:L36))/SUM(J30:L36)*K33</f>
        <v>262.69016264941035</v>
      </c>
      <c r="I33" s="439">
        <f>1/23000*(SUMPRODUCT(M30:M36,J30:J36)+SUMPRODUCT(N30:N36,K30:K36)+SUMPRODUCT(O30:O36,L30:L36))/SUM(J30:L36)*L33</f>
        <v>23.776959649054657</v>
      </c>
      <c r="J33" s="465">
        <v>64.331784766176284</v>
      </c>
      <c r="K33" s="465">
        <v>66.02317580464431</v>
      </c>
      <c r="L33" s="239">
        <v>5.9759770642975516</v>
      </c>
      <c r="M33" s="147">
        <v>96979.464939054335</v>
      </c>
      <c r="N33" s="147">
        <v>91468.026388940751</v>
      </c>
      <c r="O33" s="145">
        <v>92906.522540269827</v>
      </c>
      <c r="P33" s="13"/>
      <c r="Q33" s="15"/>
      <c r="R33" s="14"/>
      <c r="S33" s="133"/>
      <c r="T33" s="133"/>
      <c r="X33" s="506">
        <f>1+X30</f>
        <v>2027</v>
      </c>
      <c r="Y33" s="120" t="s">
        <v>30</v>
      </c>
      <c r="Z33" s="103">
        <v>1647.9422296036141</v>
      </c>
      <c r="AA33" s="147">
        <v>717.6105607532304</v>
      </c>
      <c r="AB33" s="147">
        <v>731.90387528451708</v>
      </c>
      <c r="AC33" s="147">
        <v>447.49529110047439</v>
      </c>
      <c r="AD33" s="147">
        <v>340.93721989852514</v>
      </c>
      <c r="AE33" s="147">
        <v>406.40256802960766</v>
      </c>
      <c r="AF33" s="145">
        <v>1385.1625880680022</v>
      </c>
      <c r="AG33" s="411">
        <f t="shared" si="36"/>
        <v>5677.4543327379706</v>
      </c>
      <c r="AH33" s="13">
        <v>2468.7397396541583</v>
      </c>
      <c r="AI33" s="14">
        <v>133.9187530865442</v>
      </c>
      <c r="AJ33" s="14">
        <v>930.69600475314098</v>
      </c>
      <c r="AK33" s="14">
        <v>600.51989886135266</v>
      </c>
      <c r="AL33" s="14">
        <v>469.27932016875747</v>
      </c>
      <c r="AM33" s="14">
        <v>59.224182516057517</v>
      </c>
      <c r="AN33" s="15">
        <v>1570.2228764939464</v>
      </c>
      <c r="AO33" s="411">
        <f t="shared" si="37"/>
        <v>6232.6007755339569</v>
      </c>
      <c r="AP33" s="13">
        <v>1487.6732344928212</v>
      </c>
      <c r="AQ33" s="14">
        <v>649.90930696119938</v>
      </c>
      <c r="AR33" s="14">
        <v>665.22276929063128</v>
      </c>
      <c r="AS33" s="14">
        <v>408.81424826325485</v>
      </c>
      <c r="AT33" s="14">
        <v>309.95054894179628</v>
      </c>
      <c r="AU33" s="14">
        <v>368.54692979854241</v>
      </c>
      <c r="AV33" s="15">
        <v>1258.7346436267596</v>
      </c>
      <c r="AW33" s="411">
        <f t="shared" si="29"/>
        <v>5148.8516813750048</v>
      </c>
      <c r="AY33" s="506">
        <f>1+AY30</f>
        <v>2027</v>
      </c>
      <c r="AZ33" s="120" t="s">
        <v>30</v>
      </c>
      <c r="BA33" s="7">
        <f>AH33/Z33*100-100</f>
        <v>49.807420145302871</v>
      </c>
      <c r="BB33" s="8">
        <f t="shared" si="38"/>
        <v>-81.338241044560689</v>
      </c>
      <c r="BC33" s="8">
        <f t="shared" si="39"/>
        <v>27.160961457041921</v>
      </c>
      <c r="BD33" s="8">
        <f t="shared" si="40"/>
        <v>34.195802906565177</v>
      </c>
      <c r="BE33" s="8">
        <f t="shared" si="41"/>
        <v>37.643910016169968</v>
      </c>
      <c r="BF33" s="8">
        <f t="shared" si="42"/>
        <v>-85.427212528897485</v>
      </c>
      <c r="BG33" s="9">
        <f t="shared" si="43"/>
        <v>13.360185296663445</v>
      </c>
      <c r="BH33" s="421">
        <f t="shared" si="44"/>
        <v>9.778087330352264</v>
      </c>
      <c r="BJ33" s="506">
        <f>1+BJ30</f>
        <v>2027</v>
      </c>
      <c r="BK33" s="120" t="s">
        <v>30</v>
      </c>
      <c r="BL33" s="13">
        <f>AH33-Z33</f>
        <v>820.79751005054413</v>
      </c>
      <c r="BM33" s="14">
        <f t="shared" si="45"/>
        <v>-583.69180766668615</v>
      </c>
      <c r="BN33" s="14">
        <f t="shared" si="46"/>
        <v>198.7921294686239</v>
      </c>
      <c r="BO33" s="14">
        <f t="shared" si="47"/>
        <v>153.02460776087827</v>
      </c>
      <c r="BP33" s="14">
        <f t="shared" si="48"/>
        <v>128.34210027023232</v>
      </c>
      <c r="BQ33" s="14">
        <f t="shared" si="49"/>
        <v>-347.17838551355015</v>
      </c>
      <c r="BR33" s="15">
        <f t="shared" si="50"/>
        <v>185.06028842594424</v>
      </c>
      <c r="BS33" s="411">
        <f>SUM(BL33:BR33)</f>
        <v>555.14644279598656</v>
      </c>
      <c r="BU33" s="506">
        <f>1+BU30</f>
        <v>2027</v>
      </c>
      <c r="BV33" s="120" t="s">
        <v>30</v>
      </c>
      <c r="BW33" s="13">
        <f t="shared" si="60"/>
        <v>981.06650516133709</v>
      </c>
      <c r="BX33" s="14">
        <f t="shared" si="51"/>
        <v>-515.99055387465523</v>
      </c>
      <c r="BY33" s="14">
        <f t="shared" si="52"/>
        <v>265.47323546250971</v>
      </c>
      <c r="BZ33" s="14">
        <f t="shared" si="53"/>
        <v>191.7056505980978</v>
      </c>
      <c r="CA33" s="14">
        <f t="shared" si="54"/>
        <v>159.32877122696118</v>
      </c>
      <c r="CB33" s="14">
        <f t="shared" si="55"/>
        <v>-309.3227472824849</v>
      </c>
      <c r="CC33" s="15">
        <f t="shared" si="56"/>
        <v>311.48823286718675</v>
      </c>
      <c r="CD33" s="411">
        <f t="shared" si="61"/>
        <v>1083.7490941589524</v>
      </c>
      <c r="CF33" s="506">
        <f>1+CF30</f>
        <v>2027</v>
      </c>
      <c r="CG33" s="120" t="s">
        <v>30</v>
      </c>
      <c r="CH33" s="7">
        <f t="shared" si="19"/>
        <v>65.946370642058582</v>
      </c>
      <c r="CI33" s="8">
        <f t="shared" si="20"/>
        <v>-79.39423983436825</v>
      </c>
      <c r="CJ33" s="8">
        <f t="shared" si="21"/>
        <v>39.907418644975195</v>
      </c>
      <c r="CK33" s="8">
        <f t="shared" si="22"/>
        <v>46.893094213939776</v>
      </c>
      <c r="CL33" s="8">
        <f t="shared" si="23"/>
        <v>51.404577849894537</v>
      </c>
      <c r="CM33" s="8">
        <f t="shared" si="24"/>
        <v>-83.93035520647777</v>
      </c>
      <c r="CN33" s="9">
        <f t="shared" si="25"/>
        <v>24.746139660516846</v>
      </c>
      <c r="CO33" s="421">
        <f t="shared" si="26"/>
        <v>21.048364979694583</v>
      </c>
    </row>
    <row r="34" spans="1:93" s="1" customFormat="1" x14ac:dyDescent="0.3">
      <c r="A34" s="428">
        <v>2021</v>
      </c>
      <c r="B34" s="327">
        <v>5</v>
      </c>
      <c r="C34" s="429" t="s">
        <v>4</v>
      </c>
      <c r="D34" s="446">
        <f t="shared" si="27"/>
        <v>204.54207506102651</v>
      </c>
      <c r="E34" s="447">
        <f t="shared" si="28"/>
        <v>325.12831744274189</v>
      </c>
      <c r="F34" s="448">
        <f t="shared" si="0"/>
        <v>32.379482086193669</v>
      </c>
      <c r="G34" s="437">
        <f>1/23000*(SUMPRODUCT(M30:M36,J30:J36)+SUMPRODUCT(N30:N36,K30:K36)+SUMPRODUCT(O30:O36,L30:L36))/SUM(J30:L36)*J34</f>
        <v>196.09867565345661</v>
      </c>
      <c r="H34" s="438">
        <f>1/23000*(SUMPRODUCT(M30:M36,J30:J36)+SUMPRODUCT(N30:N36,K30:K36)+SUMPRODUCT(O30:O36,L30:L36))/SUM(J30:L36)*K34</f>
        <v>340.28950691614642</v>
      </c>
      <c r="I34" s="439">
        <f>1/23000*(SUMPRODUCT(M30:M36,J30:J36)+SUMPRODUCT(N30:N36,K30:K36)+SUMPRODUCT(O30:O36,L30:L36))/SUM(J30:L36)*L34</f>
        <v>32.435170336254224</v>
      </c>
      <c r="J34" s="465">
        <v>49.286418673414119</v>
      </c>
      <c r="K34" s="465">
        <v>85.526590386961686</v>
      </c>
      <c r="L34" s="239">
        <v>8.1520865942061711</v>
      </c>
      <c r="M34" s="147">
        <v>95451.604174706954</v>
      </c>
      <c r="N34" s="147">
        <v>87434.226798348536</v>
      </c>
      <c r="O34" s="145">
        <v>91354.290631768497</v>
      </c>
      <c r="P34" s="13"/>
      <c r="Q34" s="15"/>
      <c r="R34" s="14"/>
      <c r="S34" s="133"/>
      <c r="T34" s="133"/>
      <c r="X34" s="507"/>
      <c r="Y34" s="152" t="s">
        <v>31</v>
      </c>
      <c r="Z34" s="103">
        <v>559.19185678124018</v>
      </c>
      <c r="AA34" s="147">
        <v>2924.7080964562006</v>
      </c>
      <c r="AB34" s="147">
        <v>586.90096263650923</v>
      </c>
      <c r="AC34" s="147">
        <v>417.7999727883045</v>
      </c>
      <c r="AD34" s="147">
        <v>520.09785715410283</v>
      </c>
      <c r="AE34" s="147">
        <v>1800.4452016450261</v>
      </c>
      <c r="AF34" s="145">
        <v>686.69605932584614</v>
      </c>
      <c r="AG34" s="412">
        <f t="shared" si="36"/>
        <v>7495.8400067872299</v>
      </c>
      <c r="AH34" s="13">
        <v>673.16959950753949</v>
      </c>
      <c r="AI34" s="14">
        <v>2586.7387463218092</v>
      </c>
      <c r="AJ34" s="14">
        <v>717.0064577370033</v>
      </c>
      <c r="AK34" s="14">
        <v>508.07601762987383</v>
      </c>
      <c r="AL34" s="14">
        <v>649.40382134885579</v>
      </c>
      <c r="AM34" s="14">
        <v>2069.900871346596</v>
      </c>
      <c r="AN34" s="15">
        <v>807.80250046245919</v>
      </c>
      <c r="AO34" s="412">
        <f t="shared" si="37"/>
        <v>8012.0980143541365</v>
      </c>
      <c r="AP34" s="13">
        <v>1332.8828866326032</v>
      </c>
      <c r="AQ34" s="14">
        <v>7557.0507924446065</v>
      </c>
      <c r="AR34" s="14">
        <v>1559.3615009258278</v>
      </c>
      <c r="AS34" s="14">
        <v>988.48722032242995</v>
      </c>
      <c r="AT34" s="14">
        <v>1362.7112550094419</v>
      </c>
      <c r="AU34" s="14">
        <v>4123.3500044507537</v>
      </c>
      <c r="AV34" s="15">
        <v>1686.4997415917098</v>
      </c>
      <c r="AW34" s="412">
        <f t="shared" si="29"/>
        <v>18610.343401377373</v>
      </c>
      <c r="AY34" s="507"/>
      <c r="AZ34" s="152" t="s">
        <v>31</v>
      </c>
      <c r="BA34" s="7">
        <f t="shared" ref="BA34:BA35" si="80">AH34/Z34*100-100</f>
        <v>20.382582711838054</v>
      </c>
      <c r="BB34" s="8">
        <f t="shared" si="38"/>
        <v>-11.555660906601275</v>
      </c>
      <c r="BC34" s="8">
        <f t="shared" si="39"/>
        <v>22.168219748017947</v>
      </c>
      <c r="BD34" s="8">
        <f t="shared" si="40"/>
        <v>21.607479827987291</v>
      </c>
      <c r="BE34" s="8">
        <f t="shared" si="41"/>
        <v>24.861852902508701</v>
      </c>
      <c r="BF34" s="8">
        <f t="shared" si="42"/>
        <v>14.966057809222647</v>
      </c>
      <c r="BG34" s="9">
        <f t="shared" si="43"/>
        <v>17.636105448967854</v>
      </c>
      <c r="BH34" s="422">
        <f t="shared" si="44"/>
        <v>6.8872602283326785</v>
      </c>
      <c r="BJ34" s="507"/>
      <c r="BK34" s="152" t="s">
        <v>31</v>
      </c>
      <c r="BL34" s="13">
        <f t="shared" ref="BL34:BL35" si="81">AH34-Z34</f>
        <v>113.97774272629931</v>
      </c>
      <c r="BM34" s="14">
        <f t="shared" si="45"/>
        <v>-337.96935013439133</v>
      </c>
      <c r="BN34" s="14">
        <f t="shared" si="46"/>
        <v>130.10549510049407</v>
      </c>
      <c r="BO34" s="14">
        <f t="shared" si="47"/>
        <v>90.27604484156933</v>
      </c>
      <c r="BP34" s="14">
        <f t="shared" si="48"/>
        <v>129.30596419475296</v>
      </c>
      <c r="BQ34" s="14">
        <f t="shared" si="49"/>
        <v>269.45566970156983</v>
      </c>
      <c r="BR34" s="15">
        <f t="shared" si="50"/>
        <v>121.10644113661306</v>
      </c>
      <c r="BS34" s="412">
        <f t="shared" ref="BS34:BS35" si="82">SUM(BL34:BR34)</f>
        <v>516.25800756690728</v>
      </c>
      <c r="BU34" s="507"/>
      <c r="BV34" s="152" t="s">
        <v>31</v>
      </c>
      <c r="BW34" s="13">
        <f t="shared" si="60"/>
        <v>-659.71328712506374</v>
      </c>
      <c r="BX34" s="14">
        <f t="shared" si="51"/>
        <v>-4970.3120461227973</v>
      </c>
      <c r="BY34" s="14">
        <f t="shared" si="52"/>
        <v>-842.35504318882454</v>
      </c>
      <c r="BZ34" s="14">
        <f t="shared" si="53"/>
        <v>-480.41120269255612</v>
      </c>
      <c r="CA34" s="14">
        <f t="shared" si="54"/>
        <v>-713.30743366058607</v>
      </c>
      <c r="CB34" s="14">
        <f t="shared" si="55"/>
        <v>-2053.4491331041577</v>
      </c>
      <c r="CC34" s="15">
        <f t="shared" si="56"/>
        <v>-878.69724112925064</v>
      </c>
      <c r="CD34" s="412">
        <f t="shared" si="61"/>
        <v>-10598.245387023235</v>
      </c>
      <c r="CF34" s="507"/>
      <c r="CG34" s="152" t="s">
        <v>31</v>
      </c>
      <c r="CH34" s="7">
        <f t="shared" si="19"/>
        <v>-49.495217752533691</v>
      </c>
      <c r="CI34" s="8">
        <f t="shared" si="20"/>
        <v>-65.770525865619675</v>
      </c>
      <c r="CJ34" s="8">
        <f t="shared" si="21"/>
        <v>-54.019227914034012</v>
      </c>
      <c r="CK34" s="8">
        <f t="shared" si="22"/>
        <v>-48.600648831438917</v>
      </c>
      <c r="CL34" s="8">
        <f t="shared" si="23"/>
        <v>-52.344723142074862</v>
      </c>
      <c r="CM34" s="8">
        <f t="shared" si="24"/>
        <v>-49.800505193293311</v>
      </c>
      <c r="CN34" s="9">
        <f t="shared" si="25"/>
        <v>-52.101830759839949</v>
      </c>
      <c r="CO34" s="422">
        <f t="shared" si="26"/>
        <v>-56.948145224654198</v>
      </c>
    </row>
    <row r="35" spans="1:93" s="1" customFormat="1" ht="16.2" thickBot="1" x14ac:dyDescent="0.35">
      <c r="A35" s="428">
        <v>2021</v>
      </c>
      <c r="B35" s="327">
        <v>6</v>
      </c>
      <c r="C35" s="429" t="s">
        <v>5</v>
      </c>
      <c r="D35" s="446">
        <f t="shared" si="27"/>
        <v>242.14613623459621</v>
      </c>
      <c r="E35" s="447">
        <f t="shared" si="28"/>
        <v>1126.8877643935575</v>
      </c>
      <c r="F35" s="448">
        <f t="shared" si="0"/>
        <v>124.08170537337546</v>
      </c>
      <c r="G35" s="437">
        <f>1/23000*(SUMPRODUCT(M30:M36,J30:J36)+SUMPRODUCT(N30:N36,K30:K36)+SUMPRODUCT(O30:O36,L30:L36))/SUM(J30:L36)*J35</f>
        <v>234.65568825983985</v>
      </c>
      <c r="H35" s="438">
        <f>1/23000*(SUMPRODUCT(M30:M36,J30:J36)+SUMPRODUCT(N30:N36,K30:K36)+SUMPRODUCT(O30:O36,L30:L36))/SUM(J30:L36)*K35</f>
        <v>1144.9878269266701</v>
      </c>
      <c r="I35" s="439">
        <f>1/23000*(SUMPRODUCT(M30:M36,J30:J36)+SUMPRODUCT(N30:N36,K30:K36)+SUMPRODUCT(O30:O36,L30:L36))/SUM(J30:L36)*L35</f>
        <v>125.79976132502181</v>
      </c>
      <c r="J35" s="465">
        <v>58.977137184295671</v>
      </c>
      <c r="K35" s="465">
        <v>287.7752704133357</v>
      </c>
      <c r="L35" s="239">
        <v>31.617856087093379</v>
      </c>
      <c r="M35" s="147">
        <v>94432.544529793027</v>
      </c>
      <c r="N35" s="147">
        <v>90064.787512230745</v>
      </c>
      <c r="O35" s="145">
        <v>90261.629875423721</v>
      </c>
      <c r="P35" s="13"/>
      <c r="Q35" s="15"/>
      <c r="R35" s="14"/>
      <c r="S35" s="133"/>
      <c r="T35" s="133"/>
      <c r="X35" s="508"/>
      <c r="Y35" s="153" t="s">
        <v>32</v>
      </c>
      <c r="Z35" s="135">
        <v>65.617379744680704</v>
      </c>
      <c r="AA35" s="129">
        <v>262.49818081064524</v>
      </c>
      <c r="AB35" s="129">
        <v>50.651082935760549</v>
      </c>
      <c r="AC35" s="129">
        <v>40.485670841561237</v>
      </c>
      <c r="AD35" s="129">
        <v>54.233024899196479</v>
      </c>
      <c r="AE35" s="129">
        <v>207.65620742031899</v>
      </c>
      <c r="AF35" s="144">
        <v>72.050938954510727</v>
      </c>
      <c r="AG35" s="413">
        <f t="shared" si="36"/>
        <v>753.19248560667393</v>
      </c>
      <c r="AH35" s="19">
        <v>69.018364948541276</v>
      </c>
      <c r="AI35" s="20">
        <v>275.85178185634101</v>
      </c>
      <c r="AJ35" s="20">
        <v>53.17933713031902</v>
      </c>
      <c r="AK35" s="20">
        <v>42.582840565242101</v>
      </c>
      <c r="AL35" s="20">
        <v>57.050520915201666</v>
      </c>
      <c r="AM35" s="20">
        <v>218.36720572143514</v>
      </c>
      <c r="AN35" s="21">
        <v>75.76549455195314</v>
      </c>
      <c r="AO35" s="413">
        <f t="shared" si="37"/>
        <v>791.81554568903334</v>
      </c>
      <c r="AP35" s="19">
        <v>131.95641510490128</v>
      </c>
      <c r="AQ35" s="20">
        <v>523.92105057528863</v>
      </c>
      <c r="AR35" s="20">
        <v>100.33131657250708</v>
      </c>
      <c r="AS35" s="20">
        <v>80.414483093752651</v>
      </c>
      <c r="AT35" s="20">
        <v>109.02986592132407</v>
      </c>
      <c r="AU35" s="20">
        <v>418.75136948636651</v>
      </c>
      <c r="AV35" s="21">
        <v>145.69381644822374</v>
      </c>
      <c r="AW35" s="413">
        <f t="shared" si="29"/>
        <v>1510.0983172023639</v>
      </c>
      <c r="AY35" s="508"/>
      <c r="AZ35" s="153" t="s">
        <v>32</v>
      </c>
      <c r="BA35" s="16">
        <f t="shared" si="80"/>
        <v>5.183055490929263</v>
      </c>
      <c r="BB35" s="17">
        <f t="shared" si="38"/>
        <v>5.0871213676442437</v>
      </c>
      <c r="BC35" s="17">
        <f t="shared" si="39"/>
        <v>4.9915106410755072</v>
      </c>
      <c r="BD35" s="17">
        <f t="shared" si="40"/>
        <v>5.1800295761135828</v>
      </c>
      <c r="BE35" s="17">
        <f t="shared" si="41"/>
        <v>5.1951666373802681</v>
      </c>
      <c r="BF35" s="17">
        <f t="shared" si="42"/>
        <v>5.1580438813639091</v>
      </c>
      <c r="BG35" s="18">
        <f t="shared" si="43"/>
        <v>5.1554575850671256</v>
      </c>
      <c r="BH35" s="423">
        <f t="shared" si="44"/>
        <v>5.127913623733221</v>
      </c>
      <c r="BJ35" s="508"/>
      <c r="BK35" s="153" t="s">
        <v>32</v>
      </c>
      <c r="BL35" s="19">
        <f t="shared" si="81"/>
        <v>3.4009852038605715</v>
      </c>
      <c r="BM35" s="20">
        <f t="shared" si="45"/>
        <v>13.353601045695768</v>
      </c>
      <c r="BN35" s="20">
        <f t="shared" si="46"/>
        <v>2.5282541945584711</v>
      </c>
      <c r="BO35" s="20">
        <f t="shared" si="47"/>
        <v>2.0971697236808637</v>
      </c>
      <c r="BP35" s="20">
        <f t="shared" si="48"/>
        <v>2.8174960160051867</v>
      </c>
      <c r="BQ35" s="20">
        <f t="shared" si="49"/>
        <v>10.710998301116149</v>
      </c>
      <c r="BR35" s="21">
        <f t="shared" si="50"/>
        <v>3.7145555974424127</v>
      </c>
      <c r="BS35" s="413">
        <f t="shared" si="82"/>
        <v>38.623060082359423</v>
      </c>
      <c r="BU35" s="508"/>
      <c r="BV35" s="153" t="s">
        <v>32</v>
      </c>
      <c r="BW35" s="19">
        <f t="shared" si="60"/>
        <v>-62.938050156360006</v>
      </c>
      <c r="BX35" s="20">
        <f t="shared" si="51"/>
        <v>-248.06926871894763</v>
      </c>
      <c r="BY35" s="20">
        <f t="shared" si="52"/>
        <v>-47.151979442188058</v>
      </c>
      <c r="BZ35" s="20">
        <f t="shared" si="53"/>
        <v>-37.83164252851055</v>
      </c>
      <c r="CA35" s="20">
        <f t="shared" si="54"/>
        <v>-51.979345006122408</v>
      </c>
      <c r="CB35" s="20">
        <f t="shared" si="55"/>
        <v>-200.38416376493137</v>
      </c>
      <c r="CC35" s="21">
        <f t="shared" si="56"/>
        <v>-69.928321896270603</v>
      </c>
      <c r="CD35" s="413">
        <f t="shared" si="61"/>
        <v>-718.28277151333066</v>
      </c>
      <c r="CF35" s="508"/>
      <c r="CG35" s="153" t="s">
        <v>32</v>
      </c>
      <c r="CH35" s="16">
        <f t="shared" si="19"/>
        <v>-47.696089732603141</v>
      </c>
      <c r="CI35" s="17">
        <f t="shared" si="20"/>
        <v>-47.348597359574796</v>
      </c>
      <c r="CJ35" s="17">
        <f t="shared" si="21"/>
        <v>-46.996273001274169</v>
      </c>
      <c r="CK35" s="17">
        <f t="shared" si="22"/>
        <v>-47.045807015141619</v>
      </c>
      <c r="CL35" s="17">
        <f t="shared" si="23"/>
        <v>-47.674409728826681</v>
      </c>
      <c r="CM35" s="17">
        <f t="shared" si="24"/>
        <v>-47.852778131978233</v>
      </c>
      <c r="CN35" s="18">
        <f t="shared" si="25"/>
        <v>-47.996767193700038</v>
      </c>
      <c r="CO35" s="423">
        <f t="shared" si="26"/>
        <v>-47.565298453152018</v>
      </c>
    </row>
    <row r="36" spans="1:93" s="1" customFormat="1" ht="16.2" thickBot="1" x14ac:dyDescent="0.35">
      <c r="A36" s="432">
        <v>2021</v>
      </c>
      <c r="B36" s="409">
        <v>7</v>
      </c>
      <c r="C36" s="433" t="s">
        <v>6</v>
      </c>
      <c r="D36" s="449">
        <f t="shared" si="27"/>
        <v>829.01672647964085</v>
      </c>
      <c r="E36" s="450">
        <f t="shared" si="28"/>
        <v>432.81235952851802</v>
      </c>
      <c r="F36" s="451">
        <f t="shared" si="0"/>
        <v>43.045428992637504</v>
      </c>
      <c r="G36" s="440">
        <f>1/23000*(SUMPRODUCT(M30:M36,J30:J36)+SUMPRODUCT(N30:N36,K30:K36)+SUMPRODUCT(O30:O36,L30:L36))/SUM(J30:L36)*J36</f>
        <v>800.38191110428124</v>
      </c>
      <c r="H36" s="441">
        <f>1/23000*(SUMPRODUCT(M30:M36,J30:J36)+SUMPRODUCT(N30:N36,K30:K36)+SUMPRODUCT(O30:O36,L30:L36))/SUM(J30:L36)*K36</f>
        <v>440.91108214079003</v>
      </c>
      <c r="I36" s="442">
        <f>1/23000*(SUMPRODUCT(M30:M36,J30:J36)+SUMPRODUCT(N30:N36,K30:K36)+SUMPRODUCT(O30:O36,L30:L36))/SUM(J30:L36)*L36</f>
        <v>43.443500748835476</v>
      </c>
      <c r="J36" s="466">
        <v>201.1638163177854</v>
      </c>
      <c r="K36" s="466">
        <v>110.81629245952539</v>
      </c>
      <c r="L36" s="149">
        <v>10.918862962286113</v>
      </c>
      <c r="M36" s="129">
        <v>94785.35980302906</v>
      </c>
      <c r="N36" s="129">
        <v>89830.511815686026</v>
      </c>
      <c r="O36" s="144">
        <v>90672.890597701407</v>
      </c>
      <c r="P36" s="19"/>
      <c r="Q36" s="21"/>
      <c r="R36" s="14"/>
      <c r="S36" s="133"/>
      <c r="T36" s="133"/>
      <c r="X36" s="506">
        <f>1+X33</f>
        <v>2028</v>
      </c>
      <c r="Y36" s="120" t="s">
        <v>30</v>
      </c>
      <c r="Z36" s="103">
        <v>1832.7228416103183</v>
      </c>
      <c r="AA36" s="147">
        <v>794.94308307748406</v>
      </c>
      <c r="AB36" s="147">
        <v>809.00873178079848</v>
      </c>
      <c r="AC36" s="147">
        <v>493.02751860540718</v>
      </c>
      <c r="AD36" s="147">
        <v>376.61228766651971</v>
      </c>
      <c r="AE36" s="147">
        <v>449.23476318765984</v>
      </c>
      <c r="AF36" s="145">
        <v>1528.9394752806209</v>
      </c>
      <c r="AG36" s="411">
        <f t="shared" si="36"/>
        <v>6284.4887012088093</v>
      </c>
      <c r="AH36" s="13">
        <v>2735.3226104680125</v>
      </c>
      <c r="AI36" s="14">
        <v>148.05604580975299</v>
      </c>
      <c r="AJ36" s="14">
        <v>1028.2865815357836</v>
      </c>
      <c r="AK36" s="14">
        <v>660.7873410449356</v>
      </c>
      <c r="AL36" s="14">
        <v>517.33391849279656</v>
      </c>
      <c r="AM36" s="14">
        <v>65.194080041975923</v>
      </c>
      <c r="AN36" s="15">
        <v>1727.288241327195</v>
      </c>
      <c r="AO36" s="411">
        <f t="shared" si="37"/>
        <v>6882.2688187204531</v>
      </c>
      <c r="AP36" s="13">
        <v>1591.6345292705971</v>
      </c>
      <c r="AQ36" s="14">
        <v>694.93790917744559</v>
      </c>
      <c r="AR36" s="14">
        <v>710.81592210455187</v>
      </c>
      <c r="AS36" s="14">
        <v>436.05432921014136</v>
      </c>
      <c r="AT36" s="14">
        <v>330.8713803925944</v>
      </c>
      <c r="AU36" s="14">
        <v>393.73667630917214</v>
      </c>
      <c r="AV36" s="15">
        <v>1344.1538725517307</v>
      </c>
      <c r="AW36" s="411">
        <f t="shared" si="29"/>
        <v>5502.2046190162328</v>
      </c>
      <c r="AY36" s="506">
        <f>1+AY33</f>
        <v>2028</v>
      </c>
      <c r="AZ36" s="120" t="s">
        <v>30</v>
      </c>
      <c r="BA36" s="7">
        <f>AH36/Z36*100-100</f>
        <v>49.249114397713669</v>
      </c>
      <c r="BB36" s="8">
        <f t="shared" si="38"/>
        <v>-81.375264599249078</v>
      </c>
      <c r="BC36" s="8">
        <f t="shared" si="39"/>
        <v>27.104509647542187</v>
      </c>
      <c r="BD36" s="8">
        <f t="shared" si="40"/>
        <v>34.026462237657427</v>
      </c>
      <c r="BE36" s="8">
        <f t="shared" si="41"/>
        <v>37.365119364050656</v>
      </c>
      <c r="BF36" s="8">
        <f t="shared" si="42"/>
        <v>-85.487748192198069</v>
      </c>
      <c r="BG36" s="9">
        <f t="shared" si="43"/>
        <v>12.972963891207613</v>
      </c>
      <c r="BH36" s="421">
        <f t="shared" si="44"/>
        <v>9.5119928753577341</v>
      </c>
      <c r="BJ36" s="506">
        <f>1+BJ33</f>
        <v>2028</v>
      </c>
      <c r="BK36" s="120" t="s">
        <v>30</v>
      </c>
      <c r="BL36" s="13">
        <f>AH36-Z36</f>
        <v>902.59976885769424</v>
      </c>
      <c r="BM36" s="14">
        <f t="shared" si="45"/>
        <v>-646.8870372677311</v>
      </c>
      <c r="BN36" s="14">
        <f t="shared" si="46"/>
        <v>219.27784975498514</v>
      </c>
      <c r="BO36" s="14">
        <f t="shared" si="47"/>
        <v>167.75982243952842</v>
      </c>
      <c r="BP36" s="14">
        <f t="shared" si="48"/>
        <v>140.72163082627685</v>
      </c>
      <c r="BQ36" s="14">
        <f t="shared" si="49"/>
        <v>-384.04068314568394</v>
      </c>
      <c r="BR36" s="15">
        <f t="shared" si="50"/>
        <v>198.34876604657416</v>
      </c>
      <c r="BS36" s="411">
        <f>SUM(BL36:BR36)</f>
        <v>597.78011751164377</v>
      </c>
      <c r="BU36" s="506">
        <f>1+BU33</f>
        <v>2028</v>
      </c>
      <c r="BV36" s="120" t="s">
        <v>30</v>
      </c>
      <c r="BW36" s="13">
        <f t="shared" si="60"/>
        <v>1143.6880811974154</v>
      </c>
      <c r="BX36" s="14">
        <f t="shared" si="51"/>
        <v>-546.88186336769263</v>
      </c>
      <c r="BY36" s="14">
        <f t="shared" si="52"/>
        <v>317.47065943123175</v>
      </c>
      <c r="BZ36" s="14">
        <f t="shared" si="53"/>
        <v>224.73301183479424</v>
      </c>
      <c r="CA36" s="14">
        <f t="shared" si="54"/>
        <v>186.46253810020215</v>
      </c>
      <c r="CB36" s="14">
        <f t="shared" si="55"/>
        <v>-328.54259626719625</v>
      </c>
      <c r="CC36" s="15">
        <f t="shared" si="56"/>
        <v>383.13436877546428</v>
      </c>
      <c r="CD36" s="411">
        <f t="shared" si="61"/>
        <v>1380.0641997042189</v>
      </c>
      <c r="CF36" s="506">
        <f>1+CF33</f>
        <v>2028</v>
      </c>
      <c r="CG36" s="120" t="s">
        <v>30</v>
      </c>
      <c r="CH36" s="7">
        <f t="shared" si="19"/>
        <v>71.856199407883935</v>
      </c>
      <c r="CI36" s="8">
        <f t="shared" si="20"/>
        <v>-78.69506845798675</v>
      </c>
      <c r="CJ36" s="8">
        <f t="shared" si="21"/>
        <v>44.662851458262054</v>
      </c>
      <c r="CK36" s="8">
        <f t="shared" si="22"/>
        <v>51.537846727005416</v>
      </c>
      <c r="CL36" s="8">
        <f t="shared" si="23"/>
        <v>56.354991440769396</v>
      </c>
      <c r="CM36" s="8">
        <f t="shared" si="24"/>
        <v>-83.442213041189007</v>
      </c>
      <c r="CN36" s="9">
        <f t="shared" si="25"/>
        <v>28.50375813359264</v>
      </c>
      <c r="CO36" s="421">
        <f t="shared" si="26"/>
        <v>25.082022484852075</v>
      </c>
    </row>
    <row r="37" spans="1:93" s="1" customFormat="1" x14ac:dyDescent="0.3">
      <c r="A37" s="430">
        <v>2022</v>
      </c>
      <c r="B37" s="47">
        <v>1</v>
      </c>
      <c r="C37" s="431" t="s">
        <v>0</v>
      </c>
      <c r="D37" s="443">
        <f t="shared" si="27"/>
        <v>1048.0034070560691</v>
      </c>
      <c r="E37" s="444">
        <f t="shared" si="28"/>
        <v>381.10509220413468</v>
      </c>
      <c r="F37" s="445">
        <f t="shared" si="0"/>
        <v>42.798322231868191</v>
      </c>
      <c r="G37" s="434">
        <f>1/23000*(SUMPRODUCT(M37:M43,J37:J43)+SUMPRODUCT(N37:N43,K37:K43)+SUMPRODUCT(O37:O43,L37:L43))/SUM(J37:L43)*J37</f>
        <v>1030.0348671943329</v>
      </c>
      <c r="H37" s="435">
        <f>1/23000*(SUMPRODUCT(M37:M43,J37:J43)+SUMPRODUCT(N37:N43,K37:K43)+SUMPRODUCT(O37:O43,L37:L43))/SUM(J37:L43)*K37</f>
        <v>389.53502707450372</v>
      </c>
      <c r="I37" s="436">
        <f>1/23000*(SUMPRODUCT(M37:M43,J37:J43)+SUMPRODUCT(N37:N43,K37:K43)+SUMPRODUCT(O37:O43,L37:L43))/SUM(J37:L43)*L37</f>
        <v>43.811212300985119</v>
      </c>
      <c r="J37" s="463">
        <v>249.49184489129382</v>
      </c>
      <c r="K37" s="463">
        <v>94.351963850814315</v>
      </c>
      <c r="L37" s="464">
        <v>10.611815708404267</v>
      </c>
      <c r="M37" s="248">
        <v>96612.690377883831</v>
      </c>
      <c r="N37" s="248">
        <v>92901.268430985045</v>
      </c>
      <c r="O37" s="191">
        <v>92760.884506633593</v>
      </c>
      <c r="P37" s="458">
        <f>SUM(J37:L43)</f>
        <v>2240.80371174429</v>
      </c>
      <c r="Q37" s="459">
        <f>(SUMPRODUCT(M37:M43,J37:J43)+SUMPRODUCT(N37:N43,K37:K43)+SUMPRODUCT(O37:O43,L37:L43))/SUM(J37:L43)</f>
        <v>94956.217730451186</v>
      </c>
      <c r="R37" s="14"/>
      <c r="S37" s="133"/>
      <c r="T37" s="133"/>
      <c r="X37" s="507"/>
      <c r="Y37" s="152" t="s">
        <v>31</v>
      </c>
      <c r="Z37" s="103">
        <v>605.84998378953958</v>
      </c>
      <c r="AA37" s="147">
        <v>3168.8083289757819</v>
      </c>
      <c r="AB37" s="147">
        <v>636.07426581409698</v>
      </c>
      <c r="AC37" s="147">
        <v>452.48195751791633</v>
      </c>
      <c r="AD37" s="147">
        <v>564.03640710392119</v>
      </c>
      <c r="AE37" s="147">
        <v>1948.4972383484608</v>
      </c>
      <c r="AF37" s="145">
        <v>742.79754545463379</v>
      </c>
      <c r="AG37" s="412">
        <f t="shared" si="36"/>
        <v>8118.5457270043507</v>
      </c>
      <c r="AH37" s="13">
        <v>726.87627220353863</v>
      </c>
      <c r="AI37" s="14">
        <v>2796.410083236548</v>
      </c>
      <c r="AJ37" s="14">
        <v>775.2839990871264</v>
      </c>
      <c r="AK37" s="14">
        <v>548.72022488191453</v>
      </c>
      <c r="AL37" s="14">
        <v>702.20868398851849</v>
      </c>
      <c r="AM37" s="14">
        <v>2235.4641338885644</v>
      </c>
      <c r="AN37" s="15">
        <v>871.93297894307716</v>
      </c>
      <c r="AO37" s="412">
        <f t="shared" si="37"/>
        <v>8656.8963762292879</v>
      </c>
      <c r="AP37" s="13">
        <v>1578.4001024756831</v>
      </c>
      <c r="AQ37" s="14">
        <v>9057.8296416424037</v>
      </c>
      <c r="AR37" s="14">
        <v>1877.4189640863638</v>
      </c>
      <c r="AS37" s="14">
        <v>1169.7388762834055</v>
      </c>
      <c r="AT37" s="14">
        <v>1624.032783663579</v>
      </c>
      <c r="AU37" s="14">
        <v>4839.8901052117935</v>
      </c>
      <c r="AV37" s="15">
        <v>2011.2948568434747</v>
      </c>
      <c r="AW37" s="412">
        <f t="shared" si="29"/>
        <v>22158.605330206701</v>
      </c>
      <c r="AY37" s="507"/>
      <c r="AZ37" s="152" t="s">
        <v>31</v>
      </c>
      <c r="BA37" s="7">
        <f t="shared" ref="BA37:BA38" si="83">AH37/Z37*100-100</f>
        <v>19.976279879878845</v>
      </c>
      <c r="BB37" s="8">
        <f t="shared" si="38"/>
        <v>-11.75199655763339</v>
      </c>
      <c r="BC37" s="8">
        <f t="shared" si="39"/>
        <v>21.885767237392955</v>
      </c>
      <c r="BD37" s="8">
        <f t="shared" si="40"/>
        <v>21.268973439717229</v>
      </c>
      <c r="BE37" s="8">
        <f t="shared" si="41"/>
        <v>24.497049329501834</v>
      </c>
      <c r="BF37" s="8">
        <f t="shared" si="42"/>
        <v>14.727600834750774</v>
      </c>
      <c r="BG37" s="9">
        <f t="shared" si="43"/>
        <v>17.385010798521861</v>
      </c>
      <c r="BH37" s="422">
        <f t="shared" si="44"/>
        <v>6.6311217221360863</v>
      </c>
      <c r="BJ37" s="507"/>
      <c r="BK37" s="152" t="s">
        <v>31</v>
      </c>
      <c r="BL37" s="13">
        <f t="shared" ref="BL37:BL38" si="84">AH37-Z37</f>
        <v>121.02628841399905</v>
      </c>
      <c r="BM37" s="14">
        <f t="shared" si="45"/>
        <v>-372.39824573923397</v>
      </c>
      <c r="BN37" s="14">
        <f t="shared" si="46"/>
        <v>139.20973327302943</v>
      </c>
      <c r="BO37" s="14">
        <f t="shared" si="47"/>
        <v>96.238267363998204</v>
      </c>
      <c r="BP37" s="14">
        <f t="shared" si="48"/>
        <v>138.1722768845973</v>
      </c>
      <c r="BQ37" s="14">
        <f t="shared" si="49"/>
        <v>286.96689554010368</v>
      </c>
      <c r="BR37" s="15">
        <f t="shared" si="50"/>
        <v>129.13543348844337</v>
      </c>
      <c r="BS37" s="412">
        <f t="shared" ref="BS37:BS38" si="85">SUM(BL37:BR37)</f>
        <v>538.35064922493711</v>
      </c>
      <c r="BU37" s="507"/>
      <c r="BV37" s="152" t="s">
        <v>31</v>
      </c>
      <c r="BW37" s="13">
        <f t="shared" si="60"/>
        <v>-851.52383027214444</v>
      </c>
      <c r="BX37" s="14">
        <f t="shared" si="51"/>
        <v>-6261.4195584058562</v>
      </c>
      <c r="BY37" s="14">
        <f t="shared" si="52"/>
        <v>-1102.1349649992374</v>
      </c>
      <c r="BZ37" s="14">
        <f t="shared" si="53"/>
        <v>-621.01865140149096</v>
      </c>
      <c r="CA37" s="14">
        <f t="shared" si="54"/>
        <v>-921.82409967506055</v>
      </c>
      <c r="CB37" s="14">
        <f t="shared" si="55"/>
        <v>-2604.4259713232291</v>
      </c>
      <c r="CC37" s="15">
        <f t="shared" si="56"/>
        <v>-1139.3618779003975</v>
      </c>
      <c r="CD37" s="412">
        <f t="shared" si="61"/>
        <v>-13501.708953977417</v>
      </c>
      <c r="CF37" s="507"/>
      <c r="CG37" s="152" t="s">
        <v>31</v>
      </c>
      <c r="CH37" s="7">
        <f t="shared" si="19"/>
        <v>-53.948541243538287</v>
      </c>
      <c r="CI37" s="8">
        <f t="shared" si="20"/>
        <v>-69.127150831140042</v>
      </c>
      <c r="CJ37" s="8">
        <f t="shared" si="21"/>
        <v>-58.704795577453098</v>
      </c>
      <c r="CK37" s="8">
        <f t="shared" si="22"/>
        <v>-53.090366063120392</v>
      </c>
      <c r="CL37" s="8">
        <f t="shared" si="23"/>
        <v>-56.76142187201178</v>
      </c>
      <c r="CM37" s="8">
        <f t="shared" si="24"/>
        <v>-53.811675775833749</v>
      </c>
      <c r="CN37" s="9">
        <f t="shared" si="25"/>
        <v>-56.648177368111583</v>
      </c>
      <c r="CO37" s="422">
        <f t="shared" si="26"/>
        <v>-60.93212434977498</v>
      </c>
    </row>
    <row r="38" spans="1:93" s="1" customFormat="1" ht="16.2" thickBot="1" x14ac:dyDescent="0.35">
      <c r="A38" s="428">
        <v>2022</v>
      </c>
      <c r="B38" s="327">
        <v>2</v>
      </c>
      <c r="C38" s="429" t="s">
        <v>1</v>
      </c>
      <c r="D38" s="446">
        <f t="shared" si="27"/>
        <v>459.47355846723161</v>
      </c>
      <c r="E38" s="447">
        <f t="shared" si="28"/>
        <v>1990.7645956696301</v>
      </c>
      <c r="F38" s="448">
        <f t="shared" si="0"/>
        <v>171.08148234233249</v>
      </c>
      <c r="G38" s="437">
        <f>1/23000*(SUMPRODUCT(M37:M43,J37:J43)+SUMPRODUCT(N37:N43,K37:K43)+SUMPRODUCT(O37:O43,L37:L43))/SUM(J37:L43)*J38</f>
        <v>445.55492288878355</v>
      </c>
      <c r="H38" s="438">
        <f>1/23000*(SUMPRODUCT(M37:M43,J37:J43)+SUMPRODUCT(N37:N43,K37:K43)+SUMPRODUCT(O37:O43,L37:L43))/SUM(J37:L43)*K38</f>
        <v>2041.5150716567089</v>
      </c>
      <c r="I38" s="439">
        <f>1/23000*(SUMPRODUCT(M37:M43,J37:J43)+SUMPRODUCT(N37:N43,K37:K43)+SUMPRODUCT(O37:O43,L37:L43))/SUM(J37:L43)*L38</f>
        <v>172.75319342471585</v>
      </c>
      <c r="J38" s="465">
        <v>107.92092894361039</v>
      </c>
      <c r="K38" s="465">
        <v>494.48943703079391</v>
      </c>
      <c r="L38" s="239">
        <v>41.843741713127145</v>
      </c>
      <c r="M38" s="147">
        <v>97922.543367544029</v>
      </c>
      <c r="N38" s="147">
        <v>92595.680052009091</v>
      </c>
      <c r="O38" s="145">
        <v>94037.338267939966</v>
      </c>
      <c r="P38" s="13"/>
      <c r="Q38" s="15"/>
      <c r="R38" s="14"/>
      <c r="S38" s="133"/>
      <c r="T38" s="133"/>
      <c r="X38" s="508"/>
      <c r="Y38" s="153" t="s">
        <v>32</v>
      </c>
      <c r="Z38" s="135">
        <v>74.42234524108305</v>
      </c>
      <c r="AA38" s="129">
        <v>297.75086312976748</v>
      </c>
      <c r="AB38" s="129">
        <v>57.47344453418193</v>
      </c>
      <c r="AC38" s="129">
        <v>45.898428807715412</v>
      </c>
      <c r="AD38" s="129">
        <v>61.438106479143023</v>
      </c>
      <c r="AE38" s="129">
        <v>235.43698881810272</v>
      </c>
      <c r="AF38" s="144">
        <v>81.718316465843841</v>
      </c>
      <c r="AG38" s="413">
        <f t="shared" si="36"/>
        <v>854.13849347583744</v>
      </c>
      <c r="AH38" s="19">
        <v>75.379223056909467</v>
      </c>
      <c r="AI38" s="20">
        <v>301.48341982397051</v>
      </c>
      <c r="AJ38" s="20">
        <v>58.168783668262378</v>
      </c>
      <c r="AK38" s="20">
        <v>46.562026500872875</v>
      </c>
      <c r="AL38" s="20">
        <v>62.326773650452374</v>
      </c>
      <c r="AM38" s="20">
        <v>238.4324742184717</v>
      </c>
      <c r="AN38" s="21">
        <v>82.752284219289095</v>
      </c>
      <c r="AO38" s="413">
        <f t="shared" si="37"/>
        <v>865.10498513822847</v>
      </c>
      <c r="AP38" s="19">
        <v>155.71244614563327</v>
      </c>
      <c r="AQ38" s="20">
        <v>618.18694719205905</v>
      </c>
      <c r="AR38" s="20">
        <v>118.37862544064052</v>
      </c>
      <c r="AS38" s="20">
        <v>94.883444885256381</v>
      </c>
      <c r="AT38" s="20">
        <v>128.62707339338692</v>
      </c>
      <c r="AU38" s="20">
        <v>494.03893112123836</v>
      </c>
      <c r="AV38" s="21">
        <v>172.0404133162439</v>
      </c>
      <c r="AW38" s="413">
        <f t="shared" si="29"/>
        <v>1781.8678814944585</v>
      </c>
      <c r="AY38" s="508"/>
      <c r="AZ38" s="153" t="s">
        <v>32</v>
      </c>
      <c r="BA38" s="16">
        <f t="shared" si="83"/>
        <v>1.2857399383568406</v>
      </c>
      <c r="BB38" s="17">
        <f t="shared" si="38"/>
        <v>1.2535838368254559</v>
      </c>
      <c r="BC38" s="17">
        <f t="shared" si="39"/>
        <v>1.2098441979876355</v>
      </c>
      <c r="BD38" s="17">
        <f t="shared" si="40"/>
        <v>1.4457960988980716</v>
      </c>
      <c r="BE38" s="17">
        <f t="shared" si="41"/>
        <v>1.4464429687640887</v>
      </c>
      <c r="BF38" s="17">
        <f t="shared" si="42"/>
        <v>1.2723087461347262</v>
      </c>
      <c r="BG38" s="18">
        <f t="shared" si="43"/>
        <v>1.2652827397361222</v>
      </c>
      <c r="BH38" s="423">
        <f t="shared" si="44"/>
        <v>1.2839242987122503</v>
      </c>
      <c r="BJ38" s="508"/>
      <c r="BK38" s="153" t="s">
        <v>32</v>
      </c>
      <c r="BL38" s="19">
        <f t="shared" si="84"/>
        <v>0.95687781582641662</v>
      </c>
      <c r="BM38" s="20">
        <f t="shared" si="45"/>
        <v>3.7325566942030264</v>
      </c>
      <c r="BN38" s="20">
        <f t="shared" si="46"/>
        <v>0.69533913408044867</v>
      </c>
      <c r="BO38" s="20">
        <f t="shared" si="47"/>
        <v>0.6635976931574632</v>
      </c>
      <c r="BP38" s="20">
        <f t="shared" si="48"/>
        <v>0.88866717130935058</v>
      </c>
      <c r="BQ38" s="20">
        <f t="shared" si="49"/>
        <v>2.9954854003689775</v>
      </c>
      <c r="BR38" s="21">
        <f t="shared" si="50"/>
        <v>1.0339677534452534</v>
      </c>
      <c r="BS38" s="413">
        <f t="shared" si="85"/>
        <v>10.966491662390936</v>
      </c>
      <c r="BU38" s="508"/>
      <c r="BV38" s="153" t="s">
        <v>32</v>
      </c>
      <c r="BW38" s="19">
        <f t="shared" si="60"/>
        <v>-80.333223088723798</v>
      </c>
      <c r="BX38" s="20">
        <f t="shared" si="51"/>
        <v>-316.70352736808854</v>
      </c>
      <c r="BY38" s="20">
        <f t="shared" si="52"/>
        <v>-60.209841772378141</v>
      </c>
      <c r="BZ38" s="20">
        <f t="shared" si="53"/>
        <v>-48.321418384383506</v>
      </c>
      <c r="CA38" s="20">
        <f t="shared" si="54"/>
        <v>-66.300299742934556</v>
      </c>
      <c r="CB38" s="20">
        <f t="shared" si="55"/>
        <v>-255.60645690276667</v>
      </c>
      <c r="CC38" s="21">
        <f t="shared" si="56"/>
        <v>-89.288129096954805</v>
      </c>
      <c r="CD38" s="413">
        <f t="shared" si="61"/>
        <v>-916.76289635623004</v>
      </c>
      <c r="CF38" s="508"/>
      <c r="CG38" s="153" t="s">
        <v>32</v>
      </c>
      <c r="CH38" s="16">
        <f t="shared" si="19"/>
        <v>-51.590752747914898</v>
      </c>
      <c r="CI38" s="17">
        <f t="shared" si="20"/>
        <v>-51.231027896435791</v>
      </c>
      <c r="CJ38" s="17">
        <f t="shared" si="21"/>
        <v>-50.862088952510781</v>
      </c>
      <c r="CK38" s="17">
        <f t="shared" si="22"/>
        <v>-50.927133224156371</v>
      </c>
      <c r="CL38" s="17">
        <f t="shared" si="23"/>
        <v>-51.544591658526556</v>
      </c>
      <c r="CM38" s="17">
        <f t="shared" si="24"/>
        <v>-51.738120379027421</v>
      </c>
      <c r="CN38" s="18">
        <f t="shared" si="25"/>
        <v>-51.899508595591307</v>
      </c>
      <c r="CO38" s="423">
        <f t="shared" si="26"/>
        <v>-51.44954381170718</v>
      </c>
    </row>
    <row r="39" spans="1:93" s="1" customFormat="1" x14ac:dyDescent="0.3">
      <c r="A39" s="428">
        <v>2022</v>
      </c>
      <c r="B39" s="327">
        <v>3</v>
      </c>
      <c r="C39" s="429" t="s">
        <v>2</v>
      </c>
      <c r="D39" s="446">
        <f t="shared" si="27"/>
        <v>472.43042782124343</v>
      </c>
      <c r="E39" s="447">
        <f t="shared" si="28"/>
        <v>400.18141035004635</v>
      </c>
      <c r="F39" s="448">
        <f t="shared" si="0"/>
        <v>32.962711241548767</v>
      </c>
      <c r="G39" s="437">
        <f>1/23000*(SUMPRODUCT(M37:M43,J37:J43)+SUMPRODUCT(N37:N43,K37:K43)+SUMPRODUCT(O37:O43,L37:L43))/SUM(J37:L43)*J39</f>
        <v>452.060114171365</v>
      </c>
      <c r="H39" s="438">
        <f>1/23000*(SUMPRODUCT(M37:M43,J37:J43)+SUMPRODUCT(N37:N43,K37:K43)+SUMPRODUCT(O37:O43,L37:L43))/SUM(J37:L43)*K39</f>
        <v>407.67915321165145</v>
      </c>
      <c r="I39" s="439">
        <f>1/23000*(SUMPRODUCT(M37:M43,J37:J43)+SUMPRODUCT(N37:N43,K37:K43)+SUMPRODUCT(O37:O43,L37:L43))/SUM(J37:L43)*L39</f>
        <v>32.817066196292963</v>
      </c>
      <c r="J39" s="465">
        <v>109.4965961624132</v>
      </c>
      <c r="K39" s="465">
        <v>98.746777704279026</v>
      </c>
      <c r="L39" s="239">
        <v>7.9488478011765435</v>
      </c>
      <c r="M39" s="147">
        <v>99235.046756809839</v>
      </c>
      <c r="N39" s="147">
        <v>93209.851015241977</v>
      </c>
      <c r="O39" s="145">
        <v>95377.641831738889</v>
      </c>
      <c r="P39" s="13"/>
      <c r="Q39" s="15"/>
      <c r="R39" s="14"/>
      <c r="S39" s="133"/>
      <c r="T39" s="133"/>
      <c r="X39" s="506">
        <f>1+X36</f>
        <v>2029</v>
      </c>
      <c r="Y39" s="120" t="s">
        <v>30</v>
      </c>
      <c r="Z39" s="103">
        <v>2037.5820600481222</v>
      </c>
      <c r="AA39" s="147">
        <v>882.433537784902</v>
      </c>
      <c r="AB39" s="147">
        <v>896.22513801331888</v>
      </c>
      <c r="AC39" s="147">
        <v>543.73653698463158</v>
      </c>
      <c r="AD39" s="147">
        <v>416.38149043188565</v>
      </c>
      <c r="AE39" s="147">
        <v>497.4363740012692</v>
      </c>
      <c r="AF39" s="145">
        <v>1690.8094280872485</v>
      </c>
      <c r="AG39" s="411">
        <f t="shared" si="36"/>
        <v>6964.6045653513784</v>
      </c>
      <c r="AH39" s="13">
        <v>3039.3312554811791</v>
      </c>
      <c r="AI39" s="14">
        <v>164.00977635852854</v>
      </c>
      <c r="AJ39" s="14">
        <v>1137.4191309287962</v>
      </c>
      <c r="AK39" s="14">
        <v>729.59324280395003</v>
      </c>
      <c r="AL39" s="14">
        <v>571.88385201988797</v>
      </c>
      <c r="AM39" s="14">
        <v>71.907344106139178</v>
      </c>
      <c r="AN39" s="15">
        <v>1907.4445302455811</v>
      </c>
      <c r="AO39" s="411">
        <f t="shared" si="37"/>
        <v>7621.5891319440616</v>
      </c>
      <c r="AP39" s="13">
        <v>1701.7275062683464</v>
      </c>
      <c r="AQ39" s="14">
        <v>742.93513825105197</v>
      </c>
      <c r="AR39" s="14">
        <v>759.33835652864241</v>
      </c>
      <c r="AS39" s="14">
        <v>464.91340377837889</v>
      </c>
      <c r="AT39" s="14">
        <v>353.07654726679908</v>
      </c>
      <c r="AU39" s="14">
        <v>420.58418793596206</v>
      </c>
      <c r="AV39" s="15">
        <v>1434.8313517780271</v>
      </c>
      <c r="AW39" s="411">
        <f t="shared" si="29"/>
        <v>5877.4064918072081</v>
      </c>
      <c r="AY39" s="506">
        <f>1+AY36</f>
        <v>2029</v>
      </c>
      <c r="AZ39" s="120" t="s">
        <v>30</v>
      </c>
      <c r="BA39" s="7">
        <f>AH39/Z39*100-100</f>
        <v>49.163624625228493</v>
      </c>
      <c r="BB39" s="8">
        <f t="shared" si="38"/>
        <v>-81.413923050768403</v>
      </c>
      <c r="BC39" s="8">
        <f t="shared" si="39"/>
        <v>26.912210189745082</v>
      </c>
      <c r="BD39" s="8">
        <f t="shared" si="40"/>
        <v>34.181389915419942</v>
      </c>
      <c r="BE39" s="8">
        <f t="shared" si="41"/>
        <v>37.346127328260849</v>
      </c>
      <c r="BF39" s="8">
        <f t="shared" si="42"/>
        <v>-85.544413745273133</v>
      </c>
      <c r="BG39" s="9">
        <f t="shared" si="43"/>
        <v>12.812508527552041</v>
      </c>
      <c r="BH39" s="421">
        <f t="shared" si="44"/>
        <v>9.4331926590800919</v>
      </c>
      <c r="BJ39" s="506">
        <f>1+BJ36</f>
        <v>2029</v>
      </c>
      <c r="BK39" s="120" t="s">
        <v>30</v>
      </c>
      <c r="BL39" s="13">
        <f>AH39-Z39</f>
        <v>1001.7491954330569</v>
      </c>
      <c r="BM39" s="14">
        <f t="shared" si="45"/>
        <v>-718.4237614263734</v>
      </c>
      <c r="BN39" s="14">
        <f t="shared" si="46"/>
        <v>241.19399291547734</v>
      </c>
      <c r="BO39" s="14">
        <f t="shared" si="47"/>
        <v>185.85670581931845</v>
      </c>
      <c r="BP39" s="14">
        <f t="shared" si="48"/>
        <v>155.50236158800232</v>
      </c>
      <c r="BQ39" s="14">
        <f t="shared" si="49"/>
        <v>-425.52902989513001</v>
      </c>
      <c r="BR39" s="15">
        <f t="shared" si="50"/>
        <v>216.63510215833253</v>
      </c>
      <c r="BS39" s="411">
        <f>SUM(BL39:BR39)</f>
        <v>656.98456659268413</v>
      </c>
      <c r="BU39" s="506">
        <f>1+BU36</f>
        <v>2029</v>
      </c>
      <c r="BV39" s="120" t="s">
        <v>30</v>
      </c>
      <c r="BW39" s="13">
        <f t="shared" si="60"/>
        <v>1337.6037492128328</v>
      </c>
      <c r="BX39" s="14">
        <f t="shared" si="51"/>
        <v>-578.92536189252337</v>
      </c>
      <c r="BY39" s="14">
        <f t="shared" si="52"/>
        <v>378.08077440015381</v>
      </c>
      <c r="BZ39" s="14">
        <f t="shared" si="53"/>
        <v>264.67983902557114</v>
      </c>
      <c r="CA39" s="14">
        <f t="shared" si="54"/>
        <v>218.80730475308889</v>
      </c>
      <c r="CB39" s="14">
        <f t="shared" si="55"/>
        <v>-348.67684382982287</v>
      </c>
      <c r="CC39" s="15">
        <f t="shared" si="56"/>
        <v>472.61317846755401</v>
      </c>
      <c r="CD39" s="411">
        <f t="shared" si="61"/>
        <v>1744.1826401368542</v>
      </c>
      <c r="CF39" s="506">
        <f>1+CF36</f>
        <v>2029</v>
      </c>
      <c r="CG39" s="120" t="s">
        <v>30</v>
      </c>
      <c r="CH39" s="7">
        <f t="shared" si="19"/>
        <v>78.602698980050775</v>
      </c>
      <c r="CI39" s="8">
        <f t="shared" si="20"/>
        <v>-77.924078709667043</v>
      </c>
      <c r="CJ39" s="8">
        <f t="shared" si="21"/>
        <v>49.790817380616886</v>
      </c>
      <c r="CK39" s="8">
        <f t="shared" si="22"/>
        <v>56.930997659887282</v>
      </c>
      <c r="CL39" s="8">
        <f t="shared" si="23"/>
        <v>61.971633756730142</v>
      </c>
      <c r="CM39" s="8">
        <f t="shared" si="24"/>
        <v>-82.902984427677112</v>
      </c>
      <c r="CN39" s="9">
        <f t="shared" si="25"/>
        <v>32.938587373484495</v>
      </c>
      <c r="CO39" s="421">
        <f t="shared" si="26"/>
        <v>29.67605937360554</v>
      </c>
    </row>
    <row r="40" spans="1:93" s="1" customFormat="1" x14ac:dyDescent="0.3">
      <c r="A40" s="428">
        <v>2022</v>
      </c>
      <c r="B40" s="327">
        <v>4</v>
      </c>
      <c r="C40" s="429" t="s">
        <v>3</v>
      </c>
      <c r="D40" s="446">
        <f t="shared" si="27"/>
        <v>294.19007994694471</v>
      </c>
      <c r="E40" s="447">
        <f t="shared" si="28"/>
        <v>284.44838041310874</v>
      </c>
      <c r="F40" s="448">
        <f t="shared" si="0"/>
        <v>26.313560105843855</v>
      </c>
      <c r="G40" s="437">
        <f>1/23000*(SUMPRODUCT(M37:M43,J37:J43)+SUMPRODUCT(N37:N43,K37:K43)+SUMPRODUCT(O37:O43,L37:L43))/SUM(J37:L43)*J40</f>
        <v>273.46637707738046</v>
      </c>
      <c r="H40" s="438">
        <f>1/23000*(SUMPRODUCT(M37:M43,J37:J43)+SUMPRODUCT(N37:N43,K37:K43)+SUMPRODUCT(O37:O43,L37:L43))/SUM(J37:L43)*K40</f>
        <v>287.45272301311621</v>
      </c>
      <c r="I40" s="439">
        <f>1/23000*(SUMPRODUCT(M37:M43,J37:J43)+SUMPRODUCT(N37:N43,K37:K43)+SUMPRODUCT(O37:O43,L37:L43))/SUM(J37:L43)*L40</f>
        <v>26.408010310089658</v>
      </c>
      <c r="J40" s="465">
        <v>66.238176110111837</v>
      </c>
      <c r="K40" s="465">
        <v>69.625905362714136</v>
      </c>
      <c r="L40" s="239">
        <v>6.3964661993617096</v>
      </c>
      <c r="M40" s="147">
        <v>102152.1460302827</v>
      </c>
      <c r="N40" s="147">
        <v>93963.772756986247</v>
      </c>
      <c r="O40" s="145">
        <v>94616.599786738734</v>
      </c>
      <c r="P40" s="13"/>
      <c r="Q40" s="15"/>
      <c r="R40" s="14"/>
      <c r="S40" s="133"/>
      <c r="T40" s="133"/>
      <c r="X40" s="507"/>
      <c r="Y40" s="152" t="s">
        <v>31</v>
      </c>
      <c r="Z40" s="103">
        <v>655.63568075199407</v>
      </c>
      <c r="AA40" s="147">
        <v>3433.6342588053735</v>
      </c>
      <c r="AB40" s="147">
        <v>689.56528804654272</v>
      </c>
      <c r="AC40" s="147">
        <v>489.96528570526061</v>
      </c>
      <c r="AD40" s="147">
        <v>611.22475053480377</v>
      </c>
      <c r="AE40" s="147">
        <v>2107.197928331022</v>
      </c>
      <c r="AF40" s="145">
        <v>803.03196340384159</v>
      </c>
      <c r="AG40" s="412">
        <f t="shared" si="36"/>
        <v>8790.2551555788395</v>
      </c>
      <c r="AH40" s="13">
        <v>786.05204296919521</v>
      </c>
      <c r="AI40" s="14">
        <v>3024.6523727042777</v>
      </c>
      <c r="AJ40" s="14">
        <v>838.95226948134928</v>
      </c>
      <c r="AK40" s="14">
        <v>592.91665991837181</v>
      </c>
      <c r="AL40" s="14">
        <v>760.08138738439311</v>
      </c>
      <c r="AM40" s="14">
        <v>2414.7955755147282</v>
      </c>
      <c r="AN40" s="15">
        <v>941.51420682230253</v>
      </c>
      <c r="AO40" s="412">
        <f t="shared" si="37"/>
        <v>9358.9645147946194</v>
      </c>
      <c r="AP40" s="13">
        <v>1867.5139918924201</v>
      </c>
      <c r="AQ40" s="14">
        <v>10860.425889885048</v>
      </c>
      <c r="AR40" s="14">
        <v>2262.0748152649712</v>
      </c>
      <c r="AS40" s="14">
        <v>1382.1003436857493</v>
      </c>
      <c r="AT40" s="14">
        <v>1928.9713084295424</v>
      </c>
      <c r="AU40" s="14">
        <v>5669.3358284916321</v>
      </c>
      <c r="AV40" s="15">
        <v>2400.1679877494707</v>
      </c>
      <c r="AW40" s="412">
        <f t="shared" si="29"/>
        <v>26370.590165398837</v>
      </c>
      <c r="AY40" s="507"/>
      <c r="AZ40" s="152" t="s">
        <v>31</v>
      </c>
      <c r="BA40" s="7">
        <f t="shared" ref="BA40:BA41" si="86">AH40/Z40*100-100</f>
        <v>19.891590108033412</v>
      </c>
      <c r="BB40" s="8">
        <f t="shared" si="38"/>
        <v>-11.911049787911551</v>
      </c>
      <c r="BC40" s="8">
        <f t="shared" si="39"/>
        <v>21.663935819333702</v>
      </c>
      <c r="BD40" s="8">
        <f t="shared" si="40"/>
        <v>21.011973137019709</v>
      </c>
      <c r="BE40" s="8">
        <f t="shared" si="41"/>
        <v>24.353830030499267</v>
      </c>
      <c r="BF40" s="8">
        <f t="shared" si="42"/>
        <v>14.597472930667436</v>
      </c>
      <c r="BG40" s="9">
        <f t="shared" si="43"/>
        <v>17.244922958168573</v>
      </c>
      <c r="BH40" s="422">
        <f t="shared" si="44"/>
        <v>6.4697707762765333</v>
      </c>
      <c r="BJ40" s="507"/>
      <c r="BK40" s="152" t="s">
        <v>31</v>
      </c>
      <c r="BL40" s="13">
        <f t="shared" ref="BL40:BL41" si="87">AH40-Z40</f>
        <v>130.41636221720114</v>
      </c>
      <c r="BM40" s="14">
        <f t="shared" si="45"/>
        <v>-408.98188610109582</v>
      </c>
      <c r="BN40" s="14">
        <f t="shared" si="46"/>
        <v>149.38698143480656</v>
      </c>
      <c r="BO40" s="14">
        <f t="shared" si="47"/>
        <v>102.95137421311119</v>
      </c>
      <c r="BP40" s="14">
        <f t="shared" si="48"/>
        <v>148.85663684958934</v>
      </c>
      <c r="BQ40" s="14">
        <f t="shared" si="49"/>
        <v>307.59764718370616</v>
      </c>
      <c r="BR40" s="15">
        <f t="shared" si="50"/>
        <v>138.48224341846094</v>
      </c>
      <c r="BS40" s="412">
        <f t="shared" ref="BS40:BS41" si="88">SUM(BL40:BR40)</f>
        <v>568.7093592157795</v>
      </c>
      <c r="BU40" s="507"/>
      <c r="BV40" s="152" t="s">
        <v>31</v>
      </c>
      <c r="BW40" s="13">
        <f t="shared" si="60"/>
        <v>-1081.461948923225</v>
      </c>
      <c r="BX40" s="14">
        <f t="shared" si="51"/>
        <v>-7835.7735171807699</v>
      </c>
      <c r="BY40" s="14">
        <f t="shared" si="52"/>
        <v>-1423.1225457836219</v>
      </c>
      <c r="BZ40" s="14">
        <f t="shared" si="53"/>
        <v>-789.18368376737749</v>
      </c>
      <c r="CA40" s="14">
        <f t="shared" si="54"/>
        <v>-1168.8899210451493</v>
      </c>
      <c r="CB40" s="14">
        <f t="shared" si="55"/>
        <v>-3254.540252976904</v>
      </c>
      <c r="CC40" s="15">
        <f t="shared" si="56"/>
        <v>-1458.6537809271681</v>
      </c>
      <c r="CD40" s="412">
        <f t="shared" si="61"/>
        <v>-17011.625650604215</v>
      </c>
      <c r="CF40" s="507"/>
      <c r="CG40" s="152" t="s">
        <v>31</v>
      </c>
      <c r="CH40" s="7">
        <f t="shared" si="19"/>
        <v>-57.909175171819733</v>
      </c>
      <c r="CI40" s="8">
        <f t="shared" si="20"/>
        <v>-72.149781202214967</v>
      </c>
      <c r="CJ40" s="8">
        <f t="shared" si="21"/>
        <v>-62.912266923272497</v>
      </c>
      <c r="CK40" s="8">
        <f t="shared" si="22"/>
        <v>-57.100317453275714</v>
      </c>
      <c r="CL40" s="8">
        <f t="shared" si="23"/>
        <v>-60.596542620262831</v>
      </c>
      <c r="CM40" s="8">
        <f t="shared" si="24"/>
        <v>-57.406023411437204</v>
      </c>
      <c r="CN40" s="9">
        <f t="shared" si="25"/>
        <v>-60.772987073079079</v>
      </c>
      <c r="CO40" s="422">
        <f t="shared" si="26"/>
        <v>-64.509840484819222</v>
      </c>
    </row>
    <row r="41" spans="1:93" s="1" customFormat="1" ht="16.2" thickBot="1" x14ac:dyDescent="0.35">
      <c r="A41" s="428">
        <v>2022</v>
      </c>
      <c r="B41" s="327">
        <v>5</v>
      </c>
      <c r="C41" s="429" t="s">
        <v>4</v>
      </c>
      <c r="D41" s="446">
        <f t="shared" ref="D41:D72" si="89">J41*M41/23000</f>
        <v>222.133856272673</v>
      </c>
      <c r="E41" s="447">
        <f t="shared" ref="E41:E72" si="90">K41*N41/23000</f>
        <v>352.48071712956443</v>
      </c>
      <c r="F41" s="448">
        <f t="shared" ref="F41:F72" si="91">L41*O41/23000</f>
        <v>35.309695377501072</v>
      </c>
      <c r="G41" s="437">
        <f>1/23000*(SUMPRODUCT(M37:M43,J37:J43)+SUMPRODUCT(N37:N43,K37:K43)+SUMPRODUCT(O37:O43,L37:L43))/SUM(J37:L43)*J41</f>
        <v>209.59558080838485</v>
      </c>
      <c r="H41" s="438">
        <f>1/23000*(SUMPRODUCT(M37:M43,J37:J43)+SUMPRODUCT(N37:N43,K37:K43)+SUMPRODUCT(O37:O43,L37:L43))/SUM(J37:L43)*K41</f>
        <v>372.36251480540568</v>
      </c>
      <c r="I41" s="439">
        <f>1/23000*(SUMPRODUCT(M37:M43,J37:J43)+SUMPRODUCT(N37:N43,K37:K43)+SUMPRODUCT(O37:O43,L37:L43))/SUM(J37:L43)*L41</f>
        <v>36.026847217013909</v>
      </c>
      <c r="J41" s="465">
        <v>50.767590304377904</v>
      </c>
      <c r="K41" s="465">
        <v>90.192491289360419</v>
      </c>
      <c r="L41" s="239">
        <v>8.7263109862219501</v>
      </c>
      <c r="M41" s="147">
        <v>100636.62000973288</v>
      </c>
      <c r="N41" s="147">
        <v>89886.157684351856</v>
      </c>
      <c r="O41" s="145">
        <v>93066.0155207387</v>
      </c>
      <c r="P41" s="13"/>
      <c r="Q41" s="15"/>
      <c r="R41" s="14"/>
      <c r="S41" s="133"/>
      <c r="T41" s="133"/>
      <c r="X41" s="508"/>
      <c r="Y41" s="153" t="s">
        <v>32</v>
      </c>
      <c r="Z41" s="135">
        <v>86.402018657847094</v>
      </c>
      <c r="AA41" s="129">
        <v>345.69475100913081</v>
      </c>
      <c r="AB41" s="129">
        <v>66.737977144053104</v>
      </c>
      <c r="AC41" s="129">
        <v>51.823874318947723</v>
      </c>
      <c r="AD41" s="129">
        <v>69.314511457748893</v>
      </c>
      <c r="AE41" s="129">
        <v>276.58168231352005</v>
      </c>
      <c r="AF41" s="144">
        <v>95.207161656429065</v>
      </c>
      <c r="AG41" s="413">
        <f t="shared" si="36"/>
        <v>991.7619765576768</v>
      </c>
      <c r="AH41" s="19">
        <v>84.856981616191277</v>
      </c>
      <c r="AI41" s="20">
        <v>339.52103915966609</v>
      </c>
      <c r="AJ41" s="20">
        <v>65.549367287642013</v>
      </c>
      <c r="AK41" s="20">
        <v>52.412178523623091</v>
      </c>
      <c r="AL41" s="20">
        <v>70.143039640332802</v>
      </c>
      <c r="AM41" s="20">
        <v>268.38952488330455</v>
      </c>
      <c r="AN41" s="21">
        <v>93.178550662949675</v>
      </c>
      <c r="AO41" s="413">
        <f t="shared" si="37"/>
        <v>974.05068177370958</v>
      </c>
      <c r="AP41" s="19">
        <v>183.97679299848315</v>
      </c>
      <c r="AQ41" s="20">
        <v>730.21039180728724</v>
      </c>
      <c r="AR41" s="20">
        <v>139.86169034766291</v>
      </c>
      <c r="AS41" s="20">
        <v>112.10971026251742</v>
      </c>
      <c r="AT41" s="20">
        <v>151.90856736931516</v>
      </c>
      <c r="AU41" s="20">
        <v>583.28887352821198</v>
      </c>
      <c r="AV41" s="21">
        <v>203.41081559150189</v>
      </c>
      <c r="AW41" s="413">
        <f t="shared" si="29"/>
        <v>2104.7668419049796</v>
      </c>
      <c r="AY41" s="508"/>
      <c r="AZ41" s="153" t="s">
        <v>32</v>
      </c>
      <c r="BA41" s="16">
        <f t="shared" si="86"/>
        <v>-1.7881955371600498</v>
      </c>
      <c r="BB41" s="17">
        <f t="shared" si="38"/>
        <v>-1.7858853313342991</v>
      </c>
      <c r="BC41" s="17">
        <f t="shared" si="39"/>
        <v>-1.781009714821721</v>
      </c>
      <c r="BD41" s="17">
        <f t="shared" si="40"/>
        <v>1.13519919613627</v>
      </c>
      <c r="BE41" s="17">
        <f t="shared" si="41"/>
        <v>1.1953170629918475</v>
      </c>
      <c r="BF41" s="17">
        <f t="shared" si="42"/>
        <v>-2.9619305811182528</v>
      </c>
      <c r="BG41" s="18">
        <f t="shared" si="43"/>
        <v>-2.1307336109860842</v>
      </c>
      <c r="BH41" s="423">
        <f t="shared" si="44"/>
        <v>-1.7858412807316597</v>
      </c>
      <c r="BJ41" s="508"/>
      <c r="BK41" s="153" t="s">
        <v>32</v>
      </c>
      <c r="BL41" s="19">
        <f t="shared" si="87"/>
        <v>-1.5450370416558172</v>
      </c>
      <c r="BM41" s="20">
        <f t="shared" si="45"/>
        <v>-6.1737118494647234</v>
      </c>
      <c r="BN41" s="20">
        <f t="shared" si="46"/>
        <v>-1.188609856411091</v>
      </c>
      <c r="BO41" s="20">
        <f t="shared" si="47"/>
        <v>0.58830420467536726</v>
      </c>
      <c r="BP41" s="20">
        <f t="shared" si="48"/>
        <v>0.82852818258390926</v>
      </c>
      <c r="BQ41" s="20">
        <f t="shared" si="49"/>
        <v>-8.1921574302155022</v>
      </c>
      <c r="BR41" s="21">
        <f t="shared" si="50"/>
        <v>-2.0286109934793899</v>
      </c>
      <c r="BS41" s="413">
        <f t="shared" si="88"/>
        <v>-17.711294783967247</v>
      </c>
      <c r="BU41" s="508"/>
      <c r="BV41" s="153" t="s">
        <v>32</v>
      </c>
      <c r="BW41" s="19">
        <f t="shared" si="60"/>
        <v>-99.119811382291871</v>
      </c>
      <c r="BX41" s="20">
        <f t="shared" si="51"/>
        <v>-390.68935264762115</v>
      </c>
      <c r="BY41" s="20">
        <f t="shared" si="52"/>
        <v>-74.312323060020901</v>
      </c>
      <c r="BZ41" s="20">
        <f t="shared" si="53"/>
        <v>-59.697531738894334</v>
      </c>
      <c r="CA41" s="20">
        <f t="shared" si="54"/>
        <v>-81.765527728982363</v>
      </c>
      <c r="CB41" s="20">
        <f t="shared" si="55"/>
        <v>-314.89934864490743</v>
      </c>
      <c r="CC41" s="21">
        <f t="shared" si="56"/>
        <v>-110.23226492855221</v>
      </c>
      <c r="CD41" s="413">
        <f t="shared" si="61"/>
        <v>-1130.7161601312703</v>
      </c>
      <c r="CF41" s="508"/>
      <c r="CG41" s="153" t="s">
        <v>32</v>
      </c>
      <c r="CH41" s="16">
        <f t="shared" si="19"/>
        <v>-53.87625785123295</v>
      </c>
      <c r="CI41" s="17">
        <f t="shared" si="20"/>
        <v>-53.503669220682568</v>
      </c>
      <c r="CJ41" s="17">
        <f t="shared" si="21"/>
        <v>-53.132721959314324</v>
      </c>
      <c r="CK41" s="17">
        <f t="shared" si="22"/>
        <v>-53.249207048261823</v>
      </c>
      <c r="CL41" s="17">
        <f t="shared" si="23"/>
        <v>-53.825488018853257</v>
      </c>
      <c r="CM41" s="17">
        <f t="shared" si="24"/>
        <v>-53.986860188183698</v>
      </c>
      <c r="CN41" s="18">
        <f t="shared" si="25"/>
        <v>-54.191938913378756</v>
      </c>
      <c r="CO41" s="423">
        <f t="shared" si="26"/>
        <v>-53.721682497995026</v>
      </c>
    </row>
    <row r="42" spans="1:93" s="1" customFormat="1" x14ac:dyDescent="0.3">
      <c r="A42" s="428">
        <v>2022</v>
      </c>
      <c r="B42" s="327">
        <v>6</v>
      </c>
      <c r="C42" s="429" t="s">
        <v>5</v>
      </c>
      <c r="D42" s="446">
        <f t="shared" si="89"/>
        <v>263.2096157701788</v>
      </c>
      <c r="E42" s="447">
        <f t="shared" si="90"/>
        <v>1222.6044333530476</v>
      </c>
      <c r="F42" s="448">
        <f t="shared" si="91"/>
        <v>135.35191482478936</v>
      </c>
      <c r="G42" s="437">
        <f>1/23000*(SUMPRODUCT(M37:M43,J37:J43)+SUMPRODUCT(N37:N43,K37:K43)+SUMPRODUCT(O37:O43,L37:L43))/SUM(J37:L43)*J42</f>
        <v>250.87904370648306</v>
      </c>
      <c r="H42" s="438">
        <f>1/23000*(SUMPRODUCT(M37:M43,J37:J43)+SUMPRODUCT(N37:N43,K37:K43)+SUMPRODUCT(O37:O43,L37:L43))/SUM(J37:L43)*K42</f>
        <v>1253.1662526067291</v>
      </c>
      <c r="I42" s="439">
        <f>1/23000*(SUMPRODUCT(M37:M43,J37:J43)+SUMPRODUCT(N37:N43,K37:K43)+SUMPRODUCT(O37:O43,L37:L43))/SUM(J37:L43)*L42</f>
        <v>139.74088323610363</v>
      </c>
      <c r="J42" s="465">
        <v>60.76714240692295</v>
      </c>
      <c r="K42" s="465">
        <v>303.53803572687661</v>
      </c>
      <c r="L42" s="239">
        <v>33.847602518815187</v>
      </c>
      <c r="M42" s="147">
        <v>99623.26551699797</v>
      </c>
      <c r="N42" s="147">
        <v>92640.455749744564</v>
      </c>
      <c r="O42" s="145">
        <v>91973.841847133779</v>
      </c>
      <c r="P42" s="13"/>
      <c r="Q42" s="15"/>
      <c r="R42" s="14"/>
      <c r="S42" s="133"/>
      <c r="T42" s="133"/>
      <c r="X42" s="506">
        <f>1+X39</f>
        <v>2030</v>
      </c>
      <c r="Y42" s="120" t="s">
        <v>30</v>
      </c>
      <c r="Z42" s="103">
        <v>2267.9317481465669</v>
      </c>
      <c r="AA42" s="147">
        <v>981.33099175189966</v>
      </c>
      <c r="AB42" s="147">
        <v>994.80524928770171</v>
      </c>
      <c r="AC42" s="147">
        <v>600.898744461408</v>
      </c>
      <c r="AD42" s="147">
        <v>461.24395049872146</v>
      </c>
      <c r="AE42" s="147">
        <v>551.87825798503047</v>
      </c>
      <c r="AF42" s="145">
        <v>1873.3041498886139</v>
      </c>
      <c r="AG42" s="411">
        <f t="shared" si="36"/>
        <v>7731.3930920199418</v>
      </c>
      <c r="AH42" s="13">
        <v>3380.6222912226644</v>
      </c>
      <c r="AI42" s="14">
        <v>182.36321456958171</v>
      </c>
      <c r="AJ42" s="14">
        <v>1262.9951029946917</v>
      </c>
      <c r="AK42" s="14">
        <v>809.47950557303625</v>
      </c>
      <c r="AL42" s="14">
        <v>635.70315280373222</v>
      </c>
      <c r="AM42" s="14">
        <v>79.8479435824718</v>
      </c>
      <c r="AN42" s="15">
        <v>2115.3859129407119</v>
      </c>
      <c r="AO42" s="411">
        <f t="shared" si="37"/>
        <v>8466.3971236868892</v>
      </c>
      <c r="AP42" s="13">
        <v>1817.9328132905796</v>
      </c>
      <c r="AQ42" s="14">
        <v>793.46929926684982</v>
      </c>
      <c r="AR42" s="14">
        <v>810.41679111410826</v>
      </c>
      <c r="AS42" s="14">
        <v>495.5090327007797</v>
      </c>
      <c r="AT42" s="14">
        <v>376.58600309016975</v>
      </c>
      <c r="AU42" s="14">
        <v>448.84450544280816</v>
      </c>
      <c r="AV42" s="15">
        <v>1530.6216510819147</v>
      </c>
      <c r="AW42" s="411">
        <f t="shared" si="29"/>
        <v>6273.3800959872106</v>
      </c>
      <c r="AY42" s="506">
        <f>1+AY39</f>
        <v>2030</v>
      </c>
      <c r="AZ42" s="120" t="s">
        <v>30</v>
      </c>
      <c r="BA42" s="7">
        <f>AH42/Z42*100-100</f>
        <v>49.061906028937017</v>
      </c>
      <c r="BB42" s="8">
        <f t="shared" si="38"/>
        <v>-81.416747651674413</v>
      </c>
      <c r="BC42" s="8">
        <f t="shared" si="39"/>
        <v>26.959030815229283</v>
      </c>
      <c r="BD42" s="8">
        <f t="shared" si="40"/>
        <v>34.71146562281163</v>
      </c>
      <c r="BE42" s="8">
        <f t="shared" si="41"/>
        <v>37.823629364976199</v>
      </c>
      <c r="BF42" s="8">
        <f t="shared" si="42"/>
        <v>-85.53160186559883</v>
      </c>
      <c r="BG42" s="9">
        <f t="shared" si="43"/>
        <v>12.922715356526183</v>
      </c>
      <c r="BH42" s="421">
        <f t="shared" si="44"/>
        <v>9.5067476574899814</v>
      </c>
      <c r="BJ42" s="506">
        <f>1+BJ39</f>
        <v>2030</v>
      </c>
      <c r="BK42" s="120" t="s">
        <v>30</v>
      </c>
      <c r="BL42" s="13">
        <f>AH42-Z42</f>
        <v>1112.6905430760976</v>
      </c>
      <c r="BM42" s="14">
        <f t="shared" si="45"/>
        <v>-798.96777718231795</v>
      </c>
      <c r="BN42" s="14">
        <f t="shared" si="46"/>
        <v>268.18985370698999</v>
      </c>
      <c r="BO42" s="14">
        <f t="shared" si="47"/>
        <v>208.58076111162825</v>
      </c>
      <c r="BP42" s="14">
        <f t="shared" si="48"/>
        <v>174.45920230501076</v>
      </c>
      <c r="BQ42" s="14">
        <f t="shared" si="49"/>
        <v>-472.0303144025587</v>
      </c>
      <c r="BR42" s="15">
        <f t="shared" si="50"/>
        <v>242.08176305209804</v>
      </c>
      <c r="BS42" s="411">
        <f>SUM(BL42:BR42)</f>
        <v>735.00403166694798</v>
      </c>
      <c r="BU42" s="506">
        <f>1+BU39</f>
        <v>2030</v>
      </c>
      <c r="BV42" s="120" t="s">
        <v>30</v>
      </c>
      <c r="BW42" s="13">
        <f t="shared" si="60"/>
        <v>1562.6894779320849</v>
      </c>
      <c r="BX42" s="14">
        <f t="shared" si="51"/>
        <v>-611.1060846972681</v>
      </c>
      <c r="BY42" s="14">
        <f t="shared" si="52"/>
        <v>452.57831188058344</v>
      </c>
      <c r="BZ42" s="14">
        <f t="shared" si="53"/>
        <v>313.97047287225655</v>
      </c>
      <c r="CA42" s="14">
        <f t="shared" si="54"/>
        <v>259.11714971356247</v>
      </c>
      <c r="CB42" s="14">
        <f t="shared" si="55"/>
        <v>-368.99656186033633</v>
      </c>
      <c r="CC42" s="15">
        <f t="shared" si="56"/>
        <v>584.76426185879723</v>
      </c>
      <c r="CD42" s="411">
        <f t="shared" si="61"/>
        <v>2193.0170276996805</v>
      </c>
      <c r="CF42" s="506">
        <f>1+CF39</f>
        <v>2030</v>
      </c>
      <c r="CG42" s="120" t="s">
        <v>30</v>
      </c>
      <c r="CH42" s="7">
        <f t="shared" si="19"/>
        <v>85.959693697563722</v>
      </c>
      <c r="CI42" s="8">
        <f t="shared" si="20"/>
        <v>-77.016979139825352</v>
      </c>
      <c r="CJ42" s="8">
        <f t="shared" si="21"/>
        <v>55.845130165480441</v>
      </c>
      <c r="CK42" s="8">
        <f t="shared" si="22"/>
        <v>63.363218862218417</v>
      </c>
      <c r="CL42" s="8">
        <f t="shared" si="23"/>
        <v>68.80689871299316</v>
      </c>
      <c r="CM42" s="8">
        <f t="shared" si="24"/>
        <v>-82.210332840390308</v>
      </c>
      <c r="CN42" s="9">
        <f t="shared" si="25"/>
        <v>38.204363661356723</v>
      </c>
      <c r="CO42" s="421">
        <f t="shared" si="26"/>
        <v>34.95750287954732</v>
      </c>
    </row>
    <row r="43" spans="1:93" s="1" customFormat="1" ht="16.2" thickBot="1" x14ac:dyDescent="0.35">
      <c r="A43" s="432">
        <v>2022</v>
      </c>
      <c r="B43" s="409">
        <v>7</v>
      </c>
      <c r="C43" s="433" t="s">
        <v>6</v>
      </c>
      <c r="D43" s="449">
        <f t="shared" si="89"/>
        <v>900.57256599608911</v>
      </c>
      <c r="E43" s="450">
        <f t="shared" si="90"/>
        <v>468.86567346927319</v>
      </c>
      <c r="F43" s="451">
        <f t="shared" si="91"/>
        <v>46.946549678357975</v>
      </c>
      <c r="G43" s="440">
        <f>1/23000*(SUMPRODUCT(M37:M43,J37:J43)+SUMPRODUCT(N37:N43,K37:K43)+SUMPRODUCT(O37:O43,L37:L43))/SUM(J37:L43)*J43</f>
        <v>855.60523787020406</v>
      </c>
      <c r="H43" s="441">
        <f>1/23000*(SUMPRODUCT(M37:M43,J37:J43)+SUMPRODUCT(N37:N43,K37:K43)+SUMPRODUCT(O37:O43,L37:L43))/SUM(J37:L43)*K43</f>
        <v>482.50845533334086</v>
      </c>
      <c r="I43" s="442">
        <f>1/23000*(SUMPRODUCT(M37:M43,J37:J43)+SUMPRODUCT(N37:N43,K37:K43)+SUMPRODUCT(O37:O43,L37:L43))/SUM(J37:L43)*L43</f>
        <v>48.25549561788786</v>
      </c>
      <c r="J43" s="466">
        <v>207.24204208382159</v>
      </c>
      <c r="K43" s="466">
        <v>116.87169874614705</v>
      </c>
      <c r="L43" s="149">
        <v>11.688296203646052</v>
      </c>
      <c r="M43" s="129">
        <v>99946.752163020821</v>
      </c>
      <c r="N43" s="129">
        <v>92271.359152711899</v>
      </c>
      <c r="O43" s="144">
        <v>92380.49958602259</v>
      </c>
      <c r="P43" s="19"/>
      <c r="Q43" s="21"/>
      <c r="R43" s="14"/>
      <c r="S43" s="133"/>
      <c r="T43" s="133"/>
      <c r="X43" s="507"/>
      <c r="Y43" s="152" t="s">
        <v>31</v>
      </c>
      <c r="Z43" s="103">
        <v>709.07887610137902</v>
      </c>
      <c r="AA43" s="147">
        <v>3720.3237756187013</v>
      </c>
      <c r="AB43" s="147">
        <v>747.69588405453305</v>
      </c>
      <c r="AC43" s="147">
        <v>529.80927106179911</v>
      </c>
      <c r="AD43" s="147">
        <v>661.66989075317565</v>
      </c>
      <c r="AE43" s="147">
        <v>2276.348068852592</v>
      </c>
      <c r="AF43" s="145">
        <v>867.33876171414761</v>
      </c>
      <c r="AG43" s="412">
        <f t="shared" si="36"/>
        <v>9512.2645281563273</v>
      </c>
      <c r="AH43" s="13">
        <v>850.30722992179005</v>
      </c>
      <c r="AI43" s="14">
        <v>3277.4492476192545</v>
      </c>
      <c r="AJ43" s="14">
        <v>909.67512593645245</v>
      </c>
      <c r="AK43" s="14">
        <v>641.57628448486503</v>
      </c>
      <c r="AL43" s="14">
        <v>823.36608632788705</v>
      </c>
      <c r="AM43" s="14">
        <v>2610.0422356539279</v>
      </c>
      <c r="AN43" s="15">
        <v>1017.6774156709147</v>
      </c>
      <c r="AO43" s="412">
        <f t="shared" si="37"/>
        <v>10130.093625615093</v>
      </c>
      <c r="AP43" s="13">
        <v>2207.4293509722247</v>
      </c>
      <c r="AQ43" s="14">
        <v>13020.010990923964</v>
      </c>
      <c r="AR43" s="14">
        <v>2726.2114032634045</v>
      </c>
      <c r="AS43" s="14">
        <v>1632.8477117924087</v>
      </c>
      <c r="AT43" s="14">
        <v>2291.5986715273266</v>
      </c>
      <c r="AU43" s="14">
        <v>6625.6535741041662</v>
      </c>
      <c r="AV43" s="15">
        <v>2864.6773919115703</v>
      </c>
      <c r="AW43" s="412">
        <f t="shared" si="29"/>
        <v>31368.429094495066</v>
      </c>
      <c r="AY43" s="507"/>
      <c r="AZ43" s="152" t="s">
        <v>31</v>
      </c>
      <c r="BA43" s="7">
        <f t="shared" ref="BA43:BA44" si="92">AH43/Z43*100-100</f>
        <v>19.917157114721221</v>
      </c>
      <c r="BB43" s="8">
        <f t="shared" si="38"/>
        <v>-11.904193148506153</v>
      </c>
      <c r="BC43" s="8">
        <f t="shared" si="39"/>
        <v>21.663786752918043</v>
      </c>
      <c r="BD43" s="8">
        <f t="shared" si="40"/>
        <v>21.095707366364479</v>
      </c>
      <c r="BE43" s="8">
        <f t="shared" si="41"/>
        <v>24.437593101093569</v>
      </c>
      <c r="BF43" s="8">
        <f t="shared" si="42"/>
        <v>14.659189047900597</v>
      </c>
      <c r="BG43" s="9">
        <f t="shared" si="43"/>
        <v>17.333325869081222</v>
      </c>
      <c r="BH43" s="422">
        <f t="shared" si="44"/>
        <v>6.4950790175145983</v>
      </c>
      <c r="BJ43" s="507"/>
      <c r="BK43" s="152" t="s">
        <v>31</v>
      </c>
      <c r="BL43" s="13">
        <f t="shared" ref="BL43:BL44" si="93">AH43-Z43</f>
        <v>141.22835382041103</v>
      </c>
      <c r="BM43" s="14">
        <f t="shared" si="45"/>
        <v>-442.87452799944685</v>
      </c>
      <c r="BN43" s="14">
        <f t="shared" si="46"/>
        <v>161.97924188191939</v>
      </c>
      <c r="BO43" s="14">
        <f t="shared" si="47"/>
        <v>111.76701342306592</v>
      </c>
      <c r="BP43" s="14">
        <f t="shared" si="48"/>
        <v>161.6961955747114</v>
      </c>
      <c r="BQ43" s="14">
        <f t="shared" si="49"/>
        <v>333.694166801336</v>
      </c>
      <c r="BR43" s="15">
        <f t="shared" si="50"/>
        <v>150.33865395676708</v>
      </c>
      <c r="BS43" s="412">
        <f t="shared" ref="BS43:BS44" si="94">SUM(BL43:BR43)</f>
        <v>617.82909745876395</v>
      </c>
      <c r="BU43" s="507"/>
      <c r="BV43" s="152" t="s">
        <v>31</v>
      </c>
      <c r="BW43" s="13">
        <f t="shared" si="60"/>
        <v>-1357.1221210504345</v>
      </c>
      <c r="BX43" s="14">
        <f t="shared" si="51"/>
        <v>-9742.5617433047082</v>
      </c>
      <c r="BY43" s="14">
        <f t="shared" si="52"/>
        <v>-1816.5362773269521</v>
      </c>
      <c r="BZ43" s="14">
        <f t="shared" si="53"/>
        <v>-991.27142730754372</v>
      </c>
      <c r="CA43" s="14">
        <f t="shared" si="54"/>
        <v>-1468.2325851994397</v>
      </c>
      <c r="CB43" s="14">
        <f t="shared" si="55"/>
        <v>-4015.6113384502382</v>
      </c>
      <c r="CC43" s="15">
        <f t="shared" si="56"/>
        <v>-1846.9999762406555</v>
      </c>
      <c r="CD43" s="412">
        <f t="shared" si="61"/>
        <v>-21238.33546887997</v>
      </c>
      <c r="CF43" s="507"/>
      <c r="CG43" s="152" t="s">
        <v>31</v>
      </c>
      <c r="CH43" s="7">
        <f t="shared" si="19"/>
        <v>-61.47975338158448</v>
      </c>
      <c r="CI43" s="8">
        <f t="shared" si="20"/>
        <v>-74.827599992781032</v>
      </c>
      <c r="CJ43" s="8">
        <f t="shared" si="21"/>
        <v>-66.63226025510977</v>
      </c>
      <c r="CK43" s="8">
        <f t="shared" si="22"/>
        <v>-60.708137087653185</v>
      </c>
      <c r="CL43" s="8">
        <f t="shared" si="23"/>
        <v>-64.070231993147289</v>
      </c>
      <c r="CM43" s="8">
        <f t="shared" si="24"/>
        <v>-60.607022289015113</v>
      </c>
      <c r="CN43" s="9">
        <f t="shared" si="25"/>
        <v>-64.474973044283047</v>
      </c>
      <c r="CO43" s="422">
        <f t="shared" si="26"/>
        <v>-67.706085647136064</v>
      </c>
    </row>
    <row r="44" spans="1:93" s="1" customFormat="1" ht="16.2" thickBot="1" x14ac:dyDescent="0.35">
      <c r="A44" s="430">
        <v>2023</v>
      </c>
      <c r="B44" s="47">
        <v>1</v>
      </c>
      <c r="C44" s="431" t="s">
        <v>0</v>
      </c>
      <c r="D44" s="443">
        <f t="shared" si="89"/>
        <v>1140.6332710595307</v>
      </c>
      <c r="E44" s="444">
        <f t="shared" si="90"/>
        <v>411.95268739675129</v>
      </c>
      <c r="F44" s="445">
        <f t="shared" si="91"/>
        <v>46.591066979432156</v>
      </c>
      <c r="G44" s="434">
        <f>1/23000*(SUMPRODUCT(M44:M50,J44:J50)+SUMPRODUCT(N44:N50,K44:K50)+SUMPRODUCT(O44:O50,L44:L50))/SUM(J44:L50)*J44</f>
        <v>1096.3867811068574</v>
      </c>
      <c r="H44" s="435">
        <f>1/23000*(SUMPRODUCT(M44:M50,J44:J50)+SUMPRODUCT(N44:N50,K44:K50)+SUMPRODUCT(O44:O50,L44:L50))/SUM(J44:L50)*K44</f>
        <v>426.1170763878286</v>
      </c>
      <c r="I44" s="436">
        <f>1/23000*(SUMPRODUCT(M44:M50,J44:J50)+SUMPRODUCT(N44:N50,K44:K50)+SUMPRODUCT(O44:O50,L44:L50))/SUM(J44:L50)*L44</f>
        <v>48.774731645318937</v>
      </c>
      <c r="J44" s="463">
        <v>257.35070506096872</v>
      </c>
      <c r="K44" s="463">
        <v>100.02084295125992</v>
      </c>
      <c r="L44" s="464">
        <v>11.448707513064218</v>
      </c>
      <c r="M44" s="248">
        <v>101940.910665677</v>
      </c>
      <c r="N44" s="248">
        <v>94729.373704062833</v>
      </c>
      <c r="O44" s="191">
        <v>93599.60845397909</v>
      </c>
      <c r="P44" s="458">
        <f>SUM(J44:L50)</f>
        <v>2352.5933463255765</v>
      </c>
      <c r="Q44" s="459">
        <f>(SUMPRODUCT(M44:M50,J44:J50)+SUMPRODUCT(N44:N50,K44:K50)+SUMPRODUCT(O44:O50,L44:L50))/SUM(J44:L50)</f>
        <v>97986.504289870136</v>
      </c>
      <c r="R44" s="14"/>
      <c r="S44" s="133"/>
      <c r="T44" s="133"/>
      <c r="X44" s="508"/>
      <c r="Y44" s="153" t="s">
        <v>32</v>
      </c>
      <c r="Z44" s="135">
        <v>99.882599680412241</v>
      </c>
      <c r="AA44" s="129">
        <v>397.82665073291275</v>
      </c>
      <c r="AB44" s="129">
        <v>76.843068979670264</v>
      </c>
      <c r="AC44" s="129">
        <v>61.529356912165994</v>
      </c>
      <c r="AD44" s="129">
        <v>82.290749484183678</v>
      </c>
      <c r="AE44" s="129">
        <v>329.71984294425101</v>
      </c>
      <c r="AF44" s="144">
        <v>113.49896422371405</v>
      </c>
      <c r="AG44" s="413">
        <f t="shared" si="36"/>
        <v>1161.59123295731</v>
      </c>
      <c r="AH44" s="19">
        <v>99.377157117473004</v>
      </c>
      <c r="AI44" s="20">
        <v>397.66210061889711</v>
      </c>
      <c r="AJ44" s="20">
        <v>76.793670263802369</v>
      </c>
      <c r="AK44" s="20">
        <v>60.014852869248109</v>
      </c>
      <c r="AL44" s="20">
        <v>80.255361928166735</v>
      </c>
      <c r="AM44" s="20">
        <v>319.96654665298877</v>
      </c>
      <c r="AN44" s="21">
        <v>110.17260627468296</v>
      </c>
      <c r="AO44" s="413">
        <f t="shared" si="37"/>
        <v>1144.2422957252591</v>
      </c>
      <c r="AP44" s="19">
        <v>217.56872179467368</v>
      </c>
      <c r="AQ44" s="20">
        <v>863.64385444218976</v>
      </c>
      <c r="AR44" s="20">
        <v>165.49161237901407</v>
      </c>
      <c r="AS44" s="20">
        <v>132.57144731272689</v>
      </c>
      <c r="AT44" s="20">
        <v>179.5252231959177</v>
      </c>
      <c r="AU44" s="20">
        <v>689.23556725324408</v>
      </c>
      <c r="AV44" s="21">
        <v>240.81425684828537</v>
      </c>
      <c r="AW44" s="413">
        <f t="shared" si="29"/>
        <v>2488.8506832260514</v>
      </c>
      <c r="AY44" s="508"/>
      <c r="AZ44" s="153" t="s">
        <v>32</v>
      </c>
      <c r="BA44" s="16">
        <f t="shared" si="92"/>
        <v>-0.50603665158543265</v>
      </c>
      <c r="BB44" s="17">
        <f t="shared" si="38"/>
        <v>-4.1362265125400199E-2</v>
      </c>
      <c r="BC44" s="17">
        <f t="shared" si="39"/>
        <v>-6.4285193868258261E-2</v>
      </c>
      <c r="BD44" s="17">
        <f t="shared" si="40"/>
        <v>-2.4614332392257268</v>
      </c>
      <c r="BE44" s="17">
        <f t="shared" si="41"/>
        <v>-2.4734099139638346</v>
      </c>
      <c r="BF44" s="17">
        <f t="shared" si="42"/>
        <v>-2.9580556038634711</v>
      </c>
      <c r="BG44" s="18">
        <f t="shared" si="43"/>
        <v>-2.930738594648858</v>
      </c>
      <c r="BH44" s="423">
        <f t="shared" si="44"/>
        <v>-1.4935492572444815</v>
      </c>
      <c r="BJ44" s="508"/>
      <c r="BK44" s="153" t="s">
        <v>32</v>
      </c>
      <c r="BL44" s="19">
        <f t="shared" si="93"/>
        <v>-0.50544256293923695</v>
      </c>
      <c r="BM44" s="20">
        <f t="shared" si="45"/>
        <v>-0.16455011401563979</v>
      </c>
      <c r="BN44" s="20">
        <f t="shared" si="46"/>
        <v>-4.9398715867894794E-2</v>
      </c>
      <c r="BO44" s="20">
        <f t="shared" si="47"/>
        <v>-1.5145040429178849</v>
      </c>
      <c r="BP44" s="20">
        <f t="shared" si="48"/>
        <v>-2.0353875560169428</v>
      </c>
      <c r="BQ44" s="20">
        <f t="shared" si="49"/>
        <v>-9.7532962912622452</v>
      </c>
      <c r="BR44" s="21">
        <f t="shared" si="50"/>
        <v>-3.3263579490310917</v>
      </c>
      <c r="BS44" s="413">
        <f t="shared" si="94"/>
        <v>-17.348937232050936</v>
      </c>
      <c r="BU44" s="508"/>
      <c r="BV44" s="153" t="s">
        <v>32</v>
      </c>
      <c r="BW44" s="19">
        <f t="shared" si="60"/>
        <v>-118.19156467720067</v>
      </c>
      <c r="BX44" s="20">
        <f t="shared" si="51"/>
        <v>-465.98175382329265</v>
      </c>
      <c r="BY44" s="20">
        <f t="shared" si="52"/>
        <v>-88.697942115211703</v>
      </c>
      <c r="BZ44" s="20">
        <f t="shared" si="53"/>
        <v>-72.556594443478787</v>
      </c>
      <c r="CA44" s="20">
        <f t="shared" si="54"/>
        <v>-99.269861267750969</v>
      </c>
      <c r="CB44" s="20">
        <f t="shared" si="55"/>
        <v>-369.26902060025532</v>
      </c>
      <c r="CC44" s="21">
        <f t="shared" si="56"/>
        <v>-130.64165057360242</v>
      </c>
      <c r="CD44" s="413">
        <f t="shared" si="61"/>
        <v>-1344.6083875007926</v>
      </c>
      <c r="CF44" s="508"/>
      <c r="CG44" s="153" t="s">
        <v>32</v>
      </c>
      <c r="CH44" s="16">
        <f t="shared" si="19"/>
        <v>-54.323785010210109</v>
      </c>
      <c r="CI44" s="17">
        <f t="shared" si="20"/>
        <v>-53.955314036740397</v>
      </c>
      <c r="CJ44" s="17">
        <f t="shared" si="21"/>
        <v>-53.596639032117771</v>
      </c>
      <c r="CK44" s="17">
        <f t="shared" si="22"/>
        <v>-54.730182037103951</v>
      </c>
      <c r="CL44" s="17">
        <f t="shared" si="23"/>
        <v>-55.295773764011287</v>
      </c>
      <c r="CM44" s="17">
        <f t="shared" si="24"/>
        <v>-53.576605466237602</v>
      </c>
      <c r="CN44" s="18">
        <f t="shared" si="25"/>
        <v>-54.249965215268602</v>
      </c>
      <c r="CO44" s="423">
        <f t="shared" si="26"/>
        <v>-54.025273455051519</v>
      </c>
    </row>
    <row r="45" spans="1:93" s="1" customFormat="1" x14ac:dyDescent="0.3">
      <c r="A45" s="428">
        <v>2023</v>
      </c>
      <c r="B45" s="327">
        <v>2</v>
      </c>
      <c r="C45" s="429" t="s">
        <v>1</v>
      </c>
      <c r="D45" s="446">
        <f t="shared" si="89"/>
        <v>499.5740237792503</v>
      </c>
      <c r="E45" s="447">
        <f t="shared" si="90"/>
        <v>2150.8527786883892</v>
      </c>
      <c r="F45" s="448">
        <f t="shared" si="91"/>
        <v>186.19596599867975</v>
      </c>
      <c r="G45" s="437">
        <f>1/23000*(SUMPRODUCT(M44:M50,J44:J50)+SUMPRODUCT(N44:N50,K44:K50)+SUMPRODUCT(O44:O50,L44:L50))/SUM(J44:L50)*J45</f>
        <v>474.04444337278068</v>
      </c>
      <c r="H45" s="438">
        <f>1/23000*(SUMPRODUCT(M44:M50,J44:J50)+SUMPRODUCT(N44:N50,K44:K50)+SUMPRODUCT(O44:O50,L44:L50))/SUM(J44:L50)*K45</f>
        <v>2232.5306748431731</v>
      </c>
      <c r="I45" s="439">
        <f>1/23000*(SUMPRODUCT(M44:M50,J44:J50)+SUMPRODUCT(N44:N50,K44:K50)+SUMPRODUCT(O44:O50,L44:L50))/SUM(J44:L50)*L45</f>
        <v>192.29939590164784</v>
      </c>
      <c r="J45" s="465">
        <v>111.27065177588044</v>
      </c>
      <c r="K45" s="465">
        <v>524.03344617225378</v>
      </c>
      <c r="L45" s="239">
        <v>45.137706848422987</v>
      </c>
      <c r="M45" s="147">
        <v>103263.55030314856</v>
      </c>
      <c r="N45" s="147">
        <v>94401.634611642541</v>
      </c>
      <c r="O45" s="145">
        <v>94876.490565874992</v>
      </c>
      <c r="P45" s="13"/>
      <c r="Q45" s="15"/>
      <c r="R45" s="14"/>
      <c r="S45" s="133"/>
      <c r="T45" s="133"/>
    </row>
    <row r="46" spans="1:93" s="1" customFormat="1" x14ac:dyDescent="0.3">
      <c r="A46" s="428">
        <v>2023</v>
      </c>
      <c r="B46" s="327">
        <v>3</v>
      </c>
      <c r="C46" s="429" t="s">
        <v>2</v>
      </c>
      <c r="D46" s="446">
        <f t="shared" si="89"/>
        <v>513.07228150415744</v>
      </c>
      <c r="E46" s="447">
        <f t="shared" si="90"/>
        <v>432.00065784555221</v>
      </c>
      <c r="F46" s="448">
        <f t="shared" si="91"/>
        <v>35.87120119027837</v>
      </c>
      <c r="G46" s="437">
        <f>1/23000*(SUMPRODUCT(M44:M50,J44:J50)+SUMPRODUCT(N44:N50,K44:K50)+SUMPRODUCT(O44:O50,L44:L50))/SUM(J44:L50)*J46</f>
        <v>480.79256453932453</v>
      </c>
      <c r="H46" s="438">
        <f>1/23000*(SUMPRODUCT(M44:M50,J44:J50)+SUMPRODUCT(N44:N50,K44:K50)+SUMPRODUCT(O44:O50,L44:L50))/SUM(J44:L50)*K46</f>
        <v>445.77314587487655</v>
      </c>
      <c r="I46" s="439">
        <f>1/23000*(SUMPRODUCT(M44:M50,J44:J50)+SUMPRODUCT(N44:N50,K44:K50)+SUMPRODUCT(O44:O50,L44:L50))/SUM(J44:L50)*L46</f>
        <v>36.531376234264179</v>
      </c>
      <c r="J46" s="465">
        <v>112.85461262799295</v>
      </c>
      <c r="K46" s="465">
        <v>104.63463748835966</v>
      </c>
      <c r="L46" s="239">
        <v>8.5748711975934668</v>
      </c>
      <c r="M46" s="147">
        <v>104565.17637869711</v>
      </c>
      <c r="N46" s="147">
        <v>94959.139429838018</v>
      </c>
      <c r="O46" s="145">
        <v>96215.745795452749</v>
      </c>
      <c r="P46" s="13"/>
      <c r="Q46" s="15"/>
      <c r="R46" s="14"/>
      <c r="S46" s="133"/>
      <c r="T46" s="133"/>
      <c r="X46" s="344"/>
    </row>
    <row r="47" spans="1:93" s="1" customFormat="1" x14ac:dyDescent="0.3">
      <c r="A47" s="428">
        <v>2023</v>
      </c>
      <c r="B47" s="327">
        <v>4</v>
      </c>
      <c r="C47" s="429" t="s">
        <v>3</v>
      </c>
      <c r="D47" s="446">
        <f t="shared" si="89"/>
        <v>318.62982421871584</v>
      </c>
      <c r="E47" s="447">
        <f t="shared" si="90"/>
        <v>307.44216176309163</v>
      </c>
      <c r="F47" s="448">
        <f t="shared" si="91"/>
        <v>28.648266479386123</v>
      </c>
      <c r="G47" s="437">
        <f>1/23000*(SUMPRODUCT(M44:M50,J44:J50)+SUMPRODUCT(N44:N50,K44:K50)+SUMPRODUCT(O44:O50,L44:L50))/SUM(J44:L50)*J47</f>
        <v>290.54433881265254</v>
      </c>
      <c r="H47" s="438">
        <f>1/23000*(SUMPRODUCT(M44:M50,J44:J50)+SUMPRODUCT(N44:N50,K44:K50)+SUMPRODUCT(O44:O50,L44:L50))/SUM(J44:L50)*K47</f>
        <v>314.50397812823866</v>
      </c>
      <c r="I47" s="439">
        <f>1/23000*(SUMPRODUCT(M44:M50,J44:J50)+SUMPRODUCT(N44:N50,K44:K50)+SUMPRODUCT(O44:O50,L44:L50))/SUM(J44:L50)*L47</f>
        <v>29.407952136914048</v>
      </c>
      <c r="J47" s="465">
        <v>68.198369164414089</v>
      </c>
      <c r="K47" s="465">
        <v>73.822324302442723</v>
      </c>
      <c r="L47" s="239">
        <v>6.9028169139303364</v>
      </c>
      <c r="M47" s="147">
        <v>107458.37542482567</v>
      </c>
      <c r="N47" s="147">
        <v>95786.332757300203</v>
      </c>
      <c r="O47" s="145">
        <v>95455.252144404571</v>
      </c>
      <c r="P47" s="13"/>
      <c r="Q47" s="15"/>
      <c r="R47" s="14"/>
      <c r="S47" s="133"/>
      <c r="T47" s="133"/>
      <c r="X47" s="344" t="s">
        <v>229</v>
      </c>
      <c r="AY47" s="85" t="s">
        <v>225</v>
      </c>
      <c r="BJ47" s="85" t="s">
        <v>226</v>
      </c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85" t="s">
        <v>227</v>
      </c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85" t="s">
        <v>228</v>
      </c>
      <c r="CG47" s="118"/>
      <c r="CH47" s="118"/>
      <c r="CI47" s="118"/>
      <c r="CJ47" s="118"/>
      <c r="CK47" s="118"/>
      <c r="CL47" s="118"/>
      <c r="CM47" s="118"/>
      <c r="CN47" s="118"/>
      <c r="CO47" s="118"/>
    </row>
    <row r="48" spans="1:93" s="1" customFormat="1" ht="16.2" thickBot="1" x14ac:dyDescent="0.35">
      <c r="A48" s="428">
        <v>2023</v>
      </c>
      <c r="B48" s="327">
        <v>5</v>
      </c>
      <c r="C48" s="429" t="s">
        <v>4</v>
      </c>
      <c r="D48" s="446">
        <f t="shared" si="89"/>
        <v>240.88814532763726</v>
      </c>
      <c r="E48" s="447">
        <f t="shared" si="90"/>
        <v>381.25858288139898</v>
      </c>
      <c r="F48" s="448">
        <f t="shared" si="91"/>
        <v>38.447440430261089</v>
      </c>
      <c r="G48" s="437">
        <f>1/23000*(SUMPRODUCT(M44:M50,J44:J50)+SUMPRODUCT(N44:N50,K44:K50)+SUMPRODUCT(O44:O50,L44:L50))/SUM(J44:L50)*J48</f>
        <v>222.77088437789942</v>
      </c>
      <c r="H48" s="438">
        <f>1/23000*(SUMPRODUCT(M44:M50,J44:J50)+SUMPRODUCT(N44:N50,K44:K50)+SUMPRODUCT(O44:O50,L44:L50))/SUM(J44:L50)*K48</f>
        <v>407.39829895307639</v>
      </c>
      <c r="I48" s="439">
        <f>1/23000*(SUMPRODUCT(M44:M50,J44:J50)+SUMPRODUCT(N44:N50,K44:K50)+SUMPRODUCT(O44:O50,L44:L50))/SUM(J44:L50)*L48</f>
        <v>40.118095854750962</v>
      </c>
      <c r="J48" s="465">
        <v>52.290163607983494</v>
      </c>
      <c r="K48" s="465">
        <v>95.627055417767821</v>
      </c>
      <c r="L48" s="239">
        <v>9.4167682717778369</v>
      </c>
      <c r="M48" s="147">
        <v>105955.44095199124</v>
      </c>
      <c r="N48" s="147">
        <v>91699.439744987467</v>
      </c>
      <c r="O48" s="145">
        <v>93906.009405183708</v>
      </c>
      <c r="P48" s="13"/>
      <c r="Q48" s="15"/>
      <c r="R48" s="14"/>
      <c r="S48" s="133"/>
      <c r="T48" s="133"/>
      <c r="AY48" s="118" t="s">
        <v>216</v>
      </c>
      <c r="BJ48" s="118" t="s">
        <v>218</v>
      </c>
      <c r="BK48" s="118"/>
      <c r="BL48" s="118"/>
      <c r="BM48" s="118"/>
      <c r="BN48" s="118"/>
      <c r="BO48" s="118"/>
      <c r="BP48" s="118"/>
      <c r="BQ48" s="118"/>
      <c r="BR48" s="118"/>
      <c r="BS48" s="118"/>
      <c r="BT48" s="118"/>
      <c r="BU48" s="118" t="s">
        <v>218</v>
      </c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 t="s">
        <v>216</v>
      </c>
      <c r="CG48" s="118"/>
      <c r="CH48" s="118"/>
      <c r="CI48" s="118"/>
      <c r="CJ48" s="118"/>
      <c r="CK48" s="118"/>
      <c r="CL48" s="118"/>
      <c r="CM48" s="118"/>
      <c r="CN48" s="118"/>
      <c r="CO48" s="118"/>
    </row>
    <row r="49" spans="1:93" s="1" customFormat="1" ht="16.2" thickBot="1" x14ac:dyDescent="0.35">
      <c r="A49" s="428">
        <v>2023</v>
      </c>
      <c r="B49" s="327">
        <v>6</v>
      </c>
      <c r="C49" s="429" t="s">
        <v>5</v>
      </c>
      <c r="D49" s="446">
        <f t="shared" si="89"/>
        <v>285.68233923679009</v>
      </c>
      <c r="E49" s="447">
        <f t="shared" si="90"/>
        <v>1322.9299083704359</v>
      </c>
      <c r="F49" s="448">
        <f t="shared" si="91"/>
        <v>147.39253207077292</v>
      </c>
      <c r="G49" s="437">
        <f>1/23000*(SUMPRODUCT(M44:M50,J44:J50)+SUMPRODUCT(N44:N50,K44:K50)+SUMPRODUCT(O44:O50,L44:L50))/SUM(J44:L50)*J49</f>
        <v>266.72497109239373</v>
      </c>
      <c r="H49" s="438">
        <f>1/23000*(SUMPRODUCT(M44:M50,J44:J50)+SUMPRODUCT(N44:N50,K44:K50)+SUMPRODUCT(O44:O50,L44:L50))/SUM(J44:L50)*K49</f>
        <v>1371.206613492707</v>
      </c>
      <c r="I49" s="439">
        <f>1/23000*(SUMPRODUCT(M44:M50,J44:J50)+SUMPRODUCT(N44:N50,K44:K50)+SUMPRODUCT(O44:O50,L44:L50))/SUM(J44:L50)*L49</f>
        <v>155.60610695864935</v>
      </c>
      <c r="J49" s="465">
        <v>62.607339445206215</v>
      </c>
      <c r="K49" s="465">
        <v>321.85812055336925</v>
      </c>
      <c r="L49" s="239">
        <v>36.524830495651493</v>
      </c>
      <c r="M49" s="147">
        <v>104950.85497438886</v>
      </c>
      <c r="N49" s="147">
        <v>94536.64813616121</v>
      </c>
      <c r="O49" s="145">
        <v>92814.345518492701</v>
      </c>
      <c r="P49" s="13"/>
      <c r="Q49" s="15"/>
      <c r="R49" s="14"/>
      <c r="S49" s="133"/>
      <c r="T49" s="133"/>
      <c r="X49" s="512"/>
      <c r="Y49" s="513"/>
      <c r="Z49" s="516" t="s">
        <v>210</v>
      </c>
      <c r="AA49" s="517"/>
      <c r="AB49" s="517"/>
      <c r="AC49" s="517"/>
      <c r="AD49" s="517"/>
      <c r="AE49" s="517"/>
      <c r="AF49" s="517"/>
      <c r="AG49" s="518"/>
      <c r="AH49" s="509" t="s">
        <v>211</v>
      </c>
      <c r="AI49" s="510"/>
      <c r="AJ49" s="510"/>
      <c r="AK49" s="510"/>
      <c r="AL49" s="510"/>
      <c r="AM49" s="510"/>
      <c r="AN49" s="510"/>
      <c r="AO49" s="511"/>
      <c r="AP49" s="509" t="s">
        <v>212</v>
      </c>
      <c r="AQ49" s="510"/>
      <c r="AR49" s="510"/>
      <c r="AS49" s="510"/>
      <c r="AT49" s="510"/>
      <c r="AU49" s="510"/>
      <c r="AV49" s="510"/>
      <c r="AW49" s="511"/>
      <c r="AY49" s="512"/>
      <c r="AZ49" s="513"/>
      <c r="BA49" s="509" t="s">
        <v>65</v>
      </c>
      <c r="BB49" s="510"/>
      <c r="BC49" s="510"/>
      <c r="BD49" s="510"/>
      <c r="BE49" s="510"/>
      <c r="BF49" s="510"/>
      <c r="BG49" s="510"/>
      <c r="BH49" s="511"/>
      <c r="BJ49" s="512"/>
      <c r="BK49" s="513"/>
      <c r="BL49" s="509" t="s">
        <v>65</v>
      </c>
      <c r="BM49" s="510"/>
      <c r="BN49" s="510"/>
      <c r="BO49" s="510"/>
      <c r="BP49" s="510"/>
      <c r="BQ49" s="510"/>
      <c r="BR49" s="510"/>
      <c r="BS49" s="511"/>
      <c r="BU49" s="512"/>
      <c r="BV49" s="513"/>
      <c r="BW49" s="509" t="s">
        <v>65</v>
      </c>
      <c r="BX49" s="510"/>
      <c r="BY49" s="510"/>
      <c r="BZ49" s="510"/>
      <c r="CA49" s="510"/>
      <c r="CB49" s="510"/>
      <c r="CC49" s="510"/>
      <c r="CD49" s="511"/>
      <c r="CF49" s="512"/>
      <c r="CG49" s="513"/>
      <c r="CH49" s="509" t="s">
        <v>65</v>
      </c>
      <c r="CI49" s="510"/>
      <c r="CJ49" s="510"/>
      <c r="CK49" s="510"/>
      <c r="CL49" s="510"/>
      <c r="CM49" s="510"/>
      <c r="CN49" s="510"/>
      <c r="CO49" s="511"/>
    </row>
    <row r="50" spans="1:93" s="1" customFormat="1" ht="16.2" thickBot="1" x14ac:dyDescent="0.35">
      <c r="A50" s="432">
        <v>2023</v>
      </c>
      <c r="B50" s="409">
        <v>7</v>
      </c>
      <c r="C50" s="433" t="s">
        <v>6</v>
      </c>
      <c r="D50" s="449">
        <f t="shared" si="89"/>
        <v>976.9001726002565</v>
      </c>
      <c r="E50" s="450">
        <f t="shared" si="90"/>
        <v>506.63209195719531</v>
      </c>
      <c r="F50" s="451">
        <f t="shared" si="91"/>
        <v>51.117557702517438</v>
      </c>
      <c r="G50" s="440">
        <f>1/23000*(SUMPRODUCT(M44:M50,J44:J50)+SUMPRODUCT(N44:N50,K44:K50)+SUMPRODUCT(O44:O50,L44:L50))/SUM(J44:L50)*J50</f>
        <v>909.53364923301604</v>
      </c>
      <c r="H50" s="441">
        <f>1/23000*(SUMPRODUCT(M44:M50,J44:J50)+SUMPRODUCT(N44:N50,K44:K50)+SUMPRODUCT(O44:O50,L44:L50))/SUM(J44:L50)*K50</f>
        <v>527.91474760239657</v>
      </c>
      <c r="I50" s="442">
        <f>1/23000*(SUMPRODUCT(M44:M50,J44:J50)+SUMPRODUCT(N44:N50,K44:K50)+SUMPRODUCT(O44:O50,L44:L50))/SUM(J44:L50)*L50</f>
        <v>53.733130931716161</v>
      </c>
      <c r="J50" s="466">
        <v>213.49137908292545</v>
      </c>
      <c r="K50" s="466">
        <v>123.91542368871268</v>
      </c>
      <c r="L50" s="149">
        <v>12.612573745599324</v>
      </c>
      <c r="M50" s="129">
        <v>105244.0808913342</v>
      </c>
      <c r="N50" s="129">
        <v>94036.220578059554</v>
      </c>
      <c r="O50" s="144">
        <v>93216.804981466863</v>
      </c>
      <c r="P50" s="19"/>
      <c r="Q50" s="21"/>
      <c r="R50" s="14"/>
      <c r="S50" s="133"/>
      <c r="T50" s="133"/>
      <c r="X50" s="514"/>
      <c r="Y50" s="515"/>
      <c r="Z50" s="415" t="s">
        <v>0</v>
      </c>
      <c r="AA50" s="416" t="s">
        <v>1</v>
      </c>
      <c r="AB50" s="416" t="s">
        <v>2</v>
      </c>
      <c r="AC50" s="416" t="s">
        <v>3</v>
      </c>
      <c r="AD50" s="416" t="s">
        <v>4</v>
      </c>
      <c r="AE50" s="416" t="s">
        <v>5</v>
      </c>
      <c r="AF50" s="417" t="s">
        <v>6</v>
      </c>
      <c r="AG50" s="414" t="s">
        <v>213</v>
      </c>
      <c r="AH50" s="415" t="s">
        <v>0</v>
      </c>
      <c r="AI50" s="416" t="s">
        <v>1</v>
      </c>
      <c r="AJ50" s="416" t="s">
        <v>2</v>
      </c>
      <c r="AK50" s="416" t="s">
        <v>3</v>
      </c>
      <c r="AL50" s="416" t="s">
        <v>4</v>
      </c>
      <c r="AM50" s="416" t="s">
        <v>5</v>
      </c>
      <c r="AN50" s="417" t="s">
        <v>6</v>
      </c>
      <c r="AO50" s="414" t="s">
        <v>213</v>
      </c>
      <c r="AP50" s="415" t="s">
        <v>0</v>
      </c>
      <c r="AQ50" s="416" t="s">
        <v>1</v>
      </c>
      <c r="AR50" s="416" t="s">
        <v>2</v>
      </c>
      <c r="AS50" s="416" t="s">
        <v>3</v>
      </c>
      <c r="AT50" s="416" t="s">
        <v>4</v>
      </c>
      <c r="AU50" s="416" t="s">
        <v>5</v>
      </c>
      <c r="AV50" s="417" t="s">
        <v>6</v>
      </c>
      <c r="AW50" s="414" t="s">
        <v>213</v>
      </c>
      <c r="AY50" s="514"/>
      <c r="AZ50" s="515"/>
      <c r="BA50" s="415" t="s">
        <v>0</v>
      </c>
      <c r="BB50" s="416" t="s">
        <v>1</v>
      </c>
      <c r="BC50" s="416" t="s">
        <v>2</v>
      </c>
      <c r="BD50" s="416" t="s">
        <v>3</v>
      </c>
      <c r="BE50" s="416" t="s">
        <v>4</v>
      </c>
      <c r="BF50" s="416" t="s">
        <v>5</v>
      </c>
      <c r="BG50" s="417" t="s">
        <v>6</v>
      </c>
      <c r="BH50" s="414" t="s">
        <v>213</v>
      </c>
      <c r="BJ50" s="514"/>
      <c r="BK50" s="515"/>
      <c r="BL50" s="415" t="s">
        <v>0</v>
      </c>
      <c r="BM50" s="416" t="s">
        <v>1</v>
      </c>
      <c r="BN50" s="416" t="s">
        <v>2</v>
      </c>
      <c r="BO50" s="416" t="s">
        <v>3</v>
      </c>
      <c r="BP50" s="416" t="s">
        <v>4</v>
      </c>
      <c r="BQ50" s="416" t="s">
        <v>5</v>
      </c>
      <c r="BR50" s="417" t="s">
        <v>6</v>
      </c>
      <c r="BS50" s="414" t="s">
        <v>213</v>
      </c>
      <c r="BU50" s="514"/>
      <c r="BV50" s="515"/>
      <c r="BW50" s="415" t="s">
        <v>0</v>
      </c>
      <c r="BX50" s="416" t="s">
        <v>1</v>
      </c>
      <c r="BY50" s="416" t="s">
        <v>2</v>
      </c>
      <c r="BZ50" s="416" t="s">
        <v>3</v>
      </c>
      <c r="CA50" s="416" t="s">
        <v>4</v>
      </c>
      <c r="CB50" s="416" t="s">
        <v>5</v>
      </c>
      <c r="CC50" s="417" t="s">
        <v>6</v>
      </c>
      <c r="CD50" s="414" t="s">
        <v>213</v>
      </c>
      <c r="CF50" s="514"/>
      <c r="CG50" s="515"/>
      <c r="CH50" s="415" t="s">
        <v>0</v>
      </c>
      <c r="CI50" s="416" t="s">
        <v>1</v>
      </c>
      <c r="CJ50" s="416" t="s">
        <v>2</v>
      </c>
      <c r="CK50" s="416" t="s">
        <v>3</v>
      </c>
      <c r="CL50" s="416" t="s">
        <v>4</v>
      </c>
      <c r="CM50" s="416" t="s">
        <v>5</v>
      </c>
      <c r="CN50" s="417" t="s">
        <v>6</v>
      </c>
      <c r="CO50" s="414" t="s">
        <v>213</v>
      </c>
    </row>
    <row r="51" spans="1:93" s="1" customFormat="1" x14ac:dyDescent="0.3">
      <c r="A51" s="430">
        <v>2024</v>
      </c>
      <c r="B51" s="47">
        <v>1</v>
      </c>
      <c r="C51" s="431" t="s">
        <v>0</v>
      </c>
      <c r="D51" s="443">
        <f t="shared" si="89"/>
        <v>1239.8157058204574</v>
      </c>
      <c r="E51" s="444">
        <f t="shared" si="90"/>
        <v>444.14134893606126</v>
      </c>
      <c r="F51" s="445">
        <f t="shared" si="91"/>
        <v>50.630279750455536</v>
      </c>
      <c r="G51" s="434">
        <f>1/23000*(SUMPRODUCT(M51:M57,J51:J57)+SUMPRODUCT(N51:N57,K51:K57)+SUMPRODUCT(O51:O57,L51:L57))/SUM(J51:L57)*J51</f>
        <v>1160.4121062011627</v>
      </c>
      <c r="H51" s="435">
        <f>1/23000*(SUMPRODUCT(M51:M57,J51:J57)+SUMPRODUCT(N51:N57,K51:K57)+SUMPRODUCT(O51:O57,L51:L57))/SUM(J51:L57)*K51</f>
        <v>465.92018208890323</v>
      </c>
      <c r="I51" s="436">
        <f>1/23000*(SUMPRODUCT(M51:M57,J51:J57)+SUMPRODUCT(N51:N57,K51:K57)+SUMPRODUCT(O51:O57,L51:L57))/SUM(J51:L57)*L51</f>
        <v>54.417862176922299</v>
      </c>
      <c r="J51" s="463">
        <v>265.44144459712402</v>
      </c>
      <c r="K51" s="463">
        <v>106.57810750140003</v>
      </c>
      <c r="L51" s="464">
        <v>12.447953508014667</v>
      </c>
      <c r="M51" s="248">
        <v>107427.69003970182</v>
      </c>
      <c r="N51" s="248">
        <v>95847.555046848807</v>
      </c>
      <c r="O51" s="191">
        <v>93549.227470259386</v>
      </c>
      <c r="P51" s="458">
        <f>SUM(J51:L57)</f>
        <v>2479.1666333627413</v>
      </c>
      <c r="Q51" s="459">
        <f>(SUMPRODUCT(M51:M57,J51:J57)+SUMPRODUCT(N51:N57,K51:K57)+SUMPRODUCT(O51:O57,L51:L57))/SUM(J51:L57)</f>
        <v>100547.51805293601</v>
      </c>
      <c r="R51" s="14"/>
      <c r="S51" s="133"/>
      <c r="T51" s="133"/>
      <c r="X51" s="506">
        <v>2019</v>
      </c>
      <c r="Y51" s="120" t="s">
        <v>30</v>
      </c>
      <c r="Z51" s="434">
        <v>826.23731320204934</v>
      </c>
      <c r="AA51" s="435">
        <v>357.94220134955327</v>
      </c>
      <c r="AB51" s="435">
        <v>363.61222147024893</v>
      </c>
      <c r="AC51" s="435">
        <v>220.70220357473627</v>
      </c>
      <c r="AD51" s="435">
        <v>168.93493397063281</v>
      </c>
      <c r="AE51" s="435">
        <v>202.01021338415447</v>
      </c>
      <c r="AF51" s="436">
        <v>689.2298996348087</v>
      </c>
      <c r="AG51" s="453">
        <f t="shared" ref="AG51:AG86" si="95">SUM(Z51:AF51)</f>
        <v>2828.6689865861836</v>
      </c>
      <c r="AH51" s="499">
        <v>738.90715019897664</v>
      </c>
      <c r="AI51" s="493">
        <v>48.11276828956926</v>
      </c>
      <c r="AJ51" s="493">
        <v>329.68655458966111</v>
      </c>
      <c r="AK51" s="493">
        <v>207.98195737626503</v>
      </c>
      <c r="AL51" s="493">
        <v>165.08361802130696</v>
      </c>
      <c r="AM51" s="493">
        <v>20.76182482123772</v>
      </c>
      <c r="AN51" s="494">
        <v>550.04832605175727</v>
      </c>
      <c r="AO51" s="453">
        <f t="shared" ref="AO51:AO86" si="96">SUM(AH51:AN51)</f>
        <v>2060.5821993487743</v>
      </c>
      <c r="AP51" s="434">
        <v>850.36770836933408</v>
      </c>
      <c r="AQ51" s="435">
        <v>368.43615127757391</v>
      </c>
      <c r="AR51" s="435">
        <v>374.31459743202436</v>
      </c>
      <c r="AS51" s="435">
        <v>227.16369506493879</v>
      </c>
      <c r="AT51" s="435">
        <v>173.85781157113138</v>
      </c>
      <c r="AU51" s="435">
        <v>207.8974189264222</v>
      </c>
      <c r="AV51" s="436">
        <v>709.34235706790889</v>
      </c>
      <c r="AW51" s="453">
        <f>SUM(AP51:AV51)</f>
        <v>2911.3797397093335</v>
      </c>
      <c r="AY51" s="506">
        <v>2019</v>
      </c>
      <c r="AZ51" s="120" t="s">
        <v>30</v>
      </c>
      <c r="BA51" s="7">
        <f>AH51/Z51*100-100</f>
        <v>-10.569622263200401</v>
      </c>
      <c r="BB51" s="8">
        <f t="shared" ref="BB51:BB86" si="97">AI51/AA51*100-100</f>
        <v>-86.558509136902785</v>
      </c>
      <c r="BC51" s="8">
        <f t="shared" ref="BC51:BC86" si="98">AJ51/AB51*100-100</f>
        <v>-9.3301778315951367</v>
      </c>
      <c r="BD51" s="8">
        <f t="shared" ref="BD51:BD86" si="99">AK51/AC51*100-100</f>
        <v>-5.7635338444474513</v>
      </c>
      <c r="BE51" s="8">
        <f t="shared" ref="BE51:BE86" si="100">AL51/AD51*100-100</f>
        <v>-2.2797628997181505</v>
      </c>
      <c r="BF51" s="8">
        <f t="shared" ref="BF51:BF86" si="101">AM51/AE51*100-100</f>
        <v>-89.722388549852269</v>
      </c>
      <c r="BG51" s="9">
        <f>AN51/AF51*100-100</f>
        <v>-20.193780574057712</v>
      </c>
      <c r="BH51" s="421">
        <f t="shared" ref="BH51:BH86" si="102">AO51/AG51*100-100</f>
        <v>-27.153646852273965</v>
      </c>
      <c r="BJ51" s="506">
        <v>2019</v>
      </c>
      <c r="BK51" s="120" t="s">
        <v>30</v>
      </c>
      <c r="BL51" s="13">
        <f>AH51-Z51</f>
        <v>-87.330163003072698</v>
      </c>
      <c r="BM51" s="14">
        <f>AI51-AA51</f>
        <v>-309.82943305998401</v>
      </c>
      <c r="BN51" s="14">
        <f t="shared" ref="BN51:BN86" si="103">AJ51-AB51</f>
        <v>-33.925666880587812</v>
      </c>
      <c r="BO51" s="14">
        <f t="shared" ref="BO51:BO86" si="104">AK51-AC51</f>
        <v>-12.720246198471244</v>
      </c>
      <c r="BP51" s="14">
        <f t="shared" ref="BP51:BP86" si="105">AL51-AD51</f>
        <v>-3.8513159493258513</v>
      </c>
      <c r="BQ51" s="14">
        <f t="shared" ref="BQ51:BQ86" si="106">AM51-AE51</f>
        <v>-181.24838856291674</v>
      </c>
      <c r="BR51" s="15">
        <f t="shared" ref="BR51:BR86" si="107">AN51-AF51</f>
        <v>-139.18157358305143</v>
      </c>
      <c r="BS51" s="411">
        <f>SUM(BL51:BR51)</f>
        <v>-768.08678723740979</v>
      </c>
      <c r="BT51" s="7"/>
      <c r="BU51" s="506">
        <v>2019</v>
      </c>
      <c r="BV51" s="120" t="s">
        <v>30</v>
      </c>
      <c r="BW51" s="13">
        <f>AH51-AP51</f>
        <v>-111.46055817035744</v>
      </c>
      <c r="BX51" s="14">
        <f>AI51-AQ51</f>
        <v>-320.32338298800465</v>
      </c>
      <c r="BY51" s="14">
        <f t="shared" ref="BY51:BY86" si="108">AJ51-AR51</f>
        <v>-44.628042842363243</v>
      </c>
      <c r="BZ51" s="14">
        <f t="shared" ref="BZ51:BZ86" si="109">AK51-AS51</f>
        <v>-19.181737688673763</v>
      </c>
      <c r="CA51" s="14">
        <f t="shared" ref="CA51:CA86" si="110">AL51-AT51</f>
        <v>-8.7741935498244175</v>
      </c>
      <c r="CB51" s="14">
        <f t="shared" ref="CB51:CB86" si="111">AM51-AU51</f>
        <v>-187.13559410518448</v>
      </c>
      <c r="CC51" s="15">
        <f>AN51-AV51</f>
        <v>-159.29403101615162</v>
      </c>
      <c r="CD51" s="411">
        <f>SUM(BW51:CC51)</f>
        <v>-850.79754036055965</v>
      </c>
      <c r="CF51" s="506">
        <v>2019</v>
      </c>
      <c r="CG51" s="120" t="s">
        <v>30</v>
      </c>
      <c r="CH51" s="7">
        <f t="shared" ref="CH51:CH86" si="112">AH51/AP51*100-100</f>
        <v>-13.107336634888725</v>
      </c>
      <c r="CI51" s="8">
        <f t="shared" ref="CI51:CI86" si="113">AI51/AQ51*100-100</f>
        <v>-86.94135520558028</v>
      </c>
      <c r="CJ51" s="8">
        <f t="shared" ref="CJ51:CJ86" si="114">AJ51/AR51*100-100</f>
        <v>-11.922602844915147</v>
      </c>
      <c r="CK51" s="8">
        <f t="shared" ref="CK51:CK86" si="115">AK51/AS51*100-100</f>
        <v>-8.4440155295018968</v>
      </c>
      <c r="CL51" s="8">
        <f t="shared" ref="CL51:CL86" si="116">AL51/AT51*100-100</f>
        <v>-5.0467640599712666</v>
      </c>
      <c r="CM51" s="8">
        <f t="shared" ref="CM51:CM86" si="117">AM51/AU51*100-100</f>
        <v>-90.01342829148561</v>
      </c>
      <c r="CN51" s="9">
        <f t="shared" ref="CN51:CN86" si="118">AN51/AV51*100-100</f>
        <v>-22.456579595020798</v>
      </c>
      <c r="CO51" s="421">
        <f t="shared" ref="CO51:CO86" si="119">AO51/AW51*100-100</f>
        <v>-29.223173080317622</v>
      </c>
    </row>
    <row r="52" spans="1:93" s="1" customFormat="1" x14ac:dyDescent="0.3">
      <c r="A52" s="428">
        <v>2024</v>
      </c>
      <c r="B52" s="327">
        <v>2</v>
      </c>
      <c r="C52" s="429" t="s">
        <v>1</v>
      </c>
      <c r="D52" s="446">
        <f t="shared" si="89"/>
        <v>542.5091409429541</v>
      </c>
      <c r="E52" s="447">
        <f t="shared" si="90"/>
        <v>2318.8509107799091</v>
      </c>
      <c r="F52" s="448">
        <f t="shared" si="91"/>
        <v>202.33479204894019</v>
      </c>
      <c r="G52" s="437">
        <f>1/23000*(SUMPRODUCT(M51:M57,J51:J57)+SUMPRODUCT(N51:N57,K51:K57)+SUMPRODUCT(O51:O57,L51:L57))/SUM(J51:L57)*J52</f>
        <v>501.51443654316682</v>
      </c>
      <c r="H52" s="438">
        <f>1/23000*(SUMPRODUCT(M51:M57,J51:J57)+SUMPRODUCT(N51:N57,K51:K57)+SUMPRODUCT(O51:O57,L51:L57))/SUM(J51:L57)*K52</f>
        <v>2440.7793290668205</v>
      </c>
      <c r="I52" s="439">
        <f>1/23000*(SUMPRODUCT(M51:M57,J51:J57)+SUMPRODUCT(N51:N57,K51:K57)+SUMPRODUCT(O51:O57,L51:L57))/SUM(J51:L57)*L52</f>
        <v>214.54217843824753</v>
      </c>
      <c r="J52" s="465">
        <v>114.72020656362703</v>
      </c>
      <c r="K52" s="465">
        <v>558.32233013431039</v>
      </c>
      <c r="L52" s="239">
        <v>49.076001075250865</v>
      </c>
      <c r="M52" s="147">
        <v>108766.45549594141</v>
      </c>
      <c r="N52" s="147">
        <v>95524.696164504028</v>
      </c>
      <c r="O52" s="145">
        <v>94826.394065601562</v>
      </c>
      <c r="P52" s="13"/>
      <c r="Q52" s="15"/>
      <c r="R52" s="14"/>
      <c r="S52" s="133"/>
      <c r="T52" s="133"/>
      <c r="X52" s="507"/>
      <c r="Y52" s="152" t="s">
        <v>31</v>
      </c>
      <c r="Z52" s="437">
        <v>297.21029029000499</v>
      </c>
      <c r="AA52" s="438">
        <v>1560.9548839956674</v>
      </c>
      <c r="AB52" s="438">
        <v>312.02230554161832</v>
      </c>
      <c r="AC52" s="438">
        <v>219.36412149365196</v>
      </c>
      <c r="AD52" s="438">
        <v>284.17084060870644</v>
      </c>
      <c r="AE52" s="438">
        <v>955.43525664322669</v>
      </c>
      <c r="AF52" s="439">
        <v>368.06240428322207</v>
      </c>
      <c r="AG52" s="454">
        <f t="shared" si="95"/>
        <v>3997.2201028560976</v>
      </c>
      <c r="AH52" s="500">
        <v>302.65454481811167</v>
      </c>
      <c r="AI52" s="495">
        <v>1156.2444096647012</v>
      </c>
      <c r="AJ52" s="495">
        <v>315.05996636365666</v>
      </c>
      <c r="AK52" s="495">
        <v>225.63216818651492</v>
      </c>
      <c r="AL52" s="495">
        <v>298.37165847717409</v>
      </c>
      <c r="AM52" s="495">
        <v>915.80768414840213</v>
      </c>
      <c r="AN52" s="496">
        <v>362.74168956755648</v>
      </c>
      <c r="AO52" s="454">
        <f t="shared" si="96"/>
        <v>3576.512121226117</v>
      </c>
      <c r="AP52" s="437">
        <v>319.62940429682482</v>
      </c>
      <c r="AQ52" s="438">
        <v>1683.2385809508014</v>
      </c>
      <c r="AR52" s="438">
        <v>336.65393557177146</v>
      </c>
      <c r="AS52" s="438">
        <v>235.8127640990291</v>
      </c>
      <c r="AT52" s="438">
        <v>307.14390472141122</v>
      </c>
      <c r="AU52" s="438">
        <v>1027.0360236095653</v>
      </c>
      <c r="AV52" s="439">
        <v>395.8872539802577</v>
      </c>
      <c r="AW52" s="454">
        <f t="shared" ref="AW52" si="120">SUM(AP52:AV52)</f>
        <v>4305.4018672296606</v>
      </c>
      <c r="AY52" s="507"/>
      <c r="AZ52" s="152" t="s">
        <v>31</v>
      </c>
      <c r="BA52" s="7">
        <f t="shared" ref="BA52:BA53" si="121">AH52/Z52*100-100</f>
        <v>1.8317853405393123</v>
      </c>
      <c r="BB52" s="8">
        <f t="shared" si="97"/>
        <v>-25.927109007468886</v>
      </c>
      <c r="BC52" s="8">
        <f t="shared" si="98"/>
        <v>0.97353963741966254</v>
      </c>
      <c r="BD52" s="8">
        <f t="shared" si="99"/>
        <v>2.8573709548233239</v>
      </c>
      <c r="BE52" s="8">
        <f t="shared" si="100"/>
        <v>4.9972818597604487</v>
      </c>
      <c r="BF52" s="8">
        <f t="shared" si="101"/>
        <v>-4.1475936981904908</v>
      </c>
      <c r="BG52" s="9">
        <f t="shared" ref="BG52:BG86" si="122">AN52/AF52*100-100</f>
        <v>-1.4456012496107462</v>
      </c>
      <c r="BH52" s="422">
        <f t="shared" si="102"/>
        <v>-10.525014154946732</v>
      </c>
      <c r="BJ52" s="507"/>
      <c r="BK52" s="152" t="s">
        <v>31</v>
      </c>
      <c r="BL52" s="13">
        <f t="shared" ref="BL52:BL53" si="123">AH52-Z52</f>
        <v>5.4442545281066828</v>
      </c>
      <c r="BM52" s="14">
        <f t="shared" ref="BM52:BM86" si="124">AI52-AA52</f>
        <v>-404.71047433096624</v>
      </c>
      <c r="BN52" s="14">
        <f t="shared" si="103"/>
        <v>3.0376608220383332</v>
      </c>
      <c r="BO52" s="14">
        <f t="shared" si="104"/>
        <v>6.2680466928629528</v>
      </c>
      <c r="BP52" s="14">
        <f t="shared" si="105"/>
        <v>14.200817868467652</v>
      </c>
      <c r="BQ52" s="14">
        <f t="shared" si="106"/>
        <v>-39.627572494824562</v>
      </c>
      <c r="BR52" s="15">
        <f t="shared" si="107"/>
        <v>-5.3207147156655878</v>
      </c>
      <c r="BS52" s="412">
        <f t="shared" ref="BS52:BS53" si="125">SUM(BL52:BR52)</f>
        <v>-420.70798162998079</v>
      </c>
      <c r="BT52" s="7"/>
      <c r="BU52" s="507"/>
      <c r="BV52" s="152" t="s">
        <v>31</v>
      </c>
      <c r="BW52" s="13">
        <f t="shared" ref="BW52:BW86" si="126">AH52-AP52</f>
        <v>-16.974859478713142</v>
      </c>
      <c r="BX52" s="14">
        <f t="shared" ref="BX52:BX86" si="127">AI52-AQ52</f>
        <v>-526.99417128610025</v>
      </c>
      <c r="BY52" s="14">
        <f t="shared" si="108"/>
        <v>-21.5939692081148</v>
      </c>
      <c r="BZ52" s="14">
        <f t="shared" si="109"/>
        <v>-10.180595912514178</v>
      </c>
      <c r="CA52" s="14">
        <f t="shared" si="110"/>
        <v>-8.7722462442371238</v>
      </c>
      <c r="CB52" s="14">
        <f t="shared" si="111"/>
        <v>-111.22833946116316</v>
      </c>
      <c r="CC52" s="15">
        <f t="shared" ref="CC52:CC86" si="128">AN52-AV52</f>
        <v>-33.145564412701219</v>
      </c>
      <c r="CD52" s="412">
        <f t="shared" ref="CD52:CD86" si="129">SUM(BW52:CC52)</f>
        <v>-728.88974600354379</v>
      </c>
      <c r="CF52" s="507"/>
      <c r="CG52" s="152" t="s">
        <v>31</v>
      </c>
      <c r="CH52" s="7">
        <f t="shared" si="112"/>
        <v>-5.3107940791797006</v>
      </c>
      <c r="CI52" s="8">
        <f t="shared" si="113"/>
        <v>-31.308346734092808</v>
      </c>
      <c r="CJ52" s="8">
        <f t="shared" si="114"/>
        <v>-6.4142928171743137</v>
      </c>
      <c r="CK52" s="8">
        <f t="shared" si="115"/>
        <v>-4.3172370042865253</v>
      </c>
      <c r="CL52" s="8">
        <f t="shared" si="116"/>
        <v>-2.8560704312832854</v>
      </c>
      <c r="CM52" s="8">
        <f t="shared" si="117"/>
        <v>-10.830032920388334</v>
      </c>
      <c r="CN52" s="9">
        <f t="shared" si="118"/>
        <v>-8.3724757691628326</v>
      </c>
      <c r="CO52" s="422">
        <f t="shared" si="119"/>
        <v>-16.929656475309528</v>
      </c>
    </row>
    <row r="53" spans="1:93" s="1" customFormat="1" ht="16.2" thickBot="1" x14ac:dyDescent="0.35">
      <c r="A53" s="428">
        <v>2024</v>
      </c>
      <c r="B53" s="327">
        <v>3</v>
      </c>
      <c r="C53" s="429" t="s">
        <v>2</v>
      </c>
      <c r="D53" s="446">
        <f t="shared" si="89"/>
        <v>556.55779345367353</v>
      </c>
      <c r="E53" s="447">
        <f t="shared" si="90"/>
        <v>465.49013587662694</v>
      </c>
      <c r="F53" s="448">
        <f t="shared" si="91"/>
        <v>38.985310176132352</v>
      </c>
      <c r="G53" s="437">
        <f>1/23000*(SUMPRODUCT(M51:M57,J51:J57)+SUMPRODUCT(N51:N57,K51:K57)+SUMPRODUCT(O51:O57,L51:L57))/SUM(J51:L57)*J53</f>
        <v>508.48050287245297</v>
      </c>
      <c r="H53" s="438">
        <f>1/23000*(SUMPRODUCT(M51:M57,J51:J57)+SUMPRODUCT(N51:N57,K51:K57)+SUMPRODUCT(O51:O57,L51:L57))/SUM(J51:L57)*K53</f>
        <v>487.35208891401925</v>
      </c>
      <c r="I53" s="439">
        <f>1/23000*(SUMPRODUCT(M51:M57,J51:J57)+SUMPRODUCT(N51:N57,K51:K57)+SUMPRODUCT(O51:O57,L51:L57))/SUM(J51:L57)*L53</f>
        <v>40.76205307770082</v>
      </c>
      <c r="J53" s="465">
        <v>116.31367727952505</v>
      </c>
      <c r="K53" s="465">
        <v>111.48060401770539</v>
      </c>
      <c r="L53" s="239">
        <v>9.3242204177882524</v>
      </c>
      <c r="M53" s="147">
        <v>110054.37665487557</v>
      </c>
      <c r="N53" s="147">
        <v>96037.092905076512</v>
      </c>
      <c r="O53" s="145">
        <v>96164.836723554894</v>
      </c>
      <c r="P53" s="13"/>
      <c r="Q53" s="15"/>
      <c r="R53" s="14"/>
      <c r="S53" s="133"/>
      <c r="T53" s="133"/>
      <c r="X53" s="508"/>
      <c r="Y53" s="153" t="s">
        <v>32</v>
      </c>
      <c r="Z53" s="440">
        <v>32.251934581652627</v>
      </c>
      <c r="AA53" s="441">
        <v>127.17031011642342</v>
      </c>
      <c r="AB53" s="441">
        <v>24.169786978015154</v>
      </c>
      <c r="AC53" s="441">
        <v>19.430912592073508</v>
      </c>
      <c r="AD53" s="441">
        <v>26.49283252908619</v>
      </c>
      <c r="AE53" s="441">
        <v>102.71340231946174</v>
      </c>
      <c r="AF53" s="442">
        <v>35.478154520807436</v>
      </c>
      <c r="AG53" s="455">
        <f t="shared" si="95"/>
        <v>367.70733363752009</v>
      </c>
      <c r="AH53" s="501">
        <v>37.339785804817112</v>
      </c>
      <c r="AI53" s="497">
        <v>145.23957879502055</v>
      </c>
      <c r="AJ53" s="497">
        <v>27.658508713284483</v>
      </c>
      <c r="AK53" s="497">
        <v>22.306143034680343</v>
      </c>
      <c r="AL53" s="497">
        <v>30.407367475254361</v>
      </c>
      <c r="AM53" s="497">
        <v>117.66286705026231</v>
      </c>
      <c r="AN53" s="498">
        <v>40.650996482281791</v>
      </c>
      <c r="AO53" s="455">
        <f t="shared" si="96"/>
        <v>421.26524735560099</v>
      </c>
      <c r="AP53" s="440">
        <v>34.474599031465907</v>
      </c>
      <c r="AQ53" s="441">
        <v>135.835443340653</v>
      </c>
      <c r="AR53" s="441">
        <v>25.805227829868176</v>
      </c>
      <c r="AS53" s="441">
        <v>20.750686855405402</v>
      </c>
      <c r="AT53" s="441">
        <v>28.307131945975328</v>
      </c>
      <c r="AU53" s="441">
        <v>109.79038146525667</v>
      </c>
      <c r="AV53" s="442">
        <v>37.916910996614547</v>
      </c>
      <c r="AW53" s="455">
        <f>SUM(AP53:AV53)</f>
        <v>392.88038146523905</v>
      </c>
      <c r="AY53" s="508"/>
      <c r="AZ53" s="153" t="s">
        <v>32</v>
      </c>
      <c r="BA53" s="16">
        <f t="shared" si="121"/>
        <v>15.775336546970564</v>
      </c>
      <c r="BB53" s="17">
        <f t="shared" si="97"/>
        <v>14.208716375744345</v>
      </c>
      <c r="BC53" s="17">
        <f t="shared" si="98"/>
        <v>14.434226244702415</v>
      </c>
      <c r="BD53" s="17">
        <f t="shared" si="99"/>
        <v>14.797197141320751</v>
      </c>
      <c r="BE53" s="17">
        <f t="shared" si="100"/>
        <v>14.775826412183164</v>
      </c>
      <c r="BF53" s="17">
        <f t="shared" si="101"/>
        <v>14.554541465099533</v>
      </c>
      <c r="BG53" s="18">
        <f t="shared" si="122"/>
        <v>14.580358057915774</v>
      </c>
      <c r="BH53" s="423">
        <f t="shared" si="102"/>
        <v>14.565364576295735</v>
      </c>
      <c r="BJ53" s="508"/>
      <c r="BK53" s="153" t="s">
        <v>32</v>
      </c>
      <c r="BL53" s="19">
        <f t="shared" si="123"/>
        <v>5.0878512231644848</v>
      </c>
      <c r="BM53" s="20">
        <f t="shared" si="124"/>
        <v>18.069268678597126</v>
      </c>
      <c r="BN53" s="20">
        <f t="shared" si="103"/>
        <v>3.4887217352693298</v>
      </c>
      <c r="BO53" s="20">
        <f t="shared" si="104"/>
        <v>2.8752304426068349</v>
      </c>
      <c r="BP53" s="20">
        <f t="shared" si="105"/>
        <v>3.9145349461681711</v>
      </c>
      <c r="BQ53" s="20">
        <f t="shared" si="106"/>
        <v>14.949464730800571</v>
      </c>
      <c r="BR53" s="21">
        <f t="shared" si="107"/>
        <v>5.1728419614743544</v>
      </c>
      <c r="BS53" s="413">
        <f t="shared" si="125"/>
        <v>53.557913718080876</v>
      </c>
      <c r="BT53" s="7"/>
      <c r="BU53" s="508"/>
      <c r="BV53" s="153" t="s">
        <v>32</v>
      </c>
      <c r="BW53" s="19">
        <f t="shared" si="126"/>
        <v>2.8651867733512049</v>
      </c>
      <c r="BX53" s="20">
        <f t="shared" si="127"/>
        <v>9.4041354543675482</v>
      </c>
      <c r="BY53" s="20">
        <f t="shared" si="108"/>
        <v>1.853280883416307</v>
      </c>
      <c r="BZ53" s="20">
        <f t="shared" si="109"/>
        <v>1.5554561792749411</v>
      </c>
      <c r="CA53" s="20">
        <f t="shared" si="110"/>
        <v>2.1002355292790327</v>
      </c>
      <c r="CB53" s="20">
        <f t="shared" si="111"/>
        <v>7.8724855850056343</v>
      </c>
      <c r="CC53" s="21">
        <f t="shared" si="128"/>
        <v>2.7340854856672436</v>
      </c>
      <c r="CD53" s="413">
        <f t="shared" si="129"/>
        <v>28.384865890361912</v>
      </c>
      <c r="CF53" s="508"/>
      <c r="CG53" s="153" t="s">
        <v>32</v>
      </c>
      <c r="CH53" s="16">
        <f t="shared" si="112"/>
        <v>8.31100826070832</v>
      </c>
      <c r="CI53" s="17">
        <f t="shared" si="113"/>
        <v>6.92318236175187</v>
      </c>
      <c r="CJ53" s="17">
        <f t="shared" si="114"/>
        <v>7.1818039958214683</v>
      </c>
      <c r="CK53" s="17">
        <f t="shared" si="115"/>
        <v>7.4959262318093209</v>
      </c>
      <c r="CL53" s="17">
        <f t="shared" si="116"/>
        <v>7.4194571646727354</v>
      </c>
      <c r="CM53" s="17">
        <f t="shared" si="117"/>
        <v>7.1704692887845596</v>
      </c>
      <c r="CN53" s="18">
        <f t="shared" si="118"/>
        <v>7.210728442280967</v>
      </c>
      <c r="CO53" s="423">
        <f t="shared" si="119"/>
        <v>7.2248112223117715</v>
      </c>
    </row>
    <row r="54" spans="1:93" s="1" customFormat="1" x14ac:dyDescent="0.3">
      <c r="A54" s="428">
        <v>2024</v>
      </c>
      <c r="B54" s="327">
        <v>4</v>
      </c>
      <c r="C54" s="429" t="s">
        <v>3</v>
      </c>
      <c r="D54" s="446">
        <f t="shared" si="89"/>
        <v>344.60950507841545</v>
      </c>
      <c r="E54" s="447">
        <f t="shared" si="90"/>
        <v>331.5347469282529</v>
      </c>
      <c r="F54" s="448">
        <f t="shared" si="91"/>
        <v>31.153496692370549</v>
      </c>
      <c r="G54" s="437">
        <f>1/23000*(SUMPRODUCT(M51:M57,J51:J57)+SUMPRODUCT(N51:N57,K51:K57)+SUMPRODUCT(O51:O57,L51:L57))/SUM(J51:L57)*J54</f>
        <v>306.93113925535158</v>
      </c>
      <c r="H54" s="438">
        <f>1/23000*(SUMPRODUCT(M51:M57,J51:J57)+SUMPRODUCT(N51:N57,K51:K57)+SUMPRODUCT(O51:O57,L51:L57))/SUM(J51:L57)*K54</f>
        <v>344.01951163935439</v>
      </c>
      <c r="I54" s="439">
        <f>1/23000*(SUMPRODUCT(M51:M57,J51:J57)+SUMPRODUCT(N51:N57,K51:K57)+SUMPRODUCT(O51:O57,L51:L57))/SUM(J51:L57)*L54</f>
        <v>32.832754404841943</v>
      </c>
      <c r="J54" s="465">
        <v>70.209750967263687</v>
      </c>
      <c r="K54" s="465">
        <v>78.693625868909308</v>
      </c>
      <c r="L54" s="239">
        <v>7.5104126480157714</v>
      </c>
      <c r="M54" s="147">
        <v>112890.56730167262</v>
      </c>
      <c r="N54" s="147">
        <v>96898.561924854192</v>
      </c>
      <c r="O54" s="145">
        <v>95404.934123536848</v>
      </c>
      <c r="P54" s="13"/>
      <c r="Q54" s="15"/>
      <c r="R54" s="14"/>
      <c r="S54" s="133"/>
      <c r="T54" s="133"/>
      <c r="X54" s="506">
        <f>1+X51</f>
        <v>2020</v>
      </c>
      <c r="Y54" s="120" t="s">
        <v>30</v>
      </c>
      <c r="Z54" s="434">
        <v>894.07014238915053</v>
      </c>
      <c r="AA54" s="435">
        <v>387.12154750327699</v>
      </c>
      <c r="AB54" s="435">
        <v>393.08146540486837</v>
      </c>
      <c r="AC54" s="435">
        <v>238.29588562743996</v>
      </c>
      <c r="AD54" s="435">
        <v>182.48669701728465</v>
      </c>
      <c r="AE54" s="435">
        <v>218.29504132933607</v>
      </c>
      <c r="AF54" s="436">
        <v>744.68149727295065</v>
      </c>
      <c r="AG54" s="453">
        <f t="shared" si="95"/>
        <v>3058.0322765443075</v>
      </c>
      <c r="AH54" s="434">
        <v>1154.3926295553588</v>
      </c>
      <c r="AI54" s="435">
        <v>62.246373336238783</v>
      </c>
      <c r="AJ54" s="435">
        <v>426.69337736073095</v>
      </c>
      <c r="AK54" s="435">
        <v>276.91970443053685</v>
      </c>
      <c r="AL54" s="435">
        <v>217.38093436081854</v>
      </c>
      <c r="AM54" s="435">
        <v>27.31197337497273</v>
      </c>
      <c r="AN54" s="436">
        <v>726.66238880432502</v>
      </c>
      <c r="AO54" s="453">
        <f t="shared" si="96"/>
        <v>2891.6073812229815</v>
      </c>
      <c r="AP54" s="437">
        <v>949.4262487933421</v>
      </c>
      <c r="AQ54" s="438">
        <v>411.17259350958454</v>
      </c>
      <c r="AR54" s="438">
        <v>417.59030215747578</v>
      </c>
      <c r="AS54" s="438">
        <v>253.0803145644268</v>
      </c>
      <c r="AT54" s="438">
        <v>193.76104384058999</v>
      </c>
      <c r="AU54" s="438">
        <v>231.78263562813785</v>
      </c>
      <c r="AV54" s="439">
        <v>790.74644846760634</v>
      </c>
      <c r="AW54" s="453">
        <f t="shared" ref="AW54:AW57" si="130">SUM(AP54:AV54)</f>
        <v>3247.5595869611634</v>
      </c>
      <c r="AY54" s="506">
        <f>1+AY51</f>
        <v>2020</v>
      </c>
      <c r="AZ54" s="120" t="s">
        <v>30</v>
      </c>
      <c r="BA54" s="7">
        <f>AH54/Z54*100-100</f>
        <v>29.116561981431317</v>
      </c>
      <c r="BB54" s="8">
        <f t="shared" si="97"/>
        <v>-83.920715925606828</v>
      </c>
      <c r="BC54" s="8">
        <f t="shared" si="98"/>
        <v>8.5508768319164687</v>
      </c>
      <c r="BD54" s="8">
        <f t="shared" si="99"/>
        <v>16.208344806877079</v>
      </c>
      <c r="BE54" s="8">
        <f t="shared" si="100"/>
        <v>19.121523877561771</v>
      </c>
      <c r="BF54" s="8">
        <f t="shared" si="101"/>
        <v>-87.488504911218826</v>
      </c>
      <c r="BG54" s="9">
        <f t="shared" si="122"/>
        <v>-2.4197067517606143</v>
      </c>
      <c r="BH54" s="421">
        <f t="shared" si="102"/>
        <v>-5.4422216729966095</v>
      </c>
      <c r="BJ54" s="506">
        <f>1+BJ51</f>
        <v>2020</v>
      </c>
      <c r="BK54" s="120" t="s">
        <v>30</v>
      </c>
      <c r="BL54" s="13">
        <f>AH54-Z54</f>
        <v>260.32248716620825</v>
      </c>
      <c r="BM54" s="14">
        <f t="shared" si="124"/>
        <v>-324.87517416703821</v>
      </c>
      <c r="BN54" s="14">
        <f t="shared" si="103"/>
        <v>33.611911955862581</v>
      </c>
      <c r="BO54" s="14">
        <f t="shared" si="104"/>
        <v>38.623818803096896</v>
      </c>
      <c r="BP54" s="14">
        <f t="shared" si="105"/>
        <v>34.894237343533888</v>
      </c>
      <c r="BQ54" s="14">
        <f t="shared" si="106"/>
        <v>-190.98306795436335</v>
      </c>
      <c r="BR54" s="15">
        <f t="shared" si="107"/>
        <v>-18.019108468625632</v>
      </c>
      <c r="BS54" s="411">
        <f>SUM(BL54:BR54)</f>
        <v>-166.42489532132558</v>
      </c>
      <c r="BU54" s="506">
        <f>1+BU51</f>
        <v>2020</v>
      </c>
      <c r="BV54" s="120" t="s">
        <v>30</v>
      </c>
      <c r="BW54" s="13">
        <f t="shared" si="126"/>
        <v>204.96638076201668</v>
      </c>
      <c r="BX54" s="14">
        <f t="shared" si="127"/>
        <v>-348.92622017334577</v>
      </c>
      <c r="BY54" s="14">
        <f t="shared" si="108"/>
        <v>9.1030752032551732</v>
      </c>
      <c r="BZ54" s="14">
        <f t="shared" si="109"/>
        <v>23.839389866110054</v>
      </c>
      <c r="CA54" s="14">
        <f t="shared" si="110"/>
        <v>23.619890520228552</v>
      </c>
      <c r="CB54" s="14">
        <f t="shared" si="111"/>
        <v>-204.47066225316513</v>
      </c>
      <c r="CC54" s="15">
        <f t="shared" si="128"/>
        <v>-64.084059663281323</v>
      </c>
      <c r="CD54" s="411">
        <f t="shared" si="129"/>
        <v>-355.95220573818176</v>
      </c>
      <c r="CF54" s="506">
        <f>1+CF51</f>
        <v>2020</v>
      </c>
      <c r="CG54" s="120" t="s">
        <v>30</v>
      </c>
      <c r="CH54" s="7">
        <f t="shared" si="112"/>
        <v>21.588446814327639</v>
      </c>
      <c r="CI54" s="8">
        <f t="shared" si="113"/>
        <v>-84.861254295931616</v>
      </c>
      <c r="CJ54" s="8">
        <f t="shared" si="114"/>
        <v>2.1799057967161133</v>
      </c>
      <c r="CK54" s="8">
        <f t="shared" si="115"/>
        <v>9.4196934704857256</v>
      </c>
      <c r="CL54" s="8">
        <f t="shared" si="116"/>
        <v>12.190216388213202</v>
      </c>
      <c r="CM54" s="8">
        <f t="shared" si="117"/>
        <v>-88.216557594594406</v>
      </c>
      <c r="CN54" s="9">
        <f t="shared" si="118"/>
        <v>-8.1042488129374846</v>
      </c>
      <c r="CO54" s="421">
        <f t="shared" si="119"/>
        <v>-10.960605839760944</v>
      </c>
    </row>
    <row r="55" spans="1:93" s="1" customFormat="1" x14ac:dyDescent="0.3">
      <c r="A55" s="428">
        <v>2024</v>
      </c>
      <c r="B55" s="327">
        <v>5</v>
      </c>
      <c r="C55" s="429" t="s">
        <v>4</v>
      </c>
      <c r="D55" s="446">
        <f t="shared" si="89"/>
        <v>260.82889060510632</v>
      </c>
      <c r="E55" s="447">
        <f t="shared" si="90"/>
        <v>411.45157503047125</v>
      </c>
      <c r="F55" s="448">
        <f t="shared" si="91"/>
        <v>41.803626939080338</v>
      </c>
      <c r="G55" s="437">
        <f>1/23000*(SUMPRODUCT(M51:M57,J51:J57)+SUMPRODUCT(N51:N57,K51:K57)+SUMPRODUCT(O51:O57,L51:L57))/SUM(J51:L57)*J55</f>
        <v>235.42128284028757</v>
      </c>
      <c r="H55" s="438">
        <f>1/23000*(SUMPRODUCT(M51:M57,J51:J57)+SUMPRODUCT(N51:N57,K51:K57)+SUMPRODUCT(O51:O57,L51:L57))/SUM(J51:L57)*K55</f>
        <v>445.62205263922749</v>
      </c>
      <c r="I55" s="439">
        <f>1/23000*(SUMPRODUCT(M51:M57,J51:J57)+SUMPRODUCT(N51:N57,K51:K57)+SUMPRODUCT(O51:O57,L51:L57))/SUM(J51:L57)*L55</f>
        <v>44.783808385577167</v>
      </c>
      <c r="J55" s="465">
        <v>53.852045382919364</v>
      </c>
      <c r="K55" s="465">
        <v>101.934959799865</v>
      </c>
      <c r="L55" s="239">
        <v>10.244187154634572</v>
      </c>
      <c r="M55" s="147">
        <v>111399.00891898549</v>
      </c>
      <c r="N55" s="147">
        <v>92837.494067598309</v>
      </c>
      <c r="O55" s="145">
        <v>93856.487106823624</v>
      </c>
      <c r="P55" s="13"/>
      <c r="Q55" s="15"/>
      <c r="R55" s="14"/>
      <c r="S55" s="133"/>
      <c r="T55" s="133"/>
      <c r="X55" s="507"/>
      <c r="Y55" s="152" t="s">
        <v>31</v>
      </c>
      <c r="Z55" s="437">
        <v>325.27545512834826</v>
      </c>
      <c r="AA55" s="438">
        <v>1706.7953804094743</v>
      </c>
      <c r="AB55" s="438">
        <v>341.02306713636972</v>
      </c>
      <c r="AC55" s="438">
        <v>240.04173194751968</v>
      </c>
      <c r="AD55" s="438">
        <v>310.95742392182473</v>
      </c>
      <c r="AE55" s="438">
        <v>1045.9592920525527</v>
      </c>
      <c r="AF55" s="439">
        <v>402.84624105745962</v>
      </c>
      <c r="AG55" s="454">
        <f t="shared" si="95"/>
        <v>4372.8985916535485</v>
      </c>
      <c r="AH55" s="437">
        <v>422.53542972360225</v>
      </c>
      <c r="AI55" s="438">
        <v>1630.5134545786009</v>
      </c>
      <c r="AJ55" s="438">
        <v>445.77056061349924</v>
      </c>
      <c r="AK55" s="438">
        <v>319.28382790354834</v>
      </c>
      <c r="AL55" s="438">
        <v>422.09459490448472</v>
      </c>
      <c r="AM55" s="438">
        <v>1297.1945380707957</v>
      </c>
      <c r="AN55" s="439">
        <v>513.03898653724025</v>
      </c>
      <c r="AO55" s="454">
        <f t="shared" si="96"/>
        <v>5050.4313923317713</v>
      </c>
      <c r="AP55" s="437">
        <v>377.22144328940169</v>
      </c>
      <c r="AQ55" s="438">
        <v>1990.4264918537244</v>
      </c>
      <c r="AR55" s="438">
        <v>398.18715635133606</v>
      </c>
      <c r="AS55" s="438">
        <v>278.15438574767916</v>
      </c>
      <c r="AT55" s="438">
        <v>364.2667259237013</v>
      </c>
      <c r="AU55" s="438">
        <v>1211.7809653055883</v>
      </c>
      <c r="AV55" s="439">
        <v>467.30730683138455</v>
      </c>
      <c r="AW55" s="454">
        <f t="shared" si="130"/>
        <v>5087.3444753028152</v>
      </c>
      <c r="AY55" s="507"/>
      <c r="AZ55" s="152" t="s">
        <v>31</v>
      </c>
      <c r="BA55" s="7">
        <f t="shared" ref="BA55:BA56" si="131">AH55/Z55*100-100</f>
        <v>29.900803476510958</v>
      </c>
      <c r="BB55" s="8">
        <f t="shared" si="97"/>
        <v>-4.4693070245229336</v>
      </c>
      <c r="BC55" s="8">
        <f t="shared" si="98"/>
        <v>30.715662244408435</v>
      </c>
      <c r="BD55" s="8">
        <f t="shared" si="99"/>
        <v>33.011799787110931</v>
      </c>
      <c r="BE55" s="8">
        <f t="shared" si="100"/>
        <v>35.740317623225508</v>
      </c>
      <c r="BF55" s="8">
        <f t="shared" si="101"/>
        <v>24.01960075570706</v>
      </c>
      <c r="BG55" s="9">
        <f t="shared" si="122"/>
        <v>27.353549381651888</v>
      </c>
      <c r="BH55" s="422">
        <f t="shared" si="102"/>
        <v>15.493906078028303</v>
      </c>
      <c r="BJ55" s="507"/>
      <c r="BK55" s="152" t="s">
        <v>31</v>
      </c>
      <c r="BL55" s="13">
        <f t="shared" ref="BL55:BL56" si="132">AH55-Z55</f>
        <v>97.259974595253993</v>
      </c>
      <c r="BM55" s="14">
        <f t="shared" si="124"/>
        <v>-76.281925830873433</v>
      </c>
      <c r="BN55" s="14">
        <f t="shared" si="103"/>
        <v>104.74749347712952</v>
      </c>
      <c r="BO55" s="14">
        <f t="shared" si="104"/>
        <v>79.242095956028663</v>
      </c>
      <c r="BP55" s="14">
        <f t="shared" si="105"/>
        <v>111.13717098266</v>
      </c>
      <c r="BQ55" s="14">
        <f t="shared" si="106"/>
        <v>251.23524601824306</v>
      </c>
      <c r="BR55" s="15">
        <f t="shared" si="107"/>
        <v>110.19274547978063</v>
      </c>
      <c r="BS55" s="412">
        <f t="shared" ref="BS55:BS56" si="133">SUM(BL55:BR55)</f>
        <v>677.53280067822243</v>
      </c>
      <c r="BU55" s="507"/>
      <c r="BV55" s="152" t="s">
        <v>31</v>
      </c>
      <c r="BW55" s="13">
        <f t="shared" si="126"/>
        <v>45.313986434200558</v>
      </c>
      <c r="BX55" s="14">
        <f t="shared" si="127"/>
        <v>-359.91303727512354</v>
      </c>
      <c r="BY55" s="14">
        <f t="shared" si="108"/>
        <v>47.583404262163185</v>
      </c>
      <c r="BZ55" s="14">
        <f t="shared" si="109"/>
        <v>41.129442155869185</v>
      </c>
      <c r="CA55" s="14">
        <f t="shared" si="110"/>
        <v>57.827868980783421</v>
      </c>
      <c r="CB55" s="14">
        <f t="shared" si="111"/>
        <v>85.413572765207391</v>
      </c>
      <c r="CC55" s="15">
        <f t="shared" si="128"/>
        <v>45.731679705855697</v>
      </c>
      <c r="CD55" s="412">
        <f t="shared" si="129"/>
        <v>-36.913082971044105</v>
      </c>
      <c r="CF55" s="507"/>
      <c r="CG55" s="152" t="s">
        <v>31</v>
      </c>
      <c r="CH55" s="7">
        <f t="shared" si="112"/>
        <v>12.012569073236918</v>
      </c>
      <c r="CI55" s="8">
        <f t="shared" si="113"/>
        <v>-18.082206941484642</v>
      </c>
      <c r="CJ55" s="8">
        <f t="shared" si="114"/>
        <v>11.950009814022849</v>
      </c>
      <c r="CK55" s="8">
        <f t="shared" si="115"/>
        <v>14.786551736480163</v>
      </c>
      <c r="CL55" s="8">
        <f t="shared" si="116"/>
        <v>15.875144465678147</v>
      </c>
      <c r="CM55" s="8">
        <f t="shared" si="117"/>
        <v>7.0485983202143814</v>
      </c>
      <c r="CN55" s="9">
        <f t="shared" si="118"/>
        <v>9.786211137151497</v>
      </c>
      <c r="CO55" s="422">
        <f t="shared" si="119"/>
        <v>-0.7255864655960238</v>
      </c>
    </row>
    <row r="56" spans="1:93" s="1" customFormat="1" ht="16.2" thickBot="1" x14ac:dyDescent="0.35">
      <c r="A56" s="428">
        <v>2024</v>
      </c>
      <c r="B56" s="327">
        <v>6</v>
      </c>
      <c r="C56" s="429" t="s">
        <v>5</v>
      </c>
      <c r="D56" s="446">
        <f t="shared" si="89"/>
        <v>309.5793819049847</v>
      </c>
      <c r="E56" s="447">
        <f t="shared" si="90"/>
        <v>1427.7404902406265</v>
      </c>
      <c r="F56" s="448">
        <f t="shared" si="91"/>
        <v>160.24207808459258</v>
      </c>
      <c r="G56" s="437">
        <f>1/23000*(SUMPRODUCT(M51:M57,J51:J57)+SUMPRODUCT(N51:N57,K51:K57)+SUMPRODUCT(O51:O57,L51:L57))/SUM(J51:L57)*J56</f>
        <v>281.94481104890156</v>
      </c>
      <c r="H56" s="438">
        <f>1/23000*(SUMPRODUCT(M51:M57,J51:J57)+SUMPRODUCT(N51:N57,K51:K57)+SUMPRODUCT(O51:O57,L51:L57))/SUM(J51:L57)*K56</f>
        <v>1499.8616995993343</v>
      </c>
      <c r="I56" s="439">
        <f>1/23000*(SUMPRODUCT(M51:M57,J51:J57)+SUMPRODUCT(N51:N57,K51:K57)+SUMPRODUCT(O51:O57,L51:L57))/SUM(J51:L57)*L56</f>
        <v>173.68507024644273</v>
      </c>
      <c r="J56" s="465">
        <v>64.494189212215772</v>
      </c>
      <c r="K56" s="465">
        <v>343.08971279254143</v>
      </c>
      <c r="L56" s="239">
        <v>39.730037031496224</v>
      </c>
      <c r="M56" s="147">
        <v>110402.5939513012</v>
      </c>
      <c r="N56" s="147">
        <v>95712.666545006039</v>
      </c>
      <c r="O56" s="145">
        <v>92765.274621412333</v>
      </c>
      <c r="P56" s="13"/>
      <c r="Q56" s="15"/>
      <c r="R56" s="14"/>
      <c r="S56" s="133"/>
      <c r="T56" s="133"/>
      <c r="X56" s="508"/>
      <c r="Y56" s="153" t="s">
        <v>32</v>
      </c>
      <c r="Z56" s="440">
        <v>35.602073551752028</v>
      </c>
      <c r="AA56" s="441">
        <v>140.46890899028125</v>
      </c>
      <c r="AB56" s="441">
        <v>26.68992263324316</v>
      </c>
      <c r="AC56" s="441">
        <v>21.465198901442093</v>
      </c>
      <c r="AD56" s="441">
        <v>29.276095684653008</v>
      </c>
      <c r="AE56" s="441">
        <v>113.53161333817904</v>
      </c>
      <c r="AF56" s="442">
        <v>39.210126387790318</v>
      </c>
      <c r="AG56" s="455">
        <f t="shared" si="95"/>
        <v>406.24393948734087</v>
      </c>
      <c r="AH56" s="440">
        <v>45.379468361037524</v>
      </c>
      <c r="AI56" s="441">
        <v>178.92322054026627</v>
      </c>
      <c r="AJ56" s="441">
        <v>34.073386910565866</v>
      </c>
      <c r="AK56" s="441">
        <v>27.431211349388953</v>
      </c>
      <c r="AL56" s="441">
        <v>37.394798696497773</v>
      </c>
      <c r="AM56" s="441">
        <v>144.73129987316358</v>
      </c>
      <c r="AN56" s="442">
        <v>49.989532546545966</v>
      </c>
      <c r="AO56" s="455">
        <f t="shared" si="96"/>
        <v>517.92291827746601</v>
      </c>
      <c r="AP56" s="440">
        <v>40.7868919256696</v>
      </c>
      <c r="AQ56" s="441">
        <v>160.77758118857872</v>
      </c>
      <c r="AR56" s="441">
        <v>30.522896538365767</v>
      </c>
      <c r="AS56" s="441">
        <v>24.55908559734241</v>
      </c>
      <c r="AT56" s="441">
        <v>33.529343532160247</v>
      </c>
      <c r="AU56" s="441">
        <v>130.12228130286263</v>
      </c>
      <c r="AV56" s="442">
        <v>44.927155133135471</v>
      </c>
      <c r="AW56" s="455">
        <f t="shared" si="130"/>
        <v>465.22523521811479</v>
      </c>
      <c r="AY56" s="508"/>
      <c r="AZ56" s="153" t="s">
        <v>32</v>
      </c>
      <c r="BA56" s="16">
        <f t="shared" si="131"/>
        <v>27.462992555961208</v>
      </c>
      <c r="BB56" s="17">
        <f t="shared" si="97"/>
        <v>27.375674678761541</v>
      </c>
      <c r="BC56" s="17">
        <f t="shared" si="98"/>
        <v>27.663865417602835</v>
      </c>
      <c r="BD56" s="17">
        <f t="shared" si="99"/>
        <v>27.793883836529673</v>
      </c>
      <c r="BE56" s="17">
        <f t="shared" si="100"/>
        <v>27.731508665961613</v>
      </c>
      <c r="BF56" s="17">
        <f t="shared" si="101"/>
        <v>27.481056260558347</v>
      </c>
      <c r="BG56" s="18">
        <f t="shared" si="122"/>
        <v>27.491383353745718</v>
      </c>
      <c r="BH56" s="423">
        <f t="shared" si="102"/>
        <v>27.490620273882314</v>
      </c>
      <c r="BJ56" s="508"/>
      <c r="BK56" s="153" t="s">
        <v>32</v>
      </c>
      <c r="BL56" s="19">
        <f t="shared" si="132"/>
        <v>9.7773948092854965</v>
      </c>
      <c r="BM56" s="20">
        <f t="shared" si="124"/>
        <v>38.454311549985022</v>
      </c>
      <c r="BN56" s="20">
        <f t="shared" si="103"/>
        <v>7.3834642773227053</v>
      </c>
      <c r="BO56" s="20">
        <f t="shared" si="104"/>
        <v>5.9660124479468593</v>
      </c>
      <c r="BP56" s="20">
        <f t="shared" si="105"/>
        <v>8.1187030118447652</v>
      </c>
      <c r="BQ56" s="20">
        <f t="shared" si="106"/>
        <v>31.199686534984536</v>
      </c>
      <c r="BR56" s="21">
        <f t="shared" si="107"/>
        <v>10.779406158755648</v>
      </c>
      <c r="BS56" s="413">
        <f t="shared" si="133"/>
        <v>111.67897879012503</v>
      </c>
      <c r="BU56" s="508"/>
      <c r="BV56" s="153" t="s">
        <v>32</v>
      </c>
      <c r="BW56" s="19">
        <f t="shared" si="126"/>
        <v>4.5925764353679241</v>
      </c>
      <c r="BX56" s="20">
        <f t="shared" si="127"/>
        <v>18.145639351687549</v>
      </c>
      <c r="BY56" s="20">
        <f t="shared" si="108"/>
        <v>3.5504903722000982</v>
      </c>
      <c r="BZ56" s="20">
        <f t="shared" si="109"/>
        <v>2.8721257520465429</v>
      </c>
      <c r="CA56" s="20">
        <f t="shared" si="110"/>
        <v>3.8654551643375257</v>
      </c>
      <c r="CB56" s="20">
        <f t="shared" si="111"/>
        <v>14.609018570300947</v>
      </c>
      <c r="CC56" s="21">
        <f t="shared" si="128"/>
        <v>5.0623774134104949</v>
      </c>
      <c r="CD56" s="413">
        <f t="shared" si="129"/>
        <v>52.697683059351085</v>
      </c>
      <c r="CF56" s="508"/>
      <c r="CG56" s="153" t="s">
        <v>32</v>
      </c>
      <c r="CH56" s="16">
        <f t="shared" si="112"/>
        <v>11.259932342325769</v>
      </c>
      <c r="CI56" s="17">
        <f t="shared" si="113"/>
        <v>11.28617511069794</v>
      </c>
      <c r="CJ56" s="17">
        <f t="shared" si="114"/>
        <v>11.632219660861182</v>
      </c>
      <c r="CK56" s="17">
        <f t="shared" si="115"/>
        <v>11.694758506633235</v>
      </c>
      <c r="CL56" s="17">
        <f t="shared" si="116"/>
        <v>11.528573950843708</v>
      </c>
      <c r="CM56" s="17">
        <f t="shared" si="117"/>
        <v>11.227146053717064</v>
      </c>
      <c r="CN56" s="18">
        <f t="shared" si="118"/>
        <v>11.267967888037504</v>
      </c>
      <c r="CO56" s="423">
        <f t="shared" si="119"/>
        <v>11.327348361626292</v>
      </c>
    </row>
    <row r="57" spans="1:93" s="1" customFormat="1" ht="16.2" thickBot="1" x14ac:dyDescent="0.35">
      <c r="A57" s="432">
        <v>2024</v>
      </c>
      <c r="B57" s="409">
        <v>7</v>
      </c>
      <c r="C57" s="433" t="s">
        <v>6</v>
      </c>
      <c r="D57" s="449">
        <f t="shared" si="89"/>
        <v>1058.0852356312871</v>
      </c>
      <c r="E57" s="450">
        <f t="shared" si="90"/>
        <v>546.0848594225231</v>
      </c>
      <c r="F57" s="451">
        <f t="shared" si="91"/>
        <v>55.572948886505337</v>
      </c>
      <c r="G57" s="440">
        <f>1/23000*(SUMPRODUCT(M51:M57,J51:J57)+SUMPRODUCT(N51:N57,K51:K57)+SUMPRODUCT(O51:O57,L51:L57))/SUM(J51:L57)*J57</f>
        <v>961.32027375231121</v>
      </c>
      <c r="H57" s="441">
        <f>1/23000*(SUMPRODUCT(M51:M57,J51:J57)+SUMPRODUCT(N51:N57,K51:K57)+SUMPRODUCT(O51:O57,L51:L57))/SUM(J51:L57)*K57</f>
        <v>577.4222673756625</v>
      </c>
      <c r="I57" s="442">
        <f>1/23000*(SUMPRODUCT(M51:M57,J51:J57)+SUMPRODUCT(N51:N57,K51:K57)+SUMPRODUCT(O51:O57,L51:L57))/SUM(J51:L57)*L57</f>
        <v>59.976842662738576</v>
      </c>
      <c r="J57" s="466">
        <v>219.89967255743247</v>
      </c>
      <c r="K57" s="466">
        <v>132.08393809032901</v>
      </c>
      <c r="L57" s="149">
        <v>13.719556762373077</v>
      </c>
      <c r="M57" s="129">
        <v>110668.47047334115</v>
      </c>
      <c r="N57" s="129">
        <v>95090.682094355652</v>
      </c>
      <c r="O57" s="144">
        <v>93164.65878075028</v>
      </c>
      <c r="P57" s="19"/>
      <c r="Q57" s="21"/>
      <c r="R57" s="14"/>
      <c r="S57" s="133"/>
      <c r="T57" s="133"/>
      <c r="X57" s="506">
        <f>1+X54</f>
        <v>2021</v>
      </c>
      <c r="Y57" s="120" t="s">
        <v>30</v>
      </c>
      <c r="Z57" s="434">
        <v>962.29507520399784</v>
      </c>
      <c r="AA57" s="435">
        <v>416.45137055759625</v>
      </c>
      <c r="AB57" s="435">
        <v>422.69195933258123</v>
      </c>
      <c r="AC57" s="435">
        <v>255.96052897784031</v>
      </c>
      <c r="AD57" s="435">
        <v>196.09867565345661</v>
      </c>
      <c r="AE57" s="435">
        <v>234.65568825983985</v>
      </c>
      <c r="AF57" s="436">
        <v>800.38191110428124</v>
      </c>
      <c r="AG57" s="453">
        <f t="shared" si="95"/>
        <v>3288.5352090895931</v>
      </c>
      <c r="AH57" s="434">
        <v>1240.7334453069839</v>
      </c>
      <c r="AI57" s="435">
        <v>66.859724895946087</v>
      </c>
      <c r="AJ57" s="435">
        <v>458.26438611808965</v>
      </c>
      <c r="AK57" s="435">
        <v>297.4409366604466</v>
      </c>
      <c r="AL57" s="435">
        <v>233.4462983118955</v>
      </c>
      <c r="AM57" s="435">
        <v>29.318130384776609</v>
      </c>
      <c r="AN57" s="436">
        <v>780.04756182089625</v>
      </c>
      <c r="AO57" s="453">
        <f t="shared" si="96"/>
        <v>3106.1104834990347</v>
      </c>
      <c r="AP57" s="437">
        <v>1056.6981114388564</v>
      </c>
      <c r="AQ57" s="438">
        <v>457.43484578381333</v>
      </c>
      <c r="AR57" s="438">
        <v>464.42641882202889</v>
      </c>
      <c r="AS57" s="438">
        <v>281.17232257251328</v>
      </c>
      <c r="AT57" s="438">
        <v>215.33799997926869</v>
      </c>
      <c r="AU57" s="438">
        <v>257.6292054841233</v>
      </c>
      <c r="AV57" s="439">
        <v>878.82588772783265</v>
      </c>
      <c r="AW57" s="453">
        <f t="shared" si="130"/>
        <v>3611.5247918084365</v>
      </c>
      <c r="AY57" s="506">
        <f>1+AY54</f>
        <v>2021</v>
      </c>
      <c r="AZ57" s="120" t="s">
        <v>30</v>
      </c>
      <c r="BA57" s="7">
        <f>AH57/Z57*100-100</f>
        <v>28.934822309462589</v>
      </c>
      <c r="BB57" s="8">
        <f t="shared" si="97"/>
        <v>-83.945370426701658</v>
      </c>
      <c r="BC57" s="8">
        <f t="shared" si="98"/>
        <v>8.4156857021071119</v>
      </c>
      <c r="BD57" s="8">
        <f t="shared" si="99"/>
        <v>16.205782918270756</v>
      </c>
      <c r="BE57" s="8">
        <f t="shared" si="100"/>
        <v>19.045321205758256</v>
      </c>
      <c r="BF57" s="8">
        <f t="shared" si="101"/>
        <v>-87.50589401765879</v>
      </c>
      <c r="BG57" s="9">
        <f t="shared" si="122"/>
        <v>-2.540580815392218</v>
      </c>
      <c r="BH57" s="421">
        <f t="shared" si="102"/>
        <v>-5.5472942812451009</v>
      </c>
      <c r="BJ57" s="506">
        <f>1+BJ54</f>
        <v>2021</v>
      </c>
      <c r="BK57" s="120" t="s">
        <v>30</v>
      </c>
      <c r="BL57" s="13">
        <f>AH57-Z57</f>
        <v>278.43837010298603</v>
      </c>
      <c r="BM57" s="14">
        <f t="shared" si="124"/>
        <v>-349.59164566165015</v>
      </c>
      <c r="BN57" s="14">
        <f t="shared" si="103"/>
        <v>35.572426785508412</v>
      </c>
      <c r="BO57" s="14">
        <f t="shared" si="104"/>
        <v>41.480407682606284</v>
      </c>
      <c r="BP57" s="14">
        <f t="shared" si="105"/>
        <v>37.347622658438894</v>
      </c>
      <c r="BQ57" s="14">
        <f t="shared" si="106"/>
        <v>-205.33755787506323</v>
      </c>
      <c r="BR57" s="15">
        <f t="shared" si="107"/>
        <v>-20.334349283384995</v>
      </c>
      <c r="BS57" s="411">
        <f>SUM(BL57:BR57)</f>
        <v>-182.42472559055875</v>
      </c>
      <c r="BU57" s="506">
        <f>1+BU54</f>
        <v>2021</v>
      </c>
      <c r="BV57" s="120" t="s">
        <v>30</v>
      </c>
      <c r="BW57" s="13">
        <f t="shared" si="126"/>
        <v>184.03533386812751</v>
      </c>
      <c r="BX57" s="14">
        <f t="shared" si="127"/>
        <v>-390.57512088786723</v>
      </c>
      <c r="BY57" s="14">
        <f t="shared" si="108"/>
        <v>-6.1620327039392464</v>
      </c>
      <c r="BZ57" s="14">
        <f t="shared" si="109"/>
        <v>16.268614087933315</v>
      </c>
      <c r="CA57" s="14">
        <f t="shared" si="110"/>
        <v>18.108298332626816</v>
      </c>
      <c r="CB57" s="14">
        <f t="shared" si="111"/>
        <v>-228.31107509934668</v>
      </c>
      <c r="CC57" s="15">
        <f t="shared" si="128"/>
        <v>-98.778325906936402</v>
      </c>
      <c r="CD57" s="411">
        <f t="shared" si="129"/>
        <v>-505.41430830940192</v>
      </c>
      <c r="CF57" s="506">
        <f>1+CF54</f>
        <v>2021</v>
      </c>
      <c r="CG57" s="120" t="s">
        <v>30</v>
      </c>
      <c r="CH57" s="7">
        <f t="shared" si="112"/>
        <v>17.416074834990965</v>
      </c>
      <c r="CI57" s="8">
        <f t="shared" si="113"/>
        <v>-85.383770932146163</v>
      </c>
      <c r="CJ57" s="8">
        <f t="shared" si="114"/>
        <v>-1.3268049478254511</v>
      </c>
      <c r="CK57" s="8">
        <f t="shared" si="115"/>
        <v>5.785994133095258</v>
      </c>
      <c r="CL57" s="8">
        <f t="shared" si="116"/>
        <v>8.4092442273867789</v>
      </c>
      <c r="CM57" s="8">
        <f t="shared" si="117"/>
        <v>-88.620028412662492</v>
      </c>
      <c r="CN57" s="9">
        <f t="shared" si="118"/>
        <v>-11.239806119312618</v>
      </c>
      <c r="CO57" s="421">
        <f t="shared" si="119"/>
        <v>-13.994485361301372</v>
      </c>
    </row>
    <row r="58" spans="1:93" s="1" customFormat="1" x14ac:dyDescent="0.3">
      <c r="A58" s="430">
        <v>2025</v>
      </c>
      <c r="B58" s="47">
        <v>1</v>
      </c>
      <c r="C58" s="431" t="s">
        <v>0</v>
      </c>
      <c r="D58" s="443">
        <f t="shared" si="89"/>
        <v>1345.5940312340156</v>
      </c>
      <c r="E58" s="444">
        <f t="shared" si="90"/>
        <v>477.65664221523849</v>
      </c>
      <c r="F58" s="445">
        <f t="shared" si="91"/>
        <v>54.93155915247376</v>
      </c>
      <c r="G58" s="434">
        <f>1/23000*(SUMPRODUCT(M58:M64,J58:J64)+SUMPRODUCT(N58:N64,K58:K64)+SUMPRODUCT(O58:O64,L58:L64))/SUM(J58:L64)*J58</f>
        <v>1220.9800360514992</v>
      </c>
      <c r="H58" s="435">
        <f>1/23000*(SUMPRODUCT(M58:M64,J58:J64)+SUMPRODUCT(N58:N64,K58:K64)+SUMPRODUCT(O58:O64,L58:L64))/SUM(J58:L64)*K58</f>
        <v>509.18728043056882</v>
      </c>
      <c r="I58" s="436">
        <f>1/23000*(SUMPRODUCT(M58:M64,J58:J64)+SUMPRODUCT(N58:N64,K58:K64)+SUMPRODUCT(O58:O64,L58:L64))/SUM(J58:L64)*L58</f>
        <v>60.845172254502721</v>
      </c>
      <c r="J58" s="463">
        <v>273.75209782549268</v>
      </c>
      <c r="K58" s="463">
        <v>114.16328038802294</v>
      </c>
      <c r="L58" s="464">
        <v>13.641904908690117</v>
      </c>
      <c r="M58" s="248">
        <v>113053.60932105455</v>
      </c>
      <c r="N58" s="248">
        <v>96231.491716167046</v>
      </c>
      <c r="O58" s="191">
        <v>92613.595312636535</v>
      </c>
      <c r="P58" s="458">
        <f>SUM(J58:L64)</f>
        <v>2622.6794859245224</v>
      </c>
      <c r="Q58" s="459">
        <f>(SUMPRODUCT(M58:M64,J58:J64)+SUMPRODUCT(N58:N64,K58:K64)+SUMPRODUCT(O58:O64,L58:L64))/SUM(J58:L64)</f>
        <v>102583.8379039057</v>
      </c>
      <c r="R58" s="14"/>
      <c r="S58" s="133"/>
      <c r="T58" s="133"/>
      <c r="X58" s="507"/>
      <c r="Y58" s="152" t="s">
        <v>31</v>
      </c>
      <c r="Z58" s="437">
        <v>355.9809176970918</v>
      </c>
      <c r="AA58" s="438">
        <v>1866.6193865344906</v>
      </c>
      <c r="AB58" s="438">
        <v>372.83513899297509</v>
      </c>
      <c r="AC58" s="438">
        <v>262.69016264941035</v>
      </c>
      <c r="AD58" s="438">
        <v>340.28950691614642</v>
      </c>
      <c r="AE58" s="438">
        <v>1144.9878269266701</v>
      </c>
      <c r="AF58" s="439">
        <v>440.91108214079003</v>
      </c>
      <c r="AG58" s="454">
        <f t="shared" si="95"/>
        <v>4784.3140218575745</v>
      </c>
      <c r="AH58" s="437">
        <v>461.49392229416463</v>
      </c>
      <c r="AI58" s="438">
        <v>1779.9032258038549</v>
      </c>
      <c r="AJ58" s="438">
        <v>491.66991262609088</v>
      </c>
      <c r="AK58" s="438">
        <v>348.8295527705007</v>
      </c>
      <c r="AL58" s="438">
        <v>460.99050502606462</v>
      </c>
      <c r="AM58" s="438">
        <v>1417.5739006573835</v>
      </c>
      <c r="AN58" s="439">
        <v>560.5310517027516</v>
      </c>
      <c r="AO58" s="454">
        <f t="shared" si="96"/>
        <v>5520.9920708808113</v>
      </c>
      <c r="AP58" s="437">
        <v>446.28235090471719</v>
      </c>
      <c r="AQ58" s="438">
        <v>2360.3647689718541</v>
      </c>
      <c r="AR58" s="438">
        <v>472.40770417062157</v>
      </c>
      <c r="AS58" s="438">
        <v>328.98267331740573</v>
      </c>
      <c r="AT58" s="438">
        <v>433.14445307266885</v>
      </c>
      <c r="AU58" s="438">
        <v>1433.1491229413034</v>
      </c>
      <c r="AV58" s="439">
        <v>552.97119549708771</v>
      </c>
      <c r="AW58" s="454">
        <f>SUM(AP58:AV58)</f>
        <v>6027.3022688756591</v>
      </c>
      <c r="AY58" s="507"/>
      <c r="AZ58" s="152" t="s">
        <v>31</v>
      </c>
      <c r="BA58" s="7">
        <f t="shared" ref="BA58:BA59" si="134">AH58/Z58*100-100</f>
        <v>29.640073203826915</v>
      </c>
      <c r="BB58" s="8">
        <f t="shared" si="97"/>
        <v>-4.6456262779757367</v>
      </c>
      <c r="BC58" s="8">
        <f t="shared" si="98"/>
        <v>31.873276203012296</v>
      </c>
      <c r="BD58" s="8">
        <f t="shared" si="99"/>
        <v>32.791250822762294</v>
      </c>
      <c r="BE58" s="8">
        <f t="shared" si="100"/>
        <v>35.470091100887572</v>
      </c>
      <c r="BF58" s="8">
        <f t="shared" si="101"/>
        <v>23.806897097096467</v>
      </c>
      <c r="BG58" s="9">
        <f t="shared" si="122"/>
        <v>27.130179849678854</v>
      </c>
      <c r="BH58" s="422">
        <f t="shared" si="102"/>
        <v>15.397777939693256</v>
      </c>
      <c r="BJ58" s="507"/>
      <c r="BK58" s="152" t="s">
        <v>31</v>
      </c>
      <c r="BL58" s="13">
        <f t="shared" ref="BL58:BL59" si="135">AH58-Z58</f>
        <v>105.51300459707284</v>
      </c>
      <c r="BM58" s="14">
        <f t="shared" si="124"/>
        <v>-86.716160730635693</v>
      </c>
      <c r="BN58" s="14">
        <f t="shared" si="103"/>
        <v>118.83477363311579</v>
      </c>
      <c r="BO58" s="14">
        <f t="shared" si="104"/>
        <v>86.139390121090344</v>
      </c>
      <c r="BP58" s="14">
        <f t="shared" si="105"/>
        <v>120.7009981099182</v>
      </c>
      <c r="BQ58" s="14">
        <f t="shared" si="106"/>
        <v>272.58607373071345</v>
      </c>
      <c r="BR58" s="15">
        <f t="shared" si="107"/>
        <v>119.61996956196157</v>
      </c>
      <c r="BS58" s="412">
        <f t="shared" ref="BS58:BS59" si="136">SUM(BL58:BR58)</f>
        <v>736.67804902323655</v>
      </c>
      <c r="BU58" s="507"/>
      <c r="BV58" s="152" t="s">
        <v>31</v>
      </c>
      <c r="BW58" s="13">
        <f t="shared" si="126"/>
        <v>15.211571389447442</v>
      </c>
      <c r="BX58" s="14">
        <f t="shared" si="127"/>
        <v>-580.46154316799925</v>
      </c>
      <c r="BY58" s="14">
        <f t="shared" si="108"/>
        <v>19.262208455469306</v>
      </c>
      <c r="BZ58" s="14">
        <f t="shared" si="109"/>
        <v>19.846879453094971</v>
      </c>
      <c r="CA58" s="14">
        <f t="shared" si="110"/>
        <v>27.846051953395772</v>
      </c>
      <c r="CB58" s="14">
        <f t="shared" si="111"/>
        <v>-15.575222283919857</v>
      </c>
      <c r="CC58" s="15">
        <f t="shared" si="128"/>
        <v>7.5598562056638912</v>
      </c>
      <c r="CD58" s="412">
        <f t="shared" si="129"/>
        <v>-506.31019799484761</v>
      </c>
      <c r="CF58" s="507"/>
      <c r="CG58" s="152" t="s">
        <v>31</v>
      </c>
      <c r="CH58" s="7">
        <f t="shared" si="112"/>
        <v>3.4085083935338361</v>
      </c>
      <c r="CI58" s="8">
        <f t="shared" si="113"/>
        <v>-24.592027079816191</v>
      </c>
      <c r="CJ58" s="8">
        <f t="shared" si="114"/>
        <v>4.0774543440790865</v>
      </c>
      <c r="CK58" s="8">
        <f t="shared" si="115"/>
        <v>6.0328038716940284</v>
      </c>
      <c r="CL58" s="8">
        <f t="shared" si="116"/>
        <v>6.4288141648495269</v>
      </c>
      <c r="CM58" s="8">
        <f t="shared" si="117"/>
        <v>-1.0867830873003754</v>
      </c>
      <c r="CN58" s="9">
        <f t="shared" si="118"/>
        <v>1.3671338158704742</v>
      </c>
      <c r="CO58" s="422">
        <f t="shared" si="119"/>
        <v>-8.4002788545943616</v>
      </c>
    </row>
    <row r="59" spans="1:93" s="1" customFormat="1" ht="16.2" thickBot="1" x14ac:dyDescent="0.35">
      <c r="A59" s="428">
        <v>2025</v>
      </c>
      <c r="B59" s="327">
        <v>2</v>
      </c>
      <c r="C59" s="429" t="s">
        <v>1</v>
      </c>
      <c r="D59" s="446">
        <f t="shared" si="89"/>
        <v>588.29329903934911</v>
      </c>
      <c r="E59" s="447">
        <f t="shared" si="90"/>
        <v>2494.7989155650675</v>
      </c>
      <c r="F59" s="448">
        <f t="shared" si="91"/>
        <v>219.57119394084043</v>
      </c>
      <c r="G59" s="437">
        <f>1/23000*(SUMPRODUCT(M58:M64,J58:J64)+SUMPRODUCT(N58:N64,K58:K64)+SUMPRODUCT(O58:O64,L58:L64))/SUM(J58:L64)*J59</f>
        <v>527.47836906769169</v>
      </c>
      <c r="H59" s="438">
        <f>1/23000*(SUMPRODUCT(M58:M64,J58:J64)+SUMPRODUCT(N58:N64,K58:K64)+SUMPRODUCT(O58:O64,L58:L64))/SUM(J58:L64)*K59</f>
        <v>2667.5684825619046</v>
      </c>
      <c r="I59" s="439">
        <f>1/23000*(SUMPRODUCT(M58:M64,J58:J64)+SUMPRODUCT(N58:N64,K58:K64)+SUMPRODUCT(O58:O64,L58:L64))/SUM(J58:L64)*L59</f>
        <v>239.9004005400885</v>
      </c>
      <c r="J59" s="465">
        <v>118.26426790467158</v>
      </c>
      <c r="K59" s="465">
        <v>598.08714854669961</v>
      </c>
      <c r="L59" s="239">
        <v>53.787315089446054</v>
      </c>
      <c r="M59" s="147">
        <v>114411.10757825567</v>
      </c>
      <c r="N59" s="147">
        <v>95939.822812488012</v>
      </c>
      <c r="O59" s="145">
        <v>93890.86352871792</v>
      </c>
      <c r="P59" s="13"/>
      <c r="Q59" s="15"/>
      <c r="R59" s="14"/>
      <c r="S59" s="133"/>
      <c r="T59" s="133"/>
      <c r="X59" s="508"/>
      <c r="Y59" s="153" t="s">
        <v>32</v>
      </c>
      <c r="Z59" s="440">
        <v>39.444159479902574</v>
      </c>
      <c r="AA59" s="441">
        <v>155.57174100184628</v>
      </c>
      <c r="AB59" s="441">
        <v>29.554908233294022</v>
      </c>
      <c r="AC59" s="441">
        <v>23.776959649054657</v>
      </c>
      <c r="AD59" s="441">
        <v>32.435170336254224</v>
      </c>
      <c r="AE59" s="441">
        <v>125.79976132502181</v>
      </c>
      <c r="AF59" s="442">
        <v>43.443500748835476</v>
      </c>
      <c r="AG59" s="455">
        <f t="shared" si="95"/>
        <v>450.02620077420897</v>
      </c>
      <c r="AH59" s="440">
        <v>50.226688769030382</v>
      </c>
      <c r="AI59" s="441">
        <v>198.05609279688395</v>
      </c>
      <c r="AJ59" s="441">
        <v>37.662537090419619</v>
      </c>
      <c r="AK59" s="441">
        <v>30.351195195560415</v>
      </c>
      <c r="AL59" s="441">
        <v>41.382481434631124</v>
      </c>
      <c r="AM59" s="441">
        <v>160.28087305255687</v>
      </c>
      <c r="AN59" s="442">
        <v>55.355194155308325</v>
      </c>
      <c r="AO59" s="455">
        <f t="shared" si="96"/>
        <v>573.31506249439076</v>
      </c>
      <c r="AP59" s="440">
        <v>48.585369078902716</v>
      </c>
      <c r="AQ59" s="441">
        <v>191.37125229304584</v>
      </c>
      <c r="AR59" s="441">
        <v>36.311695281645079</v>
      </c>
      <c r="AS59" s="441">
        <v>29.230139503205123</v>
      </c>
      <c r="AT59" s="441">
        <v>39.915515127255269</v>
      </c>
      <c r="AU59" s="441">
        <v>155.05130109097078</v>
      </c>
      <c r="AV59" s="442">
        <v>53.523115856594032</v>
      </c>
      <c r="AW59" s="455">
        <f t="shared" ref="AW59:AW86" si="137">SUM(AP59:AV59)</f>
        <v>553.98838823161884</v>
      </c>
      <c r="AY59" s="508"/>
      <c r="AZ59" s="153" t="s">
        <v>32</v>
      </c>
      <c r="BA59" s="16">
        <f t="shared" si="134"/>
        <v>27.336187236089245</v>
      </c>
      <c r="BB59" s="17">
        <f t="shared" si="97"/>
        <v>27.308527577983128</v>
      </c>
      <c r="BC59" s="17">
        <f t="shared" si="98"/>
        <v>27.432427781969011</v>
      </c>
      <c r="BD59" s="17">
        <f t="shared" si="99"/>
        <v>27.649605515342415</v>
      </c>
      <c r="BE59" s="17">
        <f t="shared" si="100"/>
        <v>27.585213845404397</v>
      </c>
      <c r="BF59" s="17">
        <f t="shared" si="101"/>
        <v>27.409520784739925</v>
      </c>
      <c r="BG59" s="18">
        <f t="shared" si="122"/>
        <v>27.41881570580415</v>
      </c>
      <c r="BH59" s="423">
        <f t="shared" si="102"/>
        <v>27.395929727664765</v>
      </c>
      <c r="BJ59" s="508"/>
      <c r="BK59" s="153" t="s">
        <v>32</v>
      </c>
      <c r="BL59" s="19">
        <f t="shared" si="135"/>
        <v>10.782529289127808</v>
      </c>
      <c r="BM59" s="20">
        <f t="shared" si="124"/>
        <v>42.484351795037668</v>
      </c>
      <c r="BN59" s="20">
        <f t="shared" si="103"/>
        <v>8.1076288571255972</v>
      </c>
      <c r="BO59" s="20">
        <f t="shared" si="104"/>
        <v>6.5742355465057578</v>
      </c>
      <c r="BP59" s="20">
        <f t="shared" si="105"/>
        <v>8.9473110983769004</v>
      </c>
      <c r="BQ59" s="20">
        <f t="shared" si="106"/>
        <v>34.481111727535065</v>
      </c>
      <c r="BR59" s="21">
        <f t="shared" si="107"/>
        <v>11.91169340647285</v>
      </c>
      <c r="BS59" s="413">
        <f t="shared" si="136"/>
        <v>123.28886172018164</v>
      </c>
      <c r="BU59" s="508"/>
      <c r="BV59" s="153" t="s">
        <v>32</v>
      </c>
      <c r="BW59" s="19">
        <f t="shared" si="126"/>
        <v>1.6413196901276663</v>
      </c>
      <c r="BX59" s="20">
        <f t="shared" si="127"/>
        <v>6.6848405038381031</v>
      </c>
      <c r="BY59" s="20">
        <f t="shared" si="108"/>
        <v>1.3508418087745397</v>
      </c>
      <c r="BZ59" s="20">
        <f t="shared" si="109"/>
        <v>1.1210556923552915</v>
      </c>
      <c r="CA59" s="20">
        <f t="shared" si="110"/>
        <v>1.4669663073758556</v>
      </c>
      <c r="CB59" s="20">
        <f t="shared" si="111"/>
        <v>5.2295719615860889</v>
      </c>
      <c r="CC59" s="21">
        <f t="shared" si="128"/>
        <v>1.8320782987142934</v>
      </c>
      <c r="CD59" s="413">
        <f t="shared" si="129"/>
        <v>19.326674262771839</v>
      </c>
      <c r="CF59" s="508"/>
      <c r="CG59" s="153" t="s">
        <v>32</v>
      </c>
      <c r="CH59" s="16">
        <f t="shared" si="112"/>
        <v>3.3782180134561912</v>
      </c>
      <c r="CI59" s="17">
        <f t="shared" si="113"/>
        <v>3.4931268013032764</v>
      </c>
      <c r="CJ59" s="17">
        <f t="shared" si="114"/>
        <v>3.7201287306940003</v>
      </c>
      <c r="CK59" s="17">
        <f t="shared" si="115"/>
        <v>3.8352731509624363</v>
      </c>
      <c r="CL59" s="17">
        <f t="shared" si="116"/>
        <v>3.6751781924873086</v>
      </c>
      <c r="CM59" s="17">
        <f t="shared" si="117"/>
        <v>3.3728010824738703</v>
      </c>
      <c r="CN59" s="18">
        <f t="shared" si="118"/>
        <v>3.4229664499036687</v>
      </c>
      <c r="CO59" s="423">
        <f t="shared" si="119"/>
        <v>3.4886424830066147</v>
      </c>
    </row>
    <row r="60" spans="1:93" s="1" customFormat="1" x14ac:dyDescent="0.3">
      <c r="A60" s="428">
        <v>2025</v>
      </c>
      <c r="B60" s="327">
        <v>3</v>
      </c>
      <c r="C60" s="429" t="s">
        <v>2</v>
      </c>
      <c r="D60" s="446">
        <f t="shared" si="89"/>
        <v>602.90162912055905</v>
      </c>
      <c r="E60" s="447">
        <f t="shared" si="90"/>
        <v>500.68093814521819</v>
      </c>
      <c r="F60" s="448">
        <f t="shared" si="91"/>
        <v>42.321377304503663</v>
      </c>
      <c r="G60" s="437">
        <f>1/23000*(SUMPRODUCT(M58:M64,J58:J64)+SUMPRODUCT(N58:N64,K58:K64)+SUMPRODUCT(O58:O64,L58:L64))/SUM(J58:L64)*J60</f>
        <v>534.63246055483819</v>
      </c>
      <c r="H60" s="438">
        <f>1/23000*(SUMPRODUCT(M58:M64,J58:J64)+SUMPRODUCT(N58:N64,K58:K64)+SUMPRODUCT(O58:O64,L58:L64))/SUM(J58:L64)*K60</f>
        <v>532.68368796476466</v>
      </c>
      <c r="I60" s="439">
        <f>1/23000*(SUMPRODUCT(M58:M64,J58:J64)+SUMPRODUCT(N58:N64,K58:K64)+SUMPRODUCT(O58:O64,L58:L64))/SUM(J58:L64)*L60</f>
        <v>45.590034571388173</v>
      </c>
      <c r="J60" s="465">
        <v>119.86826428038241</v>
      </c>
      <c r="K60" s="465">
        <v>119.43133610058786</v>
      </c>
      <c r="L60" s="239">
        <v>10.221598417132387</v>
      </c>
      <c r="M60" s="147">
        <v>115683.14226472272</v>
      </c>
      <c r="N60" s="147">
        <v>96420.771577412976</v>
      </c>
      <c r="O60" s="145">
        <v>95228.910223286177</v>
      </c>
      <c r="P60" s="13"/>
      <c r="Q60" s="15"/>
      <c r="R60" s="14"/>
      <c r="S60" s="133"/>
      <c r="T60" s="133"/>
      <c r="X60" s="506">
        <f>1+X57</f>
        <v>2022</v>
      </c>
      <c r="Y60" s="120" t="s">
        <v>30</v>
      </c>
      <c r="Z60" s="434">
        <v>1030.0348671943329</v>
      </c>
      <c r="AA60" s="435">
        <v>445.55492288878355</v>
      </c>
      <c r="AB60" s="435">
        <v>452.060114171365</v>
      </c>
      <c r="AC60" s="435">
        <v>273.46637707738046</v>
      </c>
      <c r="AD60" s="435">
        <v>209.59558080838485</v>
      </c>
      <c r="AE60" s="435">
        <v>250.87904370648306</v>
      </c>
      <c r="AF60" s="436">
        <v>855.60523787020406</v>
      </c>
      <c r="AG60" s="453">
        <f t="shared" si="95"/>
        <v>3517.1961437169339</v>
      </c>
      <c r="AH60" s="434">
        <v>1325.6914199779512</v>
      </c>
      <c r="AI60" s="435">
        <v>71.413128854890459</v>
      </c>
      <c r="AJ60" s="435">
        <v>489.54740655946006</v>
      </c>
      <c r="AK60" s="435">
        <v>317.6039766290084</v>
      </c>
      <c r="AL60" s="435">
        <v>249.30654900866332</v>
      </c>
      <c r="AM60" s="435">
        <v>31.297355448573224</v>
      </c>
      <c r="AN60" s="436">
        <v>832.71435909933666</v>
      </c>
      <c r="AO60" s="453">
        <f t="shared" si="96"/>
        <v>3317.5741955778831</v>
      </c>
      <c r="AP60" s="437">
        <v>1171.976538650621</v>
      </c>
      <c r="AQ60" s="438">
        <v>507.13290430257217</v>
      </c>
      <c r="AR60" s="438">
        <v>514.72797062725033</v>
      </c>
      <c r="AS60" s="438">
        <v>311.36027960915652</v>
      </c>
      <c r="AT60" s="438">
        <v>238.46387658127185</v>
      </c>
      <c r="AU60" s="438">
        <v>285.38170336989793</v>
      </c>
      <c r="AV60" s="439">
        <v>973.39103892145317</v>
      </c>
      <c r="AW60" s="453">
        <f t="shared" si="137"/>
        <v>4002.4343120622225</v>
      </c>
      <c r="AY60" s="506">
        <f>1+AY57</f>
        <v>2022</v>
      </c>
      <c r="AZ60" s="120" t="s">
        <v>30</v>
      </c>
      <c r="BA60" s="7">
        <f>AH60/Z60*100-100</f>
        <v>28.703548025412431</v>
      </c>
      <c r="BB60" s="8">
        <f t="shared" si="97"/>
        <v>-83.972092959521376</v>
      </c>
      <c r="BC60" s="8">
        <f t="shared" si="98"/>
        <v>8.2925458833743733</v>
      </c>
      <c r="BD60" s="8">
        <f t="shared" si="99"/>
        <v>16.140046181669604</v>
      </c>
      <c r="BE60" s="8">
        <f t="shared" si="100"/>
        <v>18.946472080717584</v>
      </c>
      <c r="BF60" s="8">
        <f t="shared" si="101"/>
        <v>-87.524922374469156</v>
      </c>
      <c r="BG60" s="9">
        <f t="shared" si="122"/>
        <v>-2.6754018977078715</v>
      </c>
      <c r="BH60" s="421">
        <f t="shared" si="102"/>
        <v>-5.6755989709488404</v>
      </c>
      <c r="BJ60" s="506">
        <f>1+BJ57</f>
        <v>2022</v>
      </c>
      <c r="BK60" s="120" t="s">
        <v>30</v>
      </c>
      <c r="BL60" s="13">
        <f>AH60-Z60</f>
        <v>295.65655278361828</v>
      </c>
      <c r="BM60" s="14">
        <f t="shared" si="124"/>
        <v>-374.14179403389312</v>
      </c>
      <c r="BN60" s="14">
        <f t="shared" si="103"/>
        <v>37.487292388095057</v>
      </c>
      <c r="BO60" s="14">
        <f t="shared" si="104"/>
        <v>44.137599551627943</v>
      </c>
      <c r="BP60" s="14">
        <f t="shared" si="105"/>
        <v>39.710968200278472</v>
      </c>
      <c r="BQ60" s="14">
        <f t="shared" si="106"/>
        <v>-219.58168825790983</v>
      </c>
      <c r="BR60" s="15">
        <f t="shared" si="107"/>
        <v>-22.890878770867403</v>
      </c>
      <c r="BS60" s="411">
        <f>SUM(BL60:BR60)</f>
        <v>-199.6219481390506</v>
      </c>
      <c r="BU60" s="506">
        <f>1+BU57</f>
        <v>2022</v>
      </c>
      <c r="BV60" s="120" t="s">
        <v>30</v>
      </c>
      <c r="BW60" s="13">
        <f t="shared" si="126"/>
        <v>153.7148813273302</v>
      </c>
      <c r="BX60" s="14">
        <f t="shared" si="127"/>
        <v>-435.71977544768174</v>
      </c>
      <c r="BY60" s="14">
        <f t="shared" si="108"/>
        <v>-25.180564067790272</v>
      </c>
      <c r="BZ60" s="14">
        <f t="shared" si="109"/>
        <v>6.2436970198518793</v>
      </c>
      <c r="CA60" s="14">
        <f t="shared" si="110"/>
        <v>10.842672427391477</v>
      </c>
      <c r="CB60" s="14">
        <f t="shared" si="111"/>
        <v>-254.08434792132471</v>
      </c>
      <c r="CC60" s="15">
        <f t="shared" si="128"/>
        <v>-140.67667982211651</v>
      </c>
      <c r="CD60" s="411">
        <f t="shared" si="129"/>
        <v>-684.86011648433964</v>
      </c>
      <c r="CF60" s="506">
        <f>1+CF57</f>
        <v>2022</v>
      </c>
      <c r="CG60" s="120" t="s">
        <v>30</v>
      </c>
      <c r="CH60" s="7">
        <f t="shared" si="112"/>
        <v>13.115866765073037</v>
      </c>
      <c r="CI60" s="8">
        <f t="shared" si="113"/>
        <v>-85.918261613669017</v>
      </c>
      <c r="CJ60" s="8">
        <f t="shared" si="114"/>
        <v>-4.8920139383731396</v>
      </c>
      <c r="CK60" s="8">
        <f t="shared" si="115"/>
        <v>2.00529657401691</v>
      </c>
      <c r="CL60" s="8">
        <f t="shared" si="116"/>
        <v>4.5468825647041484</v>
      </c>
      <c r="CM60" s="8">
        <f t="shared" si="117"/>
        <v>-89.033159771981914</v>
      </c>
      <c r="CN60" s="9">
        <f t="shared" si="118"/>
        <v>-14.452226720516208</v>
      </c>
      <c r="CO60" s="421">
        <f t="shared" si="119"/>
        <v>-17.111089479229221</v>
      </c>
    </row>
    <row r="61" spans="1:93" s="1" customFormat="1" x14ac:dyDescent="0.3">
      <c r="A61" s="428">
        <v>2025</v>
      </c>
      <c r="B61" s="327">
        <v>4</v>
      </c>
      <c r="C61" s="429" t="s">
        <v>3</v>
      </c>
      <c r="D61" s="446">
        <f t="shared" si="89"/>
        <v>372.25604968540307</v>
      </c>
      <c r="E61" s="447">
        <f t="shared" si="90"/>
        <v>356.6771685177286</v>
      </c>
      <c r="F61" s="448">
        <f t="shared" si="91"/>
        <v>33.834779433254482</v>
      </c>
      <c r="G61" s="437">
        <f>1/23000*(SUMPRODUCT(M58:M64,J58:J64)+SUMPRODUCT(N58:N64,K58:K64)+SUMPRODUCT(O58:O64,L58:L64))/SUM(J58:L64)*J61</f>
        <v>322.37833640849084</v>
      </c>
      <c r="H61" s="438">
        <f>1/23000*(SUMPRODUCT(M58:M64,J58:J64)+SUMPRODUCT(N58:N64,K58:K64)+SUMPRODUCT(O58:O64,L58:L64))/SUM(J58:L64)*K61</f>
        <v>376.1349397444539</v>
      </c>
      <c r="I61" s="439">
        <f>1/23000*(SUMPRODUCT(M58:M64,J58:J64)+SUMPRODUCT(N58:N64,K58:K64)+SUMPRODUCT(O58:O64,L58:L64))/SUM(J58:L64)*L61</f>
        <v>36.740961627966151</v>
      </c>
      <c r="J61" s="465">
        <v>72.279433962501287</v>
      </c>
      <c r="K61" s="465">
        <v>84.332033104730073</v>
      </c>
      <c r="L61" s="239">
        <v>8.2375755743785444</v>
      </c>
      <c r="M61" s="147">
        <v>118455.39835309441</v>
      </c>
      <c r="N61" s="147">
        <v>97277.091205899429</v>
      </c>
      <c r="O61" s="145">
        <v>94469.534141246608</v>
      </c>
      <c r="P61" s="13"/>
      <c r="Q61" s="15"/>
      <c r="R61" s="14"/>
      <c r="S61" s="133"/>
      <c r="T61" s="133"/>
      <c r="X61" s="507"/>
      <c r="Y61" s="152" t="s">
        <v>31</v>
      </c>
      <c r="Z61" s="437">
        <v>389.53502707450372</v>
      </c>
      <c r="AA61" s="438">
        <v>2041.5150716567089</v>
      </c>
      <c r="AB61" s="438">
        <v>407.67915321165145</v>
      </c>
      <c r="AC61" s="438">
        <v>287.45272301311621</v>
      </c>
      <c r="AD61" s="438">
        <v>372.36251480540568</v>
      </c>
      <c r="AE61" s="438">
        <v>1253.1662526067291</v>
      </c>
      <c r="AF61" s="439">
        <v>482.50845533334086</v>
      </c>
      <c r="AG61" s="454">
        <f t="shared" si="95"/>
        <v>5234.2191977014554</v>
      </c>
      <c r="AH61" s="437">
        <v>504.31254851242812</v>
      </c>
      <c r="AI61" s="438">
        <v>1943.9578563691532</v>
      </c>
      <c r="AJ61" s="438">
        <v>538.23591750025696</v>
      </c>
      <c r="AK61" s="438">
        <v>381.31149692403278</v>
      </c>
      <c r="AL61" s="438">
        <v>503.75040365900804</v>
      </c>
      <c r="AM61" s="438">
        <v>1549.395956024802</v>
      </c>
      <c r="AN61" s="439">
        <v>612.56636874913329</v>
      </c>
      <c r="AO61" s="454">
        <f t="shared" si="96"/>
        <v>6033.5305477388147</v>
      </c>
      <c r="AP61" s="437">
        <v>529.12587873860969</v>
      </c>
      <c r="AQ61" s="438">
        <v>2806.0174326559363</v>
      </c>
      <c r="AR61" s="438">
        <v>561.96044381386821</v>
      </c>
      <c r="AS61" s="438">
        <v>389.98259133509248</v>
      </c>
      <c r="AT61" s="438">
        <v>516.17680016058057</v>
      </c>
      <c r="AU61" s="438">
        <v>1698.4418371725167</v>
      </c>
      <c r="AV61" s="439">
        <v>655.74119326550567</v>
      </c>
      <c r="AW61" s="454">
        <f t="shared" si="137"/>
        <v>7157.4461771421102</v>
      </c>
      <c r="AY61" s="507"/>
      <c r="AZ61" s="152" t="s">
        <v>31</v>
      </c>
      <c r="BA61" s="7">
        <f t="shared" ref="BA61:BA62" si="138">AH61/Z61*100-100</f>
        <v>29.4652633166084</v>
      </c>
      <c r="BB61" s="8">
        <f t="shared" si="97"/>
        <v>-4.7786674045167388</v>
      </c>
      <c r="BC61" s="8">
        <f t="shared" si="98"/>
        <v>32.024390567948757</v>
      </c>
      <c r="BD61" s="8">
        <f t="shared" si="99"/>
        <v>32.651899389602903</v>
      </c>
      <c r="BE61" s="8">
        <f t="shared" si="100"/>
        <v>35.284939710503579</v>
      </c>
      <c r="BF61" s="8">
        <f t="shared" si="101"/>
        <v>23.63849990389393</v>
      </c>
      <c r="BG61" s="9">
        <f t="shared" si="122"/>
        <v>26.954535610353588</v>
      </c>
      <c r="BH61" s="422">
        <f t="shared" si="102"/>
        <v>15.270880332798569</v>
      </c>
      <c r="BJ61" s="507"/>
      <c r="BK61" s="152" t="s">
        <v>31</v>
      </c>
      <c r="BL61" s="13">
        <f t="shared" ref="BL61:BL62" si="139">AH61-Z61</f>
        <v>114.77752143792441</v>
      </c>
      <c r="BM61" s="14">
        <f t="shared" si="124"/>
        <v>-97.557215287555664</v>
      </c>
      <c r="BN61" s="14">
        <f t="shared" si="103"/>
        <v>130.55676428860551</v>
      </c>
      <c r="BO61" s="14">
        <f t="shared" si="104"/>
        <v>93.858773910916568</v>
      </c>
      <c r="BP61" s="14">
        <f t="shared" si="105"/>
        <v>131.38788885360236</v>
      </c>
      <c r="BQ61" s="14">
        <f t="shared" si="106"/>
        <v>296.22970341807286</v>
      </c>
      <c r="BR61" s="15">
        <f t="shared" si="107"/>
        <v>130.05791341579243</v>
      </c>
      <c r="BS61" s="412">
        <f t="shared" ref="BS61:BS62" si="140">SUM(BL61:BR61)</f>
        <v>799.31135003735847</v>
      </c>
      <c r="BU61" s="507"/>
      <c r="BV61" s="152" t="s">
        <v>31</v>
      </c>
      <c r="BW61" s="13">
        <f t="shared" si="126"/>
        <v>-24.813330226181563</v>
      </c>
      <c r="BX61" s="14">
        <f t="shared" si="127"/>
        <v>-862.05957628678311</v>
      </c>
      <c r="BY61" s="14">
        <f t="shared" si="108"/>
        <v>-23.72452631361125</v>
      </c>
      <c r="BZ61" s="14">
        <f t="shared" si="109"/>
        <v>-8.6710944110596984</v>
      </c>
      <c r="CA61" s="14">
        <f t="shared" si="110"/>
        <v>-12.426396501572526</v>
      </c>
      <c r="CB61" s="14">
        <f t="shared" si="111"/>
        <v>-149.04588114771468</v>
      </c>
      <c r="CC61" s="15">
        <f t="shared" si="128"/>
        <v>-43.174824516372382</v>
      </c>
      <c r="CD61" s="412">
        <f t="shared" si="129"/>
        <v>-1123.9156294032953</v>
      </c>
      <c r="CF61" s="507"/>
      <c r="CG61" s="152" t="s">
        <v>31</v>
      </c>
      <c r="CH61" s="7">
        <f t="shared" si="112"/>
        <v>-4.6894947352290473</v>
      </c>
      <c r="CI61" s="8">
        <f t="shared" si="113"/>
        <v>-30.721818270060822</v>
      </c>
      <c r="CJ61" s="8">
        <f t="shared" si="114"/>
        <v>-4.2217431092835511</v>
      </c>
      <c r="CK61" s="8">
        <f t="shared" si="115"/>
        <v>-2.2234567910773961</v>
      </c>
      <c r="CL61" s="8">
        <f t="shared" si="116"/>
        <v>-2.4073915173457436</v>
      </c>
      <c r="CM61" s="8">
        <f t="shared" si="117"/>
        <v>-8.7754480539550883</v>
      </c>
      <c r="CN61" s="9">
        <f t="shared" si="118"/>
        <v>-6.5841257129764017</v>
      </c>
      <c r="CO61" s="422">
        <f t="shared" si="119"/>
        <v>-15.702746504648715</v>
      </c>
    </row>
    <row r="62" spans="1:93" s="1" customFormat="1" ht="16.2" thickBot="1" x14ac:dyDescent="0.35">
      <c r="A62" s="428">
        <v>2025</v>
      </c>
      <c r="B62" s="327">
        <v>5</v>
      </c>
      <c r="C62" s="429" t="s">
        <v>4</v>
      </c>
      <c r="D62" s="446">
        <f t="shared" si="89"/>
        <v>282.05616032278749</v>
      </c>
      <c r="E62" s="447">
        <f t="shared" si="90"/>
        <v>443.0161795709023</v>
      </c>
      <c r="F62" s="448">
        <f t="shared" si="91"/>
        <v>45.382674370969752</v>
      </c>
      <c r="G62" s="437">
        <f>1/23000*(SUMPRODUCT(M58:M64,J58:J64)+SUMPRODUCT(N58:N64,K58:K64)+SUMPRODUCT(O58:O64,L58:L64))/SUM(J58:L64)*J62</f>
        <v>247.35570612110297</v>
      </c>
      <c r="H62" s="438">
        <f>1/23000*(SUMPRODUCT(M58:M64,J58:J64)+SUMPRODUCT(N58:N64,K58:K64)+SUMPRODUCT(O58:O64,L58:L64))/SUM(J58:L64)*K62</f>
        <v>487.22619058420298</v>
      </c>
      <c r="I62" s="439">
        <f>1/23000*(SUMPRODUCT(M58:M64,J58:J64)+SUMPRODUCT(N58:N64,K58:K64)+SUMPRODUCT(O58:O64,L58:L64))/SUM(J58:L64)*L62</f>
        <v>50.101943111176837</v>
      </c>
      <c r="J62" s="465">
        <v>55.458845730792866</v>
      </c>
      <c r="K62" s="465">
        <v>109.23945343060723</v>
      </c>
      <c r="L62" s="239">
        <v>11.233199255388685</v>
      </c>
      <c r="M62" s="147">
        <v>116974.8775319736</v>
      </c>
      <c r="N62" s="147">
        <v>93275.568580205349</v>
      </c>
      <c r="O62" s="145">
        <v>92921.12485511032</v>
      </c>
      <c r="P62" s="13"/>
      <c r="Q62" s="15"/>
      <c r="R62" s="14"/>
      <c r="S62" s="133"/>
      <c r="T62" s="133"/>
      <c r="X62" s="508"/>
      <c r="Y62" s="153" t="s">
        <v>32</v>
      </c>
      <c r="Z62" s="440">
        <v>43.811212300985119</v>
      </c>
      <c r="AA62" s="441">
        <v>172.75319342471585</v>
      </c>
      <c r="AB62" s="441">
        <v>32.817066196292963</v>
      </c>
      <c r="AC62" s="441">
        <v>26.408010310089658</v>
      </c>
      <c r="AD62" s="441">
        <v>36.026847217013909</v>
      </c>
      <c r="AE62" s="441">
        <v>139.74088323610363</v>
      </c>
      <c r="AF62" s="442">
        <v>48.25549561788786</v>
      </c>
      <c r="AG62" s="455">
        <f t="shared" si="95"/>
        <v>499.81270830308893</v>
      </c>
      <c r="AH62" s="440">
        <v>55.72875242893236</v>
      </c>
      <c r="AI62" s="441">
        <v>219.70596777396406</v>
      </c>
      <c r="AJ62" s="441">
        <v>41.77242418213217</v>
      </c>
      <c r="AK62" s="441">
        <v>33.672621811675057</v>
      </c>
      <c r="AL62" s="441">
        <v>45.912894765824902</v>
      </c>
      <c r="AM62" s="441">
        <v>177.85401920668096</v>
      </c>
      <c r="AN62" s="442">
        <v>61.420719190888995</v>
      </c>
      <c r="AO62" s="455">
        <f t="shared" si="96"/>
        <v>636.06739936009853</v>
      </c>
      <c r="AP62" s="440">
        <v>58.179327909221065</v>
      </c>
      <c r="AQ62" s="441">
        <v>229.01447481291109</v>
      </c>
      <c r="AR62" s="441">
        <v>43.436203544689747</v>
      </c>
      <c r="AS62" s="441">
        <v>34.977433260674971</v>
      </c>
      <c r="AT62" s="441">
        <v>47.78219611552111</v>
      </c>
      <c r="AU62" s="441">
        <v>185.72032756033249</v>
      </c>
      <c r="AV62" s="442">
        <v>64.098964229189178</v>
      </c>
      <c r="AW62" s="455">
        <f t="shared" si="137"/>
        <v>663.20892743253967</v>
      </c>
      <c r="AY62" s="508"/>
      <c r="AZ62" s="153" t="s">
        <v>32</v>
      </c>
      <c r="BA62" s="16">
        <f t="shared" si="138"/>
        <v>27.202032315547825</v>
      </c>
      <c r="BB62" s="17">
        <f t="shared" si="97"/>
        <v>27.179106457276461</v>
      </c>
      <c r="BC62" s="17">
        <f t="shared" si="98"/>
        <v>27.288722070014941</v>
      </c>
      <c r="BD62" s="17">
        <f t="shared" si="99"/>
        <v>27.509120968533637</v>
      </c>
      <c r="BE62" s="17">
        <f t="shared" si="100"/>
        <v>27.440779064736603</v>
      </c>
      <c r="BF62" s="17">
        <f t="shared" si="101"/>
        <v>27.274148472485365</v>
      </c>
      <c r="BG62" s="18">
        <f t="shared" si="122"/>
        <v>27.282330031899861</v>
      </c>
      <c r="BH62" s="423">
        <f t="shared" si="102"/>
        <v>27.261149785408037</v>
      </c>
      <c r="BJ62" s="508"/>
      <c r="BK62" s="153" t="s">
        <v>32</v>
      </c>
      <c r="BL62" s="19">
        <f t="shared" si="139"/>
        <v>11.917540127947241</v>
      </c>
      <c r="BM62" s="20">
        <f t="shared" si="124"/>
        <v>46.952774349248216</v>
      </c>
      <c r="BN62" s="20">
        <f t="shared" si="103"/>
        <v>8.9553579858392069</v>
      </c>
      <c r="BO62" s="20">
        <f t="shared" si="104"/>
        <v>7.2646115015853994</v>
      </c>
      <c r="BP62" s="20">
        <f t="shared" si="105"/>
        <v>9.8860475488109927</v>
      </c>
      <c r="BQ62" s="20">
        <f t="shared" si="106"/>
        <v>38.113135970577332</v>
      </c>
      <c r="BR62" s="21">
        <f t="shared" si="107"/>
        <v>13.165223573001136</v>
      </c>
      <c r="BS62" s="413">
        <f t="shared" si="140"/>
        <v>136.25469105700952</v>
      </c>
      <c r="BU62" s="508"/>
      <c r="BV62" s="153" t="s">
        <v>32</v>
      </c>
      <c r="BW62" s="19">
        <f t="shared" si="126"/>
        <v>-2.4505754802887054</v>
      </c>
      <c r="BX62" s="20">
        <f t="shared" si="127"/>
        <v>-9.3085070389470275</v>
      </c>
      <c r="BY62" s="20">
        <f t="shared" si="108"/>
        <v>-1.6637793625575767</v>
      </c>
      <c r="BZ62" s="20">
        <f t="shared" si="109"/>
        <v>-1.3048114489999136</v>
      </c>
      <c r="CA62" s="20">
        <f t="shared" si="110"/>
        <v>-1.8693013496962081</v>
      </c>
      <c r="CB62" s="20">
        <f t="shared" si="111"/>
        <v>-7.866308353651533</v>
      </c>
      <c r="CC62" s="21">
        <f t="shared" si="128"/>
        <v>-2.678245038300183</v>
      </c>
      <c r="CD62" s="413">
        <f t="shared" si="129"/>
        <v>-27.141528072441147</v>
      </c>
      <c r="CF62" s="508"/>
      <c r="CG62" s="153" t="s">
        <v>32</v>
      </c>
      <c r="CH62" s="16">
        <f t="shared" si="112"/>
        <v>-4.2121068914931641</v>
      </c>
      <c r="CI62" s="17">
        <f t="shared" si="113"/>
        <v>-4.0645933173225899</v>
      </c>
      <c r="CJ62" s="17">
        <f t="shared" si="114"/>
        <v>-3.8303977483800651</v>
      </c>
      <c r="CK62" s="17">
        <f t="shared" si="115"/>
        <v>-3.7304379634594511</v>
      </c>
      <c r="CL62" s="17">
        <f t="shared" si="116"/>
        <v>-3.9121294156862803</v>
      </c>
      <c r="CM62" s="17">
        <f t="shared" si="117"/>
        <v>-4.2355667023557828</v>
      </c>
      <c r="CN62" s="18">
        <f t="shared" si="118"/>
        <v>-4.1782969046488461</v>
      </c>
      <c r="CO62" s="423">
        <f t="shared" si="119"/>
        <v>-4.0924551751004543</v>
      </c>
    </row>
    <row r="63" spans="1:93" s="1" customFormat="1" x14ac:dyDescent="0.3">
      <c r="A63" s="428">
        <v>2025</v>
      </c>
      <c r="B63" s="327">
        <v>6</v>
      </c>
      <c r="C63" s="429" t="s">
        <v>5</v>
      </c>
      <c r="D63" s="446">
        <f t="shared" si="89"/>
        <v>335.02236371885209</v>
      </c>
      <c r="E63" s="447">
        <f t="shared" si="90"/>
        <v>1536.7118946890882</v>
      </c>
      <c r="F63" s="448">
        <f t="shared" si="91"/>
        <v>173.90946118670578</v>
      </c>
      <c r="G63" s="437">
        <f>1/23000*(SUMPRODUCT(M58:M64,J58:J64)+SUMPRODUCT(N58:N64,K58:K64)+SUMPRODUCT(O58:O64,L58:L64))/SUM(J58:L64)*J63</f>
        <v>296.30905352416823</v>
      </c>
      <c r="H63" s="438">
        <f>1/23000*(SUMPRODUCT(M58:M64,J58:J64)+SUMPRODUCT(N58:N64,K58:K64)+SUMPRODUCT(O58:O64,L58:L64))/SUM(J58:L64)*K63</f>
        <v>1639.6774255911973</v>
      </c>
      <c r="I63" s="439">
        <f>1/23000*(SUMPRODUCT(M58:M64,J58:J64)+SUMPRODUCT(N58:N64,K58:K64)+SUMPRODUCT(O58:O64,L58:L64))/SUM(J58:L64)*L63</f>
        <v>194.27479888782315</v>
      </c>
      <c r="J63" s="465">
        <v>66.434521951107428</v>
      </c>
      <c r="K63" s="465">
        <v>367.62692407671847</v>
      </c>
      <c r="L63" s="239">
        <v>43.557742288854342</v>
      </c>
      <c r="M63" s="147">
        <v>115986.60062918013</v>
      </c>
      <c r="N63" s="147">
        <v>96141.961491572263</v>
      </c>
      <c r="O63" s="145">
        <v>91830.232631633466</v>
      </c>
      <c r="P63" s="13"/>
      <c r="Q63" s="15"/>
      <c r="R63" s="14"/>
      <c r="S63" s="133"/>
      <c r="T63" s="133"/>
      <c r="X63" s="506">
        <f>1+X60</f>
        <v>2023</v>
      </c>
      <c r="Y63" s="120" t="s">
        <v>30</v>
      </c>
      <c r="Z63" s="434">
        <v>1096.3867811068574</v>
      </c>
      <c r="AA63" s="435">
        <v>474.04444337278068</v>
      </c>
      <c r="AB63" s="435">
        <v>480.79256453932453</v>
      </c>
      <c r="AC63" s="435">
        <v>290.54433881265254</v>
      </c>
      <c r="AD63" s="435">
        <v>222.77088437789942</v>
      </c>
      <c r="AE63" s="435">
        <v>266.72497109239373</v>
      </c>
      <c r="AF63" s="436">
        <v>909.53364923301604</v>
      </c>
      <c r="AG63" s="453">
        <f t="shared" si="95"/>
        <v>3740.7976325349246</v>
      </c>
      <c r="AH63" s="434">
        <v>1407.3244537972569</v>
      </c>
      <c r="AI63" s="435">
        <v>75.788078035192854</v>
      </c>
      <c r="AJ63" s="435">
        <v>520.86266009940186</v>
      </c>
      <c r="AK63" s="435">
        <v>337.66297887238557</v>
      </c>
      <c r="AL63" s="435">
        <v>264.54627501425966</v>
      </c>
      <c r="AM63" s="435">
        <v>33.198334798349457</v>
      </c>
      <c r="AN63" s="436">
        <v>883.26666565992969</v>
      </c>
      <c r="AO63" s="453">
        <f t="shared" si="96"/>
        <v>3522.649446276776</v>
      </c>
      <c r="AP63" s="437">
        <v>1294.7903391716065</v>
      </c>
      <c r="AQ63" s="438">
        <v>560.06312257796105</v>
      </c>
      <c r="AR63" s="438">
        <v>568.28619859356934</v>
      </c>
      <c r="AS63" s="438">
        <v>343.4685592058475</v>
      </c>
      <c r="AT63" s="438">
        <v>263.13898913078441</v>
      </c>
      <c r="AU63" s="438">
        <v>314.8860288123272</v>
      </c>
      <c r="AV63" s="439">
        <v>1073.9162997657768</v>
      </c>
      <c r="AW63" s="453">
        <f t="shared" si="137"/>
        <v>4418.5495372578735</v>
      </c>
      <c r="AY63" s="506">
        <f>1+AY60</f>
        <v>2023</v>
      </c>
      <c r="AZ63" s="120" t="s">
        <v>30</v>
      </c>
      <c r="BA63" s="7">
        <f>AH63/Z63*100-100</f>
        <v>28.360217219738104</v>
      </c>
      <c r="BB63" s="8">
        <f t="shared" si="97"/>
        <v>-84.012453031625483</v>
      </c>
      <c r="BC63" s="8">
        <f t="shared" si="98"/>
        <v>8.3341753836128589</v>
      </c>
      <c r="BD63" s="8">
        <f t="shared" si="99"/>
        <v>16.217366427544079</v>
      </c>
      <c r="BE63" s="8">
        <f t="shared" si="100"/>
        <v>18.7526259336001</v>
      </c>
      <c r="BF63" s="8">
        <f t="shared" si="101"/>
        <v>-87.553345806962511</v>
      </c>
      <c r="BG63" s="9">
        <f t="shared" si="122"/>
        <v>-2.8879617148014916</v>
      </c>
      <c r="BH63" s="421">
        <f t="shared" si="102"/>
        <v>-5.8315954961274343</v>
      </c>
      <c r="BJ63" s="506">
        <f>1+BJ60</f>
        <v>2023</v>
      </c>
      <c r="BK63" s="120" t="s">
        <v>30</v>
      </c>
      <c r="BL63" s="13">
        <f>AH63-Z63</f>
        <v>310.93767269039949</v>
      </c>
      <c r="BM63" s="14">
        <f t="shared" si="124"/>
        <v>-398.25636533758779</v>
      </c>
      <c r="BN63" s="14">
        <f t="shared" si="103"/>
        <v>40.070095560077334</v>
      </c>
      <c r="BO63" s="14">
        <f t="shared" si="104"/>
        <v>47.118640059733025</v>
      </c>
      <c r="BP63" s="14">
        <f t="shared" si="105"/>
        <v>41.775390636360243</v>
      </c>
      <c r="BQ63" s="14">
        <f t="shared" si="106"/>
        <v>-233.52663629404427</v>
      </c>
      <c r="BR63" s="15">
        <f t="shared" si="107"/>
        <v>-26.26698357308635</v>
      </c>
      <c r="BS63" s="411">
        <f>SUM(BL63:BR63)</f>
        <v>-218.14818625814831</v>
      </c>
      <c r="BU63" s="506">
        <f>1+BU60</f>
        <v>2023</v>
      </c>
      <c r="BV63" s="120" t="s">
        <v>30</v>
      </c>
      <c r="BW63" s="13">
        <f t="shared" si="126"/>
        <v>112.53411462565032</v>
      </c>
      <c r="BX63" s="14">
        <f t="shared" si="127"/>
        <v>-484.27504454276823</v>
      </c>
      <c r="BY63" s="14">
        <f t="shared" si="108"/>
        <v>-47.423538494167474</v>
      </c>
      <c r="BZ63" s="14">
        <f t="shared" si="109"/>
        <v>-5.8055803334619327</v>
      </c>
      <c r="CA63" s="14">
        <f t="shared" si="110"/>
        <v>1.4072858834752537</v>
      </c>
      <c r="CB63" s="14">
        <f t="shared" si="111"/>
        <v>-281.68769401397776</v>
      </c>
      <c r="CC63" s="15">
        <f t="shared" si="128"/>
        <v>-190.6496341058471</v>
      </c>
      <c r="CD63" s="411">
        <f t="shared" si="129"/>
        <v>-895.90009098109692</v>
      </c>
      <c r="CF63" s="506">
        <f>1+CF60</f>
        <v>2023</v>
      </c>
      <c r="CG63" s="120" t="s">
        <v>30</v>
      </c>
      <c r="CH63" s="7">
        <f t="shared" si="112"/>
        <v>8.6913001449832024</v>
      </c>
      <c r="CI63" s="8">
        <f t="shared" si="113"/>
        <v>-86.467939955349749</v>
      </c>
      <c r="CJ63" s="8">
        <f t="shared" si="114"/>
        <v>-8.3450097172048601</v>
      </c>
      <c r="CK63" s="8">
        <f t="shared" si="115"/>
        <v>-1.6902799915326483</v>
      </c>
      <c r="CL63" s="8">
        <f t="shared" si="116"/>
        <v>0.53480705695643849</v>
      </c>
      <c r="CM63" s="8">
        <f t="shared" si="117"/>
        <v>-89.457031509601933</v>
      </c>
      <c r="CN63" s="9">
        <f t="shared" si="118"/>
        <v>-17.752746107627587</v>
      </c>
      <c r="CO63" s="421">
        <f t="shared" si="119"/>
        <v>-20.275886542104672</v>
      </c>
    </row>
    <row r="64" spans="1:93" s="1" customFormat="1" ht="16.2" thickBot="1" x14ac:dyDescent="0.35">
      <c r="A64" s="432">
        <v>2025</v>
      </c>
      <c r="B64" s="409">
        <v>7</v>
      </c>
      <c r="C64" s="433" t="s">
        <v>6</v>
      </c>
      <c r="D64" s="449">
        <f t="shared" si="89"/>
        <v>1144.523054611901</v>
      </c>
      <c r="E64" s="450">
        <f t="shared" si="90"/>
        <v>587.13136879219962</v>
      </c>
      <c r="F64" s="451">
        <f t="shared" si="91"/>
        <v>60.317401034244597</v>
      </c>
      <c r="G64" s="440">
        <f>1/23000*(SUMPRODUCT(M58:M64,J58:J64)+SUMPRODUCT(N58:N64,K58:K64)+SUMPRODUCT(O58:O64,L58:L64))/SUM(J58:L64)*J64</f>
        <v>1010.1831989455719</v>
      </c>
      <c r="H64" s="441">
        <f>1/23000*(SUMPRODUCT(M58:M64,J58:J64)+SUMPRODUCT(N58:N64,K58:K64)+SUMPRODUCT(O58:O64,L58:L64))/SUM(J58:L64)*K64</f>
        <v>631.24980893825057</v>
      </c>
      <c r="I64" s="442">
        <f>1/23000*(SUMPRODUCT(M58:M64,J58:J64)+SUMPRODUCT(N58:N64,K58:K64)+SUMPRODUCT(O58:O64,L58:L64))/SUM(J58:L64)*L64</f>
        <v>67.089854169651005</v>
      </c>
      <c r="J64" s="466">
        <v>226.4900012564606</v>
      </c>
      <c r="K64" s="466">
        <v>141.53053641042402</v>
      </c>
      <c r="L64" s="149">
        <v>15.042005421433188</v>
      </c>
      <c r="M64" s="129">
        <v>116226.01487942212</v>
      </c>
      <c r="N64" s="129">
        <v>95414.18993184845</v>
      </c>
      <c r="O64" s="144">
        <v>92228.408707450464</v>
      </c>
      <c r="P64" s="19"/>
      <c r="Q64" s="21"/>
      <c r="R64" s="14"/>
      <c r="S64" s="133"/>
      <c r="T64" s="133"/>
      <c r="X64" s="507"/>
      <c r="Y64" s="152" t="s">
        <v>31</v>
      </c>
      <c r="Z64" s="437">
        <v>426.1170763878286</v>
      </c>
      <c r="AA64" s="438">
        <v>2232.5306748431731</v>
      </c>
      <c r="AB64" s="438">
        <v>445.77314587487655</v>
      </c>
      <c r="AC64" s="438">
        <v>314.50397812823866</v>
      </c>
      <c r="AD64" s="438">
        <v>407.39829895307639</v>
      </c>
      <c r="AE64" s="438">
        <v>1371.206613492707</v>
      </c>
      <c r="AF64" s="439">
        <v>527.91474760239657</v>
      </c>
      <c r="AG64" s="454">
        <f t="shared" si="95"/>
        <v>5725.4445352822968</v>
      </c>
      <c r="AH64" s="437">
        <v>550.93484236206916</v>
      </c>
      <c r="AI64" s="438">
        <v>2123.0041012274914</v>
      </c>
      <c r="AJ64" s="438">
        <v>587.68043089939238</v>
      </c>
      <c r="AK64" s="438">
        <v>416.66127787217169</v>
      </c>
      <c r="AL64" s="438">
        <v>550.39147674144806</v>
      </c>
      <c r="AM64" s="438">
        <v>1692.7759594469671</v>
      </c>
      <c r="AN64" s="439">
        <v>669.19991951494728</v>
      </c>
      <c r="AO64" s="454">
        <f t="shared" si="96"/>
        <v>6590.6480080644869</v>
      </c>
      <c r="AP64" s="437">
        <v>628.40612631221745</v>
      </c>
      <c r="AQ64" s="438">
        <v>3342.5152761777222</v>
      </c>
      <c r="AR64" s="438">
        <v>669.94420841864314</v>
      </c>
      <c r="AS64" s="438">
        <v>463.18744122323744</v>
      </c>
      <c r="AT64" s="438">
        <v>616.54232750940434</v>
      </c>
      <c r="AU64" s="438">
        <v>2016.3297614861194</v>
      </c>
      <c r="AV64" s="439">
        <v>779.01625270538932</v>
      </c>
      <c r="AW64" s="454">
        <f t="shared" si="137"/>
        <v>8515.9413938327343</v>
      </c>
      <c r="AY64" s="507"/>
      <c r="AZ64" s="152" t="s">
        <v>31</v>
      </c>
      <c r="BA64" s="7">
        <f t="shared" ref="BA64:BA65" si="141">AH64/Z64*100-100</f>
        <v>29.291894854886834</v>
      </c>
      <c r="BB64" s="8">
        <f t="shared" si="97"/>
        <v>-4.9059381288624593</v>
      </c>
      <c r="BC64" s="8">
        <f t="shared" si="98"/>
        <v>31.833968990215396</v>
      </c>
      <c r="BD64" s="8">
        <f t="shared" si="99"/>
        <v>32.482037382140362</v>
      </c>
      <c r="BE64" s="8">
        <f t="shared" si="100"/>
        <v>35.099110171994482</v>
      </c>
      <c r="BF64" s="8">
        <f t="shared" si="101"/>
        <v>23.451560311189425</v>
      </c>
      <c r="BG64" s="9">
        <f t="shared" si="122"/>
        <v>26.762876497430383</v>
      </c>
      <c r="BH64" s="422">
        <f t="shared" si="102"/>
        <v>15.111551032421815</v>
      </c>
      <c r="BJ64" s="507"/>
      <c r="BK64" s="152" t="s">
        <v>31</v>
      </c>
      <c r="BL64" s="13">
        <f t="shared" ref="BL64:BL65" si="142">AH64-Z64</f>
        <v>124.81776597424056</v>
      </c>
      <c r="BM64" s="14">
        <f t="shared" si="124"/>
        <v>-109.52657361568163</v>
      </c>
      <c r="BN64" s="14">
        <f t="shared" si="103"/>
        <v>141.90728502451583</v>
      </c>
      <c r="BO64" s="14">
        <f t="shared" si="104"/>
        <v>102.15729974393304</v>
      </c>
      <c r="BP64" s="14">
        <f t="shared" si="105"/>
        <v>142.99317778837167</v>
      </c>
      <c r="BQ64" s="14">
        <f t="shared" si="106"/>
        <v>321.56934595426014</v>
      </c>
      <c r="BR64" s="15">
        <f t="shared" si="107"/>
        <v>141.28517191255071</v>
      </c>
      <c r="BS64" s="412">
        <f t="shared" ref="BS64:BS65" si="143">SUM(BL64:BR64)</f>
        <v>865.20347278219026</v>
      </c>
      <c r="BU64" s="507"/>
      <c r="BV64" s="152" t="s">
        <v>31</v>
      </c>
      <c r="BW64" s="13">
        <f t="shared" si="126"/>
        <v>-77.47128395014829</v>
      </c>
      <c r="BX64" s="14">
        <f t="shared" si="127"/>
        <v>-1219.5111749502307</v>
      </c>
      <c r="BY64" s="14">
        <f t="shared" si="108"/>
        <v>-82.263777519250766</v>
      </c>
      <c r="BZ64" s="14">
        <f t="shared" si="109"/>
        <v>-46.526163351065748</v>
      </c>
      <c r="CA64" s="14">
        <f t="shared" si="110"/>
        <v>-66.150850767956285</v>
      </c>
      <c r="CB64" s="14">
        <f t="shared" si="111"/>
        <v>-323.55380203915229</v>
      </c>
      <c r="CC64" s="15">
        <f t="shared" si="128"/>
        <v>-109.81633319044204</v>
      </c>
      <c r="CD64" s="412">
        <f t="shared" si="129"/>
        <v>-1925.2933857682465</v>
      </c>
      <c r="CF64" s="507"/>
      <c r="CG64" s="152" t="s">
        <v>31</v>
      </c>
      <c r="CH64" s="7">
        <f t="shared" si="112"/>
        <v>-12.328219077809791</v>
      </c>
      <c r="CI64" s="8">
        <f t="shared" si="113"/>
        <v>-36.48483474830315</v>
      </c>
      <c r="CJ64" s="8">
        <f t="shared" si="114"/>
        <v>-12.279198250467559</v>
      </c>
      <c r="CK64" s="8">
        <f t="shared" si="115"/>
        <v>-10.044780840385954</v>
      </c>
      <c r="CL64" s="8">
        <f t="shared" si="116"/>
        <v>-10.729328355310244</v>
      </c>
      <c r="CM64" s="8">
        <f t="shared" si="117"/>
        <v>-16.046670947349384</v>
      </c>
      <c r="CN64" s="9">
        <f t="shared" si="118"/>
        <v>-14.096796159139018</v>
      </c>
      <c r="CO64" s="422">
        <f t="shared" si="119"/>
        <v>-22.60810985808979</v>
      </c>
    </row>
    <row r="65" spans="1:93" s="1" customFormat="1" ht="16.2" thickBot="1" x14ac:dyDescent="0.35">
      <c r="A65" s="430">
        <v>2026</v>
      </c>
      <c r="B65" s="47">
        <v>1</v>
      </c>
      <c r="C65" s="431" t="s">
        <v>0</v>
      </c>
      <c r="D65" s="443">
        <f t="shared" si="89"/>
        <v>1488.4979708233582</v>
      </c>
      <c r="E65" s="444">
        <f t="shared" si="90"/>
        <v>517.08956065572704</v>
      </c>
      <c r="F65" s="445">
        <f t="shared" si="91"/>
        <v>60.039540385864058</v>
      </c>
      <c r="G65" s="434">
        <f>1/23000*(SUMPRODUCT(M65:M71,J65:J71)+SUMPRODUCT(N65:N71,K65:K71)+SUMPRODUCT(O65:O71,L65:L71))/SUM(J65:L71)*J65</f>
        <v>1236.7464200407599</v>
      </c>
      <c r="H65" s="435">
        <f>1/23000*(SUMPRODUCT(M65:M71,J65:J71)+SUMPRODUCT(N65:N71,K65:K71)+SUMPRODUCT(O65:O71,L65:L71))/SUM(J65:L71)*K65</f>
        <v>576.43976823592413</v>
      </c>
      <c r="I65" s="436">
        <f>1/23000*(SUMPRODUCT(M65:M71,J65:J71)+SUMPRODUCT(N65:N71,K65:K71)+SUMPRODUCT(O65:O71,L65:L71))/SUM(J65:L71)*L65</f>
        <v>70.687892725636573</v>
      </c>
      <c r="J65" s="463">
        <v>263.91745408168566</v>
      </c>
      <c r="K65" s="463">
        <v>123.01027405379361</v>
      </c>
      <c r="L65" s="464">
        <v>15.084554424612335</v>
      </c>
      <c r="M65" s="248">
        <v>129720.30761686928</v>
      </c>
      <c r="N65" s="248">
        <v>96683.467999435321</v>
      </c>
      <c r="O65" s="191">
        <v>91544.595219978597</v>
      </c>
      <c r="P65" s="458">
        <f>SUM(J65:L71)</f>
        <v>2723.5333618486588</v>
      </c>
      <c r="Q65" s="459">
        <f>(SUMPRODUCT(M65:M71,J65:J71)+SUMPRODUCT(N65:N71,K65:K71)+SUMPRODUCT(O65:O71,L65:L71))/SUM(J65:L71)</f>
        <v>107780.54736816819</v>
      </c>
      <c r="R65" s="14"/>
      <c r="S65" s="133"/>
      <c r="T65" s="133"/>
      <c r="X65" s="508"/>
      <c r="Y65" s="153" t="s">
        <v>32</v>
      </c>
      <c r="Z65" s="440">
        <v>48.774731645318937</v>
      </c>
      <c r="AA65" s="441">
        <v>192.29939590164784</v>
      </c>
      <c r="AB65" s="441">
        <v>36.531376234264179</v>
      </c>
      <c r="AC65" s="441">
        <v>29.407952136914048</v>
      </c>
      <c r="AD65" s="441">
        <v>40.118095854750962</v>
      </c>
      <c r="AE65" s="441">
        <v>155.60610695864935</v>
      </c>
      <c r="AF65" s="442">
        <v>53.733130931716161</v>
      </c>
      <c r="AG65" s="455">
        <f t="shared" si="95"/>
        <v>556.47078966326148</v>
      </c>
      <c r="AH65" s="440">
        <v>61.965040531570445</v>
      </c>
      <c r="AI65" s="441">
        <v>244.25678038805825</v>
      </c>
      <c r="AJ65" s="441">
        <v>46.438836038093669</v>
      </c>
      <c r="AK65" s="441">
        <v>37.445237424296259</v>
      </c>
      <c r="AL65" s="441">
        <v>51.049014499129385</v>
      </c>
      <c r="AM65" s="441">
        <v>197.75605948694323</v>
      </c>
      <c r="AN65" s="442">
        <v>68.295994241954304</v>
      </c>
      <c r="AO65" s="455">
        <f t="shared" si="96"/>
        <v>707.20696261004548</v>
      </c>
      <c r="AP65" s="440">
        <v>70.002368533058387</v>
      </c>
      <c r="AQ65" s="441">
        <v>275.41074282385665</v>
      </c>
      <c r="AR65" s="441">
        <v>52.219191759824611</v>
      </c>
      <c r="AS65" s="441">
        <v>42.070781906823051</v>
      </c>
      <c r="AT65" s="441">
        <v>57.495545630852945</v>
      </c>
      <c r="AU65" s="441">
        <v>223.56157310762444</v>
      </c>
      <c r="AV65" s="442">
        <v>77.148690697589217</v>
      </c>
      <c r="AW65" s="455">
        <f t="shared" si="137"/>
        <v>797.90889445962932</v>
      </c>
      <c r="AY65" s="508"/>
      <c r="AZ65" s="153" t="s">
        <v>32</v>
      </c>
      <c r="BA65" s="16">
        <f t="shared" si="141"/>
        <v>27.043324363461508</v>
      </c>
      <c r="BB65" s="17">
        <f t="shared" si="97"/>
        <v>27.01900556826719</v>
      </c>
      <c r="BC65" s="17">
        <f t="shared" si="98"/>
        <v>27.120412163768705</v>
      </c>
      <c r="BD65" s="17">
        <f t="shared" si="99"/>
        <v>27.330312732974988</v>
      </c>
      <c r="BE65" s="17">
        <f t="shared" si="100"/>
        <v>27.246853100790759</v>
      </c>
      <c r="BF65" s="17">
        <f t="shared" si="101"/>
        <v>27.087595308514963</v>
      </c>
      <c r="BG65" s="18">
        <f t="shared" si="122"/>
        <v>27.102205022716007</v>
      </c>
      <c r="BH65" s="423">
        <f t="shared" si="102"/>
        <v>27.087885967563423</v>
      </c>
      <c r="BJ65" s="508"/>
      <c r="BK65" s="153" t="s">
        <v>32</v>
      </c>
      <c r="BL65" s="19">
        <f t="shared" si="142"/>
        <v>13.190308886251508</v>
      </c>
      <c r="BM65" s="20">
        <f t="shared" si="124"/>
        <v>51.957384486410405</v>
      </c>
      <c r="BN65" s="20">
        <f t="shared" si="103"/>
        <v>9.9074598038294894</v>
      </c>
      <c r="BO65" s="20">
        <f t="shared" si="104"/>
        <v>8.0372852873822112</v>
      </c>
      <c r="BP65" s="20">
        <f t="shared" si="105"/>
        <v>10.930918644378423</v>
      </c>
      <c r="BQ65" s="20">
        <f t="shared" si="106"/>
        <v>42.149952528293881</v>
      </c>
      <c r="BR65" s="21">
        <f t="shared" si="107"/>
        <v>14.562863310238143</v>
      </c>
      <c r="BS65" s="413">
        <f t="shared" si="143"/>
        <v>150.73617294678405</v>
      </c>
      <c r="BU65" s="508"/>
      <c r="BV65" s="153" t="s">
        <v>32</v>
      </c>
      <c r="BW65" s="19">
        <f t="shared" si="126"/>
        <v>-8.0373280014879427</v>
      </c>
      <c r="BX65" s="20">
        <f t="shared" si="127"/>
        <v>-31.153962435798405</v>
      </c>
      <c r="BY65" s="20">
        <f t="shared" si="108"/>
        <v>-5.7803557217309418</v>
      </c>
      <c r="BZ65" s="20">
        <f t="shared" si="109"/>
        <v>-4.6255444825267915</v>
      </c>
      <c r="CA65" s="20">
        <f t="shared" si="110"/>
        <v>-6.4465311317235603</v>
      </c>
      <c r="CB65" s="20">
        <f t="shared" si="111"/>
        <v>-25.805513620681211</v>
      </c>
      <c r="CC65" s="21">
        <f t="shared" si="128"/>
        <v>-8.8526964556349128</v>
      </c>
      <c r="CD65" s="413">
        <f t="shared" si="129"/>
        <v>-90.701931849583758</v>
      </c>
      <c r="CF65" s="508"/>
      <c r="CG65" s="153" t="s">
        <v>32</v>
      </c>
      <c r="CH65" s="16">
        <f t="shared" si="112"/>
        <v>-11.481508654514087</v>
      </c>
      <c r="CI65" s="17">
        <f t="shared" si="113"/>
        <v>-11.31181816524979</v>
      </c>
      <c r="CJ65" s="17">
        <f t="shared" si="114"/>
        <v>-11.069408634888362</v>
      </c>
      <c r="CK65" s="17">
        <f t="shared" si="115"/>
        <v>-10.994672009593955</v>
      </c>
      <c r="CL65" s="17">
        <f t="shared" si="116"/>
        <v>-11.212227070794611</v>
      </c>
      <c r="CM65" s="17">
        <f t="shared" si="117"/>
        <v>-11.542911092443518</v>
      </c>
      <c r="CN65" s="18">
        <f t="shared" si="118"/>
        <v>-11.474849897759242</v>
      </c>
      <c r="CO65" s="423">
        <f t="shared" si="119"/>
        <v>-11.367454665486619</v>
      </c>
    </row>
    <row r="66" spans="1:93" s="1" customFormat="1" x14ac:dyDescent="0.3">
      <c r="A66" s="428">
        <v>2026</v>
      </c>
      <c r="B66" s="327">
        <v>2</v>
      </c>
      <c r="C66" s="429" t="s">
        <v>1</v>
      </c>
      <c r="D66" s="446">
        <f t="shared" si="89"/>
        <v>649.41235232634506</v>
      </c>
      <c r="E66" s="447">
        <f t="shared" si="90"/>
        <v>2702.0967496004123</v>
      </c>
      <c r="F66" s="448">
        <f t="shared" si="91"/>
        <v>240.06160388409396</v>
      </c>
      <c r="G66" s="437">
        <f>1/23000*(SUMPRODUCT(M65:M71,J65:J71)+SUMPRODUCT(N65:N71,K65:K71)+SUMPRODUCT(O65:O71,L65:L71))/SUM(J65:L71)*J66</f>
        <v>533.8007977821602</v>
      </c>
      <c r="H66" s="438">
        <f>1/23000*(SUMPRODUCT(M65:M71,J65:J71)+SUMPRODUCT(N65:N71,K65:K71)+SUMPRODUCT(O65:O71,L65:L71))/SUM(J65:L71)*K66</f>
        <v>3020.383319148099</v>
      </c>
      <c r="I66" s="439">
        <f>1/23000*(SUMPRODUCT(M65:M71,J65:J71)+SUMPRODUCT(N65:N71,K65:K71)+SUMPRODUCT(O65:O71,L65:L71))/SUM(J65:L71)*L66</f>
        <v>278.7488541599472</v>
      </c>
      <c r="J66" s="465">
        <v>113.91126366292406</v>
      </c>
      <c r="K66" s="465">
        <v>644.53946502152507</v>
      </c>
      <c r="L66" s="239">
        <v>59.484051642256453</v>
      </c>
      <c r="M66" s="147">
        <v>131123.85573831078</v>
      </c>
      <c r="N66" s="147">
        <v>96422.684123359271</v>
      </c>
      <c r="O66" s="145">
        <v>92821.802431020697</v>
      </c>
      <c r="P66" s="13"/>
      <c r="Q66" s="15"/>
      <c r="R66" s="14"/>
      <c r="S66" s="133"/>
      <c r="T66" s="133"/>
      <c r="X66" s="506">
        <f>1+X63</f>
        <v>2024</v>
      </c>
      <c r="Y66" s="120" t="s">
        <v>30</v>
      </c>
      <c r="Z66" s="434">
        <v>1160.4121062011627</v>
      </c>
      <c r="AA66" s="435">
        <v>501.51443654316682</v>
      </c>
      <c r="AB66" s="435">
        <v>508.48050287245297</v>
      </c>
      <c r="AC66" s="435">
        <v>306.93113925535158</v>
      </c>
      <c r="AD66" s="435">
        <v>235.42128284028757</v>
      </c>
      <c r="AE66" s="435">
        <v>281.94481104890156</v>
      </c>
      <c r="AF66" s="436">
        <v>961.32027375231121</v>
      </c>
      <c r="AG66" s="453">
        <f t="shared" si="95"/>
        <v>3956.0245525136338</v>
      </c>
      <c r="AH66" s="434">
        <v>1483.743852502625</v>
      </c>
      <c r="AI66" s="435">
        <v>80.047609889389989</v>
      </c>
      <c r="AJ66" s="435">
        <v>550.51454792868128</v>
      </c>
      <c r="AK66" s="435">
        <v>356.50906018457005</v>
      </c>
      <c r="AL66" s="435">
        <v>279.38501715332757</v>
      </c>
      <c r="AM66" s="435">
        <v>35.0481097037257</v>
      </c>
      <c r="AN66" s="436">
        <v>932.45366376055108</v>
      </c>
      <c r="AO66" s="453">
        <f t="shared" si="96"/>
        <v>3717.7018611228709</v>
      </c>
      <c r="AP66" s="437">
        <v>1424.6033813514334</v>
      </c>
      <c r="AQ66" s="438">
        <v>615.99088723152602</v>
      </c>
      <c r="AR66" s="438">
        <v>624.86347302055151</v>
      </c>
      <c r="AS66" s="438">
        <v>377.16896219051728</v>
      </c>
      <c r="AT66" s="438">
        <v>289.04392105421414</v>
      </c>
      <c r="AU66" s="438">
        <v>345.99364205478179</v>
      </c>
      <c r="AV66" s="439">
        <v>1179.8945398635444</v>
      </c>
      <c r="AW66" s="453">
        <f t="shared" si="137"/>
        <v>4857.5588067665685</v>
      </c>
      <c r="AY66" s="506">
        <f>1+AY63</f>
        <v>2024</v>
      </c>
      <c r="AZ66" s="120" t="s">
        <v>30</v>
      </c>
      <c r="BA66" s="7">
        <f>AH66/Z66*100-100</f>
        <v>27.863527497998319</v>
      </c>
      <c r="BB66" s="8">
        <f t="shared" si="97"/>
        <v>-84.038822403370631</v>
      </c>
      <c r="BC66" s="8">
        <f t="shared" si="98"/>
        <v>8.2665991751451884</v>
      </c>
      <c r="BD66" s="8">
        <f t="shared" si="99"/>
        <v>16.152783014945939</v>
      </c>
      <c r="BE66" s="8">
        <f t="shared" si="100"/>
        <v>18.674494413857005</v>
      </c>
      <c r="BF66" s="8">
        <f t="shared" si="101"/>
        <v>-87.569159519787434</v>
      </c>
      <c r="BG66" s="9">
        <f t="shared" si="122"/>
        <v>-3.0028088224006098</v>
      </c>
      <c r="BH66" s="421">
        <f t="shared" si="102"/>
        <v>-6.0242975802395904</v>
      </c>
      <c r="BJ66" s="506">
        <f>1+BJ63</f>
        <v>2024</v>
      </c>
      <c r="BK66" s="120" t="s">
        <v>30</v>
      </c>
      <c r="BL66" s="13">
        <f>AH66-Z66</f>
        <v>323.33174630146232</v>
      </c>
      <c r="BM66" s="14">
        <f t="shared" si="124"/>
        <v>-421.46682665377682</v>
      </c>
      <c r="BN66" s="14">
        <f t="shared" si="103"/>
        <v>42.034045056228308</v>
      </c>
      <c r="BO66" s="14">
        <f t="shared" si="104"/>
        <v>49.577920929218465</v>
      </c>
      <c r="BP66" s="14">
        <f t="shared" si="105"/>
        <v>43.963734313039993</v>
      </c>
      <c r="BQ66" s="14">
        <f t="shared" si="106"/>
        <v>-246.89670134517587</v>
      </c>
      <c r="BR66" s="15">
        <f t="shared" si="107"/>
        <v>-28.866609991760129</v>
      </c>
      <c r="BS66" s="411">
        <f>SUM(BL66:BR66)</f>
        <v>-238.32269139076374</v>
      </c>
      <c r="BU66" s="506">
        <f>1+BU63</f>
        <v>2024</v>
      </c>
      <c r="BV66" s="120" t="s">
        <v>30</v>
      </c>
      <c r="BW66" s="13">
        <f t="shared" si="126"/>
        <v>59.140471151191605</v>
      </c>
      <c r="BX66" s="14">
        <f t="shared" si="127"/>
        <v>-535.94327734213607</v>
      </c>
      <c r="BY66" s="14">
        <f t="shared" si="108"/>
        <v>-74.348925091870228</v>
      </c>
      <c r="BZ66" s="14">
        <f t="shared" si="109"/>
        <v>-20.659902005947231</v>
      </c>
      <c r="CA66" s="14">
        <f t="shared" si="110"/>
        <v>-9.6589039008865711</v>
      </c>
      <c r="CB66" s="14">
        <f t="shared" si="111"/>
        <v>-310.9455323510561</v>
      </c>
      <c r="CC66" s="15">
        <f t="shared" si="128"/>
        <v>-247.44087610299334</v>
      </c>
      <c r="CD66" s="411">
        <f t="shared" si="129"/>
        <v>-1139.8569456436978</v>
      </c>
      <c r="CF66" s="506">
        <f>1+CF63</f>
        <v>2024</v>
      </c>
      <c r="CG66" s="120" t="s">
        <v>30</v>
      </c>
      <c r="CH66" s="7">
        <f t="shared" si="112"/>
        <v>4.1513639462998242</v>
      </c>
      <c r="CI66" s="8">
        <f t="shared" si="113"/>
        <v>-87.005065894862284</v>
      </c>
      <c r="CJ66" s="8">
        <f t="shared" si="114"/>
        <v>-11.898427144808466</v>
      </c>
      <c r="CK66" s="8">
        <f t="shared" si="115"/>
        <v>-5.4776251698864371</v>
      </c>
      <c r="CL66" s="8">
        <f t="shared" si="116"/>
        <v>-3.3416734265360759</v>
      </c>
      <c r="CM66" s="8">
        <f t="shared" si="117"/>
        <v>-89.870302386025784</v>
      </c>
      <c r="CN66" s="9">
        <f t="shared" si="118"/>
        <v>-20.971440051888877</v>
      </c>
      <c r="CO66" s="421">
        <f t="shared" si="119"/>
        <v>-23.465633479431673</v>
      </c>
    </row>
    <row r="67" spans="1:93" s="1" customFormat="1" x14ac:dyDescent="0.3">
      <c r="A67" s="428">
        <v>2026</v>
      </c>
      <c r="B67" s="327">
        <v>3</v>
      </c>
      <c r="C67" s="429" t="s">
        <v>2</v>
      </c>
      <c r="D67" s="446">
        <f t="shared" si="89"/>
        <v>663.88829674513408</v>
      </c>
      <c r="E67" s="447">
        <f t="shared" si="90"/>
        <v>542.17804956381303</v>
      </c>
      <c r="F67" s="448">
        <f t="shared" si="91"/>
        <v>46.291085360957837</v>
      </c>
      <c r="G67" s="437">
        <f>1/23000*(SUMPRODUCT(M65:M71,J65:J71)+SUMPRODUCT(N65:N71,K65:K71)+SUMPRODUCT(O65:O71,L65:L71))/SUM(J65:L71)*J67</f>
        <v>540.57710135509308</v>
      </c>
      <c r="H67" s="438">
        <f>1/23000*(SUMPRODUCT(M65:M71,J65:J71)+SUMPRODUCT(N65:N71,K65:K71)+SUMPRODUCT(O65:O71,L65:L71))/SUM(J65:L71)*K67</f>
        <v>603.22712557034549</v>
      </c>
      <c r="I67" s="439">
        <f>1/23000*(SUMPRODUCT(M65:M71,J65:J71)+SUMPRODUCT(N65:N71,K65:K71)+SUMPRODUCT(O65:O71,L65:L71))/SUM(J65:L71)*L67</f>
        <v>52.987318005268015</v>
      </c>
      <c r="J67" s="465">
        <v>115.35730365792493</v>
      </c>
      <c r="K67" s="465">
        <v>128.72660444676444</v>
      </c>
      <c r="L67" s="239">
        <v>11.307312347915357</v>
      </c>
      <c r="M67" s="147">
        <v>132366.39849365177</v>
      </c>
      <c r="N67" s="147">
        <v>96872.710917538192</v>
      </c>
      <c r="O67" s="145">
        <v>94159.861383710682</v>
      </c>
      <c r="P67" s="13"/>
      <c r="Q67" s="15"/>
      <c r="R67" s="14"/>
      <c r="S67" s="133"/>
      <c r="T67" s="133"/>
      <c r="X67" s="507"/>
      <c r="Y67" s="152" t="s">
        <v>31</v>
      </c>
      <c r="Z67" s="437">
        <v>465.92018208890323</v>
      </c>
      <c r="AA67" s="438">
        <v>2440.7793290668205</v>
      </c>
      <c r="AB67" s="438">
        <v>487.35208891401925</v>
      </c>
      <c r="AC67" s="438">
        <v>344.01951163935439</v>
      </c>
      <c r="AD67" s="438">
        <v>445.62205263922749</v>
      </c>
      <c r="AE67" s="438">
        <v>1499.8616995993343</v>
      </c>
      <c r="AF67" s="439">
        <v>577.4222673756625</v>
      </c>
      <c r="AG67" s="454">
        <f t="shared" si="95"/>
        <v>6260.9771313233214</v>
      </c>
      <c r="AH67" s="437">
        <v>601.60869766901737</v>
      </c>
      <c r="AI67" s="438">
        <v>2317.5490207700036</v>
      </c>
      <c r="AJ67" s="438">
        <v>641.31922494295441</v>
      </c>
      <c r="AK67" s="438">
        <v>455.03872624066884</v>
      </c>
      <c r="AL67" s="438">
        <v>600.99535450373105</v>
      </c>
      <c r="AM67" s="438">
        <v>1848.446681797619</v>
      </c>
      <c r="AN67" s="439">
        <v>729.52285909075454</v>
      </c>
      <c r="AO67" s="454">
        <f t="shared" si="96"/>
        <v>7194.4805650147491</v>
      </c>
      <c r="AP67" s="437">
        <v>747.38395131850552</v>
      </c>
      <c r="AQ67" s="438">
        <v>3988.5407254272895</v>
      </c>
      <c r="AR67" s="438">
        <v>800.19729939033789</v>
      </c>
      <c r="AS67" s="438">
        <v>550.94532125239505</v>
      </c>
      <c r="AT67" s="438">
        <v>737.49023733210629</v>
      </c>
      <c r="AU67" s="438">
        <v>2397.2713567489568</v>
      </c>
      <c r="AV67" s="439">
        <v>926.90836523498683</v>
      </c>
      <c r="AW67" s="454">
        <f t="shared" si="137"/>
        <v>10148.737256704579</v>
      </c>
      <c r="AY67" s="507"/>
      <c r="AZ67" s="152" t="s">
        <v>31</v>
      </c>
      <c r="BA67" s="7">
        <f t="shared" ref="BA67:BA68" si="144">AH67/Z67*100-100</f>
        <v>29.122695430742937</v>
      </c>
      <c r="BB67" s="8">
        <f t="shared" si="97"/>
        <v>-5.0488098956463716</v>
      </c>
      <c r="BC67" s="8">
        <f t="shared" si="98"/>
        <v>31.592587685840158</v>
      </c>
      <c r="BD67" s="8">
        <f t="shared" si="99"/>
        <v>32.271197081896645</v>
      </c>
      <c r="BE67" s="8">
        <f t="shared" si="100"/>
        <v>34.866609707552499</v>
      </c>
      <c r="BF67" s="8">
        <f t="shared" si="101"/>
        <v>23.241141652687318</v>
      </c>
      <c r="BG67" s="9">
        <f t="shared" si="122"/>
        <v>26.341310390812751</v>
      </c>
      <c r="BH67" s="422">
        <f t="shared" si="102"/>
        <v>14.909868126193302</v>
      </c>
      <c r="BJ67" s="507"/>
      <c r="BK67" s="152" t="s">
        <v>31</v>
      </c>
      <c r="BL67" s="13">
        <f t="shared" ref="BL67:BL68" si="145">AH67-Z67</f>
        <v>135.68851558011414</v>
      </c>
      <c r="BM67" s="14">
        <f t="shared" si="124"/>
        <v>-123.23030829681693</v>
      </c>
      <c r="BN67" s="14">
        <f t="shared" si="103"/>
        <v>153.96713602893516</v>
      </c>
      <c r="BO67" s="14">
        <f t="shared" si="104"/>
        <v>111.01921460131445</v>
      </c>
      <c r="BP67" s="14">
        <f t="shared" si="105"/>
        <v>155.37330186450356</v>
      </c>
      <c r="BQ67" s="14">
        <f t="shared" si="106"/>
        <v>348.58498219828471</v>
      </c>
      <c r="BR67" s="15">
        <f t="shared" si="107"/>
        <v>152.10059171509204</v>
      </c>
      <c r="BS67" s="412">
        <f t="shared" ref="BS67:BS68" si="146">SUM(BL67:BR67)</f>
        <v>933.50343369142718</v>
      </c>
      <c r="BU67" s="507"/>
      <c r="BV67" s="152" t="s">
        <v>31</v>
      </c>
      <c r="BW67" s="13">
        <f t="shared" si="126"/>
        <v>-145.77525364948815</v>
      </c>
      <c r="BX67" s="14">
        <f t="shared" si="127"/>
        <v>-1670.9917046572859</v>
      </c>
      <c r="BY67" s="14">
        <f t="shared" si="108"/>
        <v>-158.87807444738348</v>
      </c>
      <c r="BZ67" s="14">
        <f t="shared" si="109"/>
        <v>-95.90659501172621</v>
      </c>
      <c r="CA67" s="14">
        <f t="shared" si="110"/>
        <v>-136.49488282837524</v>
      </c>
      <c r="CB67" s="14">
        <f t="shared" si="111"/>
        <v>-548.82467495133778</v>
      </c>
      <c r="CC67" s="15">
        <f t="shared" si="128"/>
        <v>-197.38550614423229</v>
      </c>
      <c r="CD67" s="412">
        <f t="shared" si="129"/>
        <v>-2954.2566916898286</v>
      </c>
      <c r="CF67" s="507"/>
      <c r="CG67" s="152" t="s">
        <v>31</v>
      </c>
      <c r="CH67" s="7">
        <f t="shared" si="112"/>
        <v>-19.50473426574348</v>
      </c>
      <c r="CI67" s="8">
        <f t="shared" si="113"/>
        <v>-41.894813659656783</v>
      </c>
      <c r="CJ67" s="8">
        <f t="shared" si="114"/>
        <v>-19.854862615561316</v>
      </c>
      <c r="CK67" s="8">
        <f t="shared" si="115"/>
        <v>-17.407643065869721</v>
      </c>
      <c r="CL67" s="8">
        <f t="shared" si="116"/>
        <v>-18.508025722774263</v>
      </c>
      <c r="CM67" s="8">
        <f t="shared" si="117"/>
        <v>-22.893723457974431</v>
      </c>
      <c r="CN67" s="9">
        <f t="shared" si="118"/>
        <v>-21.295039892556346</v>
      </c>
      <c r="CO67" s="422">
        <f t="shared" si="119"/>
        <v>-29.109598730996339</v>
      </c>
    </row>
    <row r="68" spans="1:93" s="1" customFormat="1" ht="16.2" thickBot="1" x14ac:dyDescent="0.35">
      <c r="A68" s="428">
        <v>2026</v>
      </c>
      <c r="B68" s="327">
        <v>4</v>
      </c>
      <c r="C68" s="429" t="s">
        <v>3</v>
      </c>
      <c r="D68" s="446">
        <f t="shared" si="89"/>
        <v>407.70483740211762</v>
      </c>
      <c r="E68" s="447">
        <f t="shared" si="90"/>
        <v>386.23984225431678</v>
      </c>
      <c r="F68" s="448">
        <f t="shared" si="91"/>
        <v>37.015326364438366</v>
      </c>
      <c r="G68" s="437">
        <f>1/23000*(SUMPRODUCT(M65:M71,J65:J71)+SUMPRODUCT(N65:N71,K65:K71)+SUMPRODUCT(O65:O71,L65:L71))/SUM(J65:L71)*J68</f>
        <v>325.30829106359954</v>
      </c>
      <c r="H68" s="438">
        <f>1/23000*(SUMPRODUCT(M65:M71,J65:J71)+SUMPRODUCT(N65:N71,K65:K71)+SUMPRODUCT(O65:O71,L65:L71))/SUM(J65:L71)*K68</f>
        <v>425.98202106492391</v>
      </c>
      <c r="I68" s="439">
        <f>1/23000*(SUMPRODUCT(M65:M71,J65:J71)+SUMPRODUCT(N65:N71,K65:K71)+SUMPRODUCT(O65:O71,L65:L71))/SUM(J65:L71)*L68</f>
        <v>42.714070605661668</v>
      </c>
      <c r="J68" s="465">
        <v>69.419676158302224</v>
      </c>
      <c r="K68" s="465">
        <v>90.903105650647859</v>
      </c>
      <c r="L68" s="239">
        <v>9.1150365063034222</v>
      </c>
      <c r="M68" s="147">
        <v>135080.02023612495</v>
      </c>
      <c r="N68" s="147">
        <v>97725.114101049126</v>
      </c>
      <c r="O68" s="145">
        <v>93400.888278761937</v>
      </c>
      <c r="P68" s="13"/>
      <c r="Q68" s="15"/>
      <c r="R68" s="14"/>
      <c r="S68" s="133"/>
      <c r="T68" s="133"/>
      <c r="X68" s="508"/>
      <c r="Y68" s="153" t="s">
        <v>32</v>
      </c>
      <c r="Z68" s="440">
        <v>54.417862176922299</v>
      </c>
      <c r="AA68" s="441">
        <v>214.54217843824753</v>
      </c>
      <c r="AB68" s="441">
        <v>40.76205307770082</v>
      </c>
      <c r="AC68" s="441">
        <v>32.832754404841943</v>
      </c>
      <c r="AD68" s="441">
        <v>44.783808385577167</v>
      </c>
      <c r="AE68" s="441">
        <v>173.68507024644273</v>
      </c>
      <c r="AF68" s="442">
        <v>59.976842662738576</v>
      </c>
      <c r="AG68" s="455">
        <f t="shared" si="95"/>
        <v>621.00056939247111</v>
      </c>
      <c r="AH68" s="440">
        <v>69.035145702765718</v>
      </c>
      <c r="AI68" s="441">
        <v>272.11344236321065</v>
      </c>
      <c r="AJ68" s="441">
        <v>51.702102633896423</v>
      </c>
      <c r="AK68" s="441">
        <v>41.724126051140004</v>
      </c>
      <c r="AL68" s="441">
        <v>56.873659564875105</v>
      </c>
      <c r="AM68" s="441">
        <v>220.30662106065355</v>
      </c>
      <c r="AN68" s="442">
        <v>76.103922210958871</v>
      </c>
      <c r="AO68" s="455">
        <f t="shared" si="96"/>
        <v>787.85901958750026</v>
      </c>
      <c r="AP68" s="440">
        <v>84.608488549730112</v>
      </c>
      <c r="AQ68" s="441">
        <v>332.73463487387312</v>
      </c>
      <c r="AR68" s="441">
        <v>63.073208598482324</v>
      </c>
      <c r="AS68" s="441">
        <v>50.856072199127006</v>
      </c>
      <c r="AT68" s="441">
        <v>69.52302033397244</v>
      </c>
      <c r="AU68" s="441">
        <v>270.37820579702054</v>
      </c>
      <c r="AV68" s="442">
        <v>93.294303273677741</v>
      </c>
      <c r="AW68" s="455">
        <f t="shared" si="137"/>
        <v>964.46793362588335</v>
      </c>
      <c r="AY68" s="508"/>
      <c r="AZ68" s="153" t="s">
        <v>32</v>
      </c>
      <c r="BA68" s="16">
        <f t="shared" si="144"/>
        <v>26.861186641841954</v>
      </c>
      <c r="BB68" s="17">
        <f t="shared" si="97"/>
        <v>26.834473456012773</v>
      </c>
      <c r="BC68" s="17">
        <f t="shared" si="98"/>
        <v>26.838808966127473</v>
      </c>
      <c r="BD68" s="17">
        <f t="shared" si="99"/>
        <v>27.080797232737879</v>
      </c>
      <c r="BE68" s="17">
        <f t="shared" si="100"/>
        <v>26.996031858674002</v>
      </c>
      <c r="BF68" s="17">
        <f t="shared" si="101"/>
        <v>26.842578206669828</v>
      </c>
      <c r="BG68" s="18">
        <f t="shared" si="122"/>
        <v>26.888843814113386</v>
      </c>
      <c r="BH68" s="423">
        <f t="shared" si="102"/>
        <v>26.869291015025624</v>
      </c>
      <c r="BJ68" s="508"/>
      <c r="BK68" s="153" t="s">
        <v>32</v>
      </c>
      <c r="BL68" s="19">
        <f t="shared" si="145"/>
        <v>14.617283525843419</v>
      </c>
      <c r="BM68" s="20">
        <f t="shared" si="124"/>
        <v>57.57126392496312</v>
      </c>
      <c r="BN68" s="20">
        <f t="shared" si="103"/>
        <v>10.940049556195603</v>
      </c>
      <c r="BO68" s="20">
        <f t="shared" si="104"/>
        <v>8.8913716462980616</v>
      </c>
      <c r="BP68" s="20">
        <f t="shared" si="105"/>
        <v>12.089851179297938</v>
      </c>
      <c r="BQ68" s="20">
        <f t="shared" si="106"/>
        <v>46.621550814210821</v>
      </c>
      <c r="BR68" s="21">
        <f t="shared" si="107"/>
        <v>16.127079548220294</v>
      </c>
      <c r="BS68" s="413">
        <f t="shared" si="146"/>
        <v>166.85845019502926</v>
      </c>
      <c r="BU68" s="508"/>
      <c r="BV68" s="153" t="s">
        <v>32</v>
      </c>
      <c r="BW68" s="19">
        <f t="shared" si="126"/>
        <v>-15.573342846964394</v>
      </c>
      <c r="BX68" s="20">
        <f t="shared" si="127"/>
        <v>-60.621192510662468</v>
      </c>
      <c r="BY68" s="20">
        <f t="shared" si="108"/>
        <v>-11.371105964585901</v>
      </c>
      <c r="BZ68" s="20">
        <f t="shared" si="109"/>
        <v>-9.1319461479870014</v>
      </c>
      <c r="CA68" s="20">
        <f t="shared" si="110"/>
        <v>-12.649360769097335</v>
      </c>
      <c r="CB68" s="20">
        <f t="shared" si="111"/>
        <v>-50.071584736366987</v>
      </c>
      <c r="CC68" s="21">
        <f t="shared" si="128"/>
        <v>-17.19038106271887</v>
      </c>
      <c r="CD68" s="413">
        <f t="shared" si="129"/>
        <v>-176.60891403838298</v>
      </c>
      <c r="CF68" s="508"/>
      <c r="CG68" s="153" t="s">
        <v>32</v>
      </c>
      <c r="CH68" s="16">
        <f t="shared" si="112"/>
        <v>-18.40635982737227</v>
      </c>
      <c r="CI68" s="17">
        <f t="shared" si="113"/>
        <v>-18.219080960309896</v>
      </c>
      <c r="CJ68" s="17">
        <f t="shared" si="114"/>
        <v>-18.028424773778696</v>
      </c>
      <c r="CK68" s="17">
        <f t="shared" si="115"/>
        <v>-17.956451910463826</v>
      </c>
      <c r="CL68" s="17">
        <f t="shared" si="116"/>
        <v>-18.194492569990118</v>
      </c>
      <c r="CM68" s="17">
        <f t="shared" si="117"/>
        <v>-18.519090541623356</v>
      </c>
      <c r="CN68" s="18">
        <f t="shared" si="118"/>
        <v>-18.425970782257821</v>
      </c>
      <c r="CO68" s="423">
        <f t="shared" si="119"/>
        <v>-18.311538194372943</v>
      </c>
    </row>
    <row r="69" spans="1:93" s="1" customFormat="1" x14ac:dyDescent="0.3">
      <c r="A69" s="428">
        <v>2026</v>
      </c>
      <c r="B69" s="327">
        <v>5</v>
      </c>
      <c r="C69" s="429" t="s">
        <v>4</v>
      </c>
      <c r="D69" s="446">
        <f t="shared" si="89"/>
        <v>309.77882561426838</v>
      </c>
      <c r="E69" s="447">
        <f t="shared" si="90"/>
        <v>480.21315025200789</v>
      </c>
      <c r="F69" s="448">
        <f t="shared" si="91"/>
        <v>49.623007334620041</v>
      </c>
      <c r="G69" s="437">
        <f>1/23000*(SUMPRODUCT(M65:M71,J65:J71)+SUMPRODUCT(N65:N71,K65:K71)+SUMPRODUCT(O65:O71,L65:L71))/SUM(J65:L71)*J69</f>
        <v>249.83991755617299</v>
      </c>
      <c r="H69" s="438">
        <f>1/23000*(SUMPRODUCT(M65:M71,J65:J71)+SUMPRODUCT(N65:N71,K65:K71)+SUMPRODUCT(O65:O71,L65:L71))/SUM(J65:L71)*K69</f>
        <v>551.8850716976159</v>
      </c>
      <c r="I69" s="439">
        <f>1/23000*(SUMPRODUCT(M65:M71,J65:J71)+SUMPRODUCT(N65:N71,K65:K71)+SUMPRODUCT(O65:O71,L65:L71))/SUM(J65:L71)*L69</f>
        <v>58.22847403817741</v>
      </c>
      <c r="J69" s="465">
        <v>53.31498349292194</v>
      </c>
      <c r="K69" s="465">
        <v>117.77038583489332</v>
      </c>
      <c r="L69" s="239">
        <v>12.425757110912711</v>
      </c>
      <c r="M69" s="147">
        <v>133638.09800436441</v>
      </c>
      <c r="N69" s="147">
        <v>93783.359691802674</v>
      </c>
      <c r="O69" s="145">
        <v>91851.881419274476</v>
      </c>
      <c r="P69" s="13"/>
      <c r="Q69" s="15"/>
      <c r="R69" s="14"/>
      <c r="S69" s="133"/>
      <c r="T69" s="133"/>
      <c r="X69" s="506">
        <f>1+X66</f>
        <v>2025</v>
      </c>
      <c r="Y69" s="120" t="s">
        <v>30</v>
      </c>
      <c r="Z69" s="434">
        <v>1220.9800360514992</v>
      </c>
      <c r="AA69" s="435">
        <v>527.47836906769169</v>
      </c>
      <c r="AB69" s="435">
        <v>534.63246055483819</v>
      </c>
      <c r="AC69" s="435">
        <v>322.37833640849084</v>
      </c>
      <c r="AD69" s="435">
        <v>247.35570612110297</v>
      </c>
      <c r="AE69" s="435">
        <v>296.30905352416823</v>
      </c>
      <c r="AF69" s="436">
        <v>1010.1831989455719</v>
      </c>
      <c r="AG69" s="453">
        <f t="shared" si="95"/>
        <v>4159.3171606733631</v>
      </c>
      <c r="AH69" s="434">
        <v>1553.8849622190496</v>
      </c>
      <c r="AI69" s="435">
        <v>84.066435049811076</v>
      </c>
      <c r="AJ69" s="435">
        <v>578.27325589758277</v>
      </c>
      <c r="AK69" s="435">
        <v>374.2551369188169</v>
      </c>
      <c r="AL69" s="435">
        <v>293.38744117715885</v>
      </c>
      <c r="AM69" s="435">
        <v>36.792491591892087</v>
      </c>
      <c r="AN69" s="436">
        <v>978.86469833352078</v>
      </c>
      <c r="AO69" s="453">
        <f t="shared" si="96"/>
        <v>3899.5244211878321</v>
      </c>
      <c r="AP69" s="437">
        <v>1560.2556680921195</v>
      </c>
      <c r="AQ69" s="438">
        <v>674.4149555883821</v>
      </c>
      <c r="AR69" s="438">
        <v>683.95212343171863</v>
      </c>
      <c r="AS69" s="438">
        <v>412.32758900419577</v>
      </c>
      <c r="AT69" s="438">
        <v>316.07732871705758</v>
      </c>
      <c r="AU69" s="438">
        <v>378.46100274391455</v>
      </c>
      <c r="AV69" s="439">
        <v>1290.4950688498377</v>
      </c>
      <c r="AW69" s="453">
        <f t="shared" si="137"/>
        <v>5315.9837364272262</v>
      </c>
      <c r="AY69" s="506">
        <f>1+AY66</f>
        <v>2025</v>
      </c>
      <c r="AZ69" s="120" t="s">
        <v>30</v>
      </c>
      <c r="BA69" s="7">
        <f>AH69/Z69*100-100</f>
        <v>27.265386520497458</v>
      </c>
      <c r="BB69" s="8">
        <f t="shared" si="97"/>
        <v>-84.062581523788936</v>
      </c>
      <c r="BC69" s="8">
        <f t="shared" si="98"/>
        <v>8.1627657433023018</v>
      </c>
      <c r="BD69" s="8">
        <f t="shared" si="99"/>
        <v>16.09190030827385</v>
      </c>
      <c r="BE69" s="8">
        <f t="shared" si="100"/>
        <v>18.609530290568358</v>
      </c>
      <c r="BF69" s="8">
        <f t="shared" si="101"/>
        <v>-87.583068706710606</v>
      </c>
      <c r="BG69" s="9">
        <f t="shared" si="122"/>
        <v>-3.1002793003032849</v>
      </c>
      <c r="BH69" s="421">
        <f t="shared" si="102"/>
        <v>-6.2460430270114955</v>
      </c>
      <c r="BJ69" s="506">
        <f>1+BJ66</f>
        <v>2025</v>
      </c>
      <c r="BK69" s="120" t="s">
        <v>30</v>
      </c>
      <c r="BL69" s="13">
        <f>AH69-Z69</f>
        <v>332.90492616755046</v>
      </c>
      <c r="BM69" s="14">
        <f t="shared" si="124"/>
        <v>-443.41193401788064</v>
      </c>
      <c r="BN69" s="14">
        <f t="shared" si="103"/>
        <v>43.640795342744582</v>
      </c>
      <c r="BO69" s="14">
        <f t="shared" si="104"/>
        <v>51.876800510326063</v>
      </c>
      <c r="BP69" s="14">
        <f t="shared" si="105"/>
        <v>46.031735056055879</v>
      </c>
      <c r="BQ69" s="14">
        <f t="shared" si="106"/>
        <v>-259.51656193227615</v>
      </c>
      <c r="BR69" s="15">
        <f t="shared" si="107"/>
        <v>-31.318500612051139</v>
      </c>
      <c r="BS69" s="411">
        <f>SUM(BL69:BR69)</f>
        <v>-259.79273948553094</v>
      </c>
      <c r="BU69" s="506">
        <f>1+BU66</f>
        <v>2025</v>
      </c>
      <c r="BV69" s="120" t="s">
        <v>30</v>
      </c>
      <c r="BW69" s="13">
        <f t="shared" si="126"/>
        <v>-6.3707058730699373</v>
      </c>
      <c r="BX69" s="14">
        <f t="shared" si="127"/>
        <v>-590.34852053857105</v>
      </c>
      <c r="BY69" s="14">
        <f t="shared" si="108"/>
        <v>-105.67886753413586</v>
      </c>
      <c r="BZ69" s="14">
        <f t="shared" si="109"/>
        <v>-38.07245208537887</v>
      </c>
      <c r="CA69" s="14">
        <f t="shared" si="110"/>
        <v>-22.689887539898734</v>
      </c>
      <c r="CB69" s="14">
        <f t="shared" si="111"/>
        <v>-341.66851115202246</v>
      </c>
      <c r="CC69" s="15">
        <f t="shared" si="128"/>
        <v>-311.63037051631693</v>
      </c>
      <c r="CD69" s="411">
        <f t="shared" si="129"/>
        <v>-1416.4593152393936</v>
      </c>
      <c r="CF69" s="506">
        <f>1+CF66</f>
        <v>2025</v>
      </c>
      <c r="CG69" s="120" t="s">
        <v>30</v>
      </c>
      <c r="CH69" s="7">
        <f t="shared" si="112"/>
        <v>-0.40831166348910131</v>
      </c>
      <c r="CI69" s="8">
        <f t="shared" si="113"/>
        <v>-87.534909427317089</v>
      </c>
      <c r="CJ69" s="8">
        <f t="shared" si="114"/>
        <v>-15.451208339539008</v>
      </c>
      <c r="CK69" s="8">
        <f t="shared" si="115"/>
        <v>-9.2335446622252277</v>
      </c>
      <c r="CL69" s="8">
        <f t="shared" si="116"/>
        <v>-7.1785874779427843</v>
      </c>
      <c r="CM69" s="8">
        <f t="shared" si="117"/>
        <v>-90.278392932127886</v>
      </c>
      <c r="CN69" s="9">
        <f t="shared" si="118"/>
        <v>-24.148125633216068</v>
      </c>
      <c r="CO69" s="421">
        <f t="shared" si="119"/>
        <v>-26.645290607893585</v>
      </c>
    </row>
    <row r="70" spans="1:93" s="1" customFormat="1" x14ac:dyDescent="0.3">
      <c r="A70" s="428">
        <v>2026</v>
      </c>
      <c r="B70" s="327">
        <v>6</v>
      </c>
      <c r="C70" s="429" t="s">
        <v>5</v>
      </c>
      <c r="D70" s="446">
        <f t="shared" si="89"/>
        <v>368.64890885426604</v>
      </c>
      <c r="E70" s="447">
        <f t="shared" si="90"/>
        <v>1664.6164038636578</v>
      </c>
      <c r="F70" s="448">
        <f t="shared" si="91"/>
        <v>190.08864236694157</v>
      </c>
      <c r="G70" s="437">
        <f>1/23000*(SUMPRODUCT(M65:M71,J65:J71)+SUMPRODUCT(N65:N71,K65:K71)+SUMPRODUCT(O65:O71,L65:L71))/SUM(J65:L71)*J70</f>
        <v>299.47903302032307</v>
      </c>
      <c r="H70" s="438">
        <f>1/23000*(SUMPRODUCT(M65:M71,J65:J71)+SUMPRODUCT(N65:N71,K65:K71)+SUMPRODUCT(O65:O71,L65:L71))/SUM(J65:L71)*K70</f>
        <v>1856.5628795561256</v>
      </c>
      <c r="I70" s="439">
        <f>1/23000*(SUMPRODUCT(M65:M71,J65:J71)+SUMPRODUCT(N65:N71,K65:K71)+SUMPRODUCT(O65:O71,L65:L71))/SUM(J65:L71)*L70</f>
        <v>225.73378256468408</v>
      </c>
      <c r="J70" s="465">
        <v>63.907800875594098</v>
      </c>
      <c r="K70" s="465">
        <v>396.18416562618182</v>
      </c>
      <c r="L70" s="239">
        <v>48.170816773204635</v>
      </c>
      <c r="M70" s="147">
        <v>132674.33376644566</v>
      </c>
      <c r="N70" s="147">
        <v>96637.323271998001</v>
      </c>
      <c r="O70" s="145">
        <v>90761.150989485293</v>
      </c>
      <c r="P70" s="13"/>
      <c r="Q70" s="15"/>
      <c r="R70" s="14"/>
      <c r="S70" s="133"/>
      <c r="T70" s="133"/>
      <c r="X70" s="507"/>
      <c r="Y70" s="152" t="s">
        <v>31</v>
      </c>
      <c r="Z70" s="437">
        <v>509.18728043056882</v>
      </c>
      <c r="AA70" s="438">
        <v>2667.5684825619046</v>
      </c>
      <c r="AB70" s="438">
        <v>532.68368796476466</v>
      </c>
      <c r="AC70" s="438">
        <v>376.1349397444539</v>
      </c>
      <c r="AD70" s="438">
        <v>487.22619058420298</v>
      </c>
      <c r="AE70" s="438">
        <v>1639.6774255911973</v>
      </c>
      <c r="AF70" s="439">
        <v>631.24980893825057</v>
      </c>
      <c r="AG70" s="454">
        <f t="shared" si="95"/>
        <v>6843.7278158153431</v>
      </c>
      <c r="AH70" s="437">
        <v>656.30295392796461</v>
      </c>
      <c r="AI70" s="438">
        <v>2527.9325853759092</v>
      </c>
      <c r="AJ70" s="438">
        <v>699.56568574178641</v>
      </c>
      <c r="AK70" s="438">
        <v>496.46279680637656</v>
      </c>
      <c r="AL70" s="438">
        <v>655.66199938601164</v>
      </c>
      <c r="AM70" s="438">
        <v>2016.267571998068</v>
      </c>
      <c r="AN70" s="439">
        <v>795.75899262340556</v>
      </c>
      <c r="AO70" s="454">
        <f t="shared" si="96"/>
        <v>7847.9525858595225</v>
      </c>
      <c r="AP70" s="437">
        <v>889.92016404113519</v>
      </c>
      <c r="AQ70" s="438">
        <v>4766.1902647621264</v>
      </c>
      <c r="AR70" s="438">
        <v>957.25574810427258</v>
      </c>
      <c r="AS70" s="438">
        <v>656.12292271780825</v>
      </c>
      <c r="AT70" s="438">
        <v>883.3395558366642</v>
      </c>
      <c r="AU70" s="438">
        <v>2853.2374800858197</v>
      </c>
      <c r="AV70" s="439">
        <v>1104.1371054741167</v>
      </c>
      <c r="AW70" s="454">
        <f t="shared" si="137"/>
        <v>12110.203241021944</v>
      </c>
      <c r="AY70" s="507"/>
      <c r="AZ70" s="152" t="s">
        <v>31</v>
      </c>
      <c r="BA70" s="7">
        <f t="shared" ref="BA70:BA71" si="147">AH70/Z70*100-100</f>
        <v>28.89225225205837</v>
      </c>
      <c r="BB70" s="8">
        <f t="shared" si="97"/>
        <v>-5.2345759105644589</v>
      </c>
      <c r="BC70" s="8">
        <f t="shared" si="98"/>
        <v>31.328535404309292</v>
      </c>
      <c r="BD70" s="8">
        <f t="shared" si="99"/>
        <v>31.990608780900118</v>
      </c>
      <c r="BE70" s="8">
        <f t="shared" si="100"/>
        <v>34.570351934457307</v>
      </c>
      <c r="BF70" s="8">
        <f t="shared" si="101"/>
        <v>22.967331289024017</v>
      </c>
      <c r="BG70" s="9">
        <f t="shared" si="122"/>
        <v>26.060868669704007</v>
      </c>
      <c r="BH70" s="422">
        <f t="shared" si="102"/>
        <v>14.673651510854825</v>
      </c>
      <c r="BJ70" s="507"/>
      <c r="BK70" s="152" t="s">
        <v>31</v>
      </c>
      <c r="BL70" s="13">
        <f t="shared" ref="BL70:BL71" si="148">AH70-Z70</f>
        <v>147.11567349739579</v>
      </c>
      <c r="BM70" s="14">
        <f t="shared" si="124"/>
        <v>-139.63589718599542</v>
      </c>
      <c r="BN70" s="14">
        <f t="shared" si="103"/>
        <v>166.88199777702175</v>
      </c>
      <c r="BO70" s="14">
        <f t="shared" si="104"/>
        <v>120.32785706192266</v>
      </c>
      <c r="BP70" s="14">
        <f t="shared" si="105"/>
        <v>168.43580880180866</v>
      </c>
      <c r="BQ70" s="14">
        <f t="shared" si="106"/>
        <v>376.59014640687064</v>
      </c>
      <c r="BR70" s="15">
        <f t="shared" si="107"/>
        <v>164.50918368515499</v>
      </c>
      <c r="BS70" s="412">
        <f t="shared" ref="BS70:BS71" si="149">SUM(BL70:BR70)</f>
        <v>1004.2247700441791</v>
      </c>
      <c r="BU70" s="507"/>
      <c r="BV70" s="152" t="s">
        <v>31</v>
      </c>
      <c r="BW70" s="13">
        <f t="shared" si="126"/>
        <v>-233.61721011317059</v>
      </c>
      <c r="BX70" s="14">
        <f t="shared" si="127"/>
        <v>-2238.2576793862172</v>
      </c>
      <c r="BY70" s="14">
        <f t="shared" si="108"/>
        <v>-257.69006236248617</v>
      </c>
      <c r="BZ70" s="14">
        <f t="shared" si="109"/>
        <v>-159.66012591143169</v>
      </c>
      <c r="CA70" s="14">
        <f t="shared" si="110"/>
        <v>-227.67755645065256</v>
      </c>
      <c r="CB70" s="14">
        <f t="shared" si="111"/>
        <v>-836.96990808775172</v>
      </c>
      <c r="CC70" s="15">
        <f t="shared" si="128"/>
        <v>-308.37811285071109</v>
      </c>
      <c r="CD70" s="412">
        <f t="shared" si="129"/>
        <v>-4262.250655162421</v>
      </c>
      <c r="CF70" s="507"/>
      <c r="CG70" s="152" t="s">
        <v>31</v>
      </c>
      <c r="CH70" s="7">
        <f t="shared" si="112"/>
        <v>-26.251479576809771</v>
      </c>
      <c r="CI70" s="8">
        <f t="shared" si="113"/>
        <v>-46.96114831869653</v>
      </c>
      <c r="CJ70" s="8">
        <f t="shared" si="114"/>
        <v>-26.919667275209335</v>
      </c>
      <c r="CK70" s="8">
        <f t="shared" si="115"/>
        <v>-24.333874093300025</v>
      </c>
      <c r="CL70" s="8">
        <f t="shared" si="116"/>
        <v>-25.774636146006785</v>
      </c>
      <c r="CM70" s="8">
        <f t="shared" si="117"/>
        <v>-29.334042957496038</v>
      </c>
      <c r="CN70" s="9">
        <f t="shared" si="118"/>
        <v>-27.929331540605503</v>
      </c>
      <c r="CO70" s="422">
        <f t="shared" si="119"/>
        <v>-35.195533636665402</v>
      </c>
    </row>
    <row r="71" spans="1:93" s="1" customFormat="1" ht="16.2" thickBot="1" x14ac:dyDescent="0.35">
      <c r="A71" s="432">
        <v>2026</v>
      </c>
      <c r="B71" s="409">
        <v>7</v>
      </c>
      <c r="C71" s="433" t="s">
        <v>6</v>
      </c>
      <c r="D71" s="449">
        <f t="shared" si="89"/>
        <v>1257.9994711006752</v>
      </c>
      <c r="E71" s="450">
        <f t="shared" si="90"/>
        <v>635.3584534426476</v>
      </c>
      <c r="F71" s="451">
        <f t="shared" si="91"/>
        <v>65.936900739806276</v>
      </c>
      <c r="G71" s="440">
        <f>1/23000*(SUMPRODUCT(M65:M71,J65:J71)+SUMPRODUCT(N65:N71,K65:K71)+SUMPRODUCT(O65:O71,L65:L71))/SUM(J65:L71)*J71</f>
        <v>1020.7072578348944</v>
      </c>
      <c r="H71" s="441">
        <f>1/23000*(SUMPRODUCT(M65:M71,J65:J71)+SUMPRODUCT(N65:N71,K65:K71)+SUMPRODUCT(O65:O71,L65:L71))/SUM(J65:L71)*K71</f>
        <v>714.78077540317997</v>
      </c>
      <c r="I71" s="442">
        <f>1/23000*(SUMPRODUCT(M65:M71,J65:J71)+SUMPRODUCT(N65:N71,K65:K71)+SUMPRODUCT(O65:O71,L65:L71))/SUM(J65:L71)*L71</f>
        <v>77.958807506876397</v>
      </c>
      <c r="J71" s="466">
        <v>217.8154361195611</v>
      </c>
      <c r="K71" s="466">
        <v>152.53177160175102</v>
      </c>
      <c r="L71" s="149">
        <v>16.636142758982828</v>
      </c>
      <c r="M71" s="129">
        <v>132837.17789143912</v>
      </c>
      <c r="N71" s="129">
        <v>95804.59386084479</v>
      </c>
      <c r="O71" s="144">
        <v>91159.876359961563</v>
      </c>
      <c r="P71" s="19"/>
      <c r="Q71" s="21"/>
      <c r="R71" s="14"/>
      <c r="S71" s="133"/>
      <c r="T71" s="133"/>
      <c r="X71" s="508"/>
      <c r="Y71" s="153" t="s">
        <v>32</v>
      </c>
      <c r="Z71" s="440">
        <v>60.845172254502721</v>
      </c>
      <c r="AA71" s="441">
        <v>239.9004005400885</v>
      </c>
      <c r="AB71" s="441">
        <v>45.590034571388173</v>
      </c>
      <c r="AC71" s="441">
        <v>36.740961627966151</v>
      </c>
      <c r="AD71" s="441">
        <v>50.101943111176837</v>
      </c>
      <c r="AE71" s="441">
        <v>194.27479888782315</v>
      </c>
      <c r="AF71" s="442">
        <v>67.089854169651005</v>
      </c>
      <c r="AG71" s="455">
        <f t="shared" si="95"/>
        <v>694.54316516259655</v>
      </c>
      <c r="AH71" s="440">
        <v>77.053732509837531</v>
      </c>
      <c r="AI71" s="441">
        <v>303.73617371794137</v>
      </c>
      <c r="AJ71" s="441">
        <v>57.720756401059113</v>
      </c>
      <c r="AK71" s="441">
        <v>46.589436504845928</v>
      </c>
      <c r="AL71" s="441">
        <v>63.482171155903202</v>
      </c>
      <c r="AM71" s="441">
        <v>245.86908469746024</v>
      </c>
      <c r="AN71" s="442">
        <v>84.936720643654752</v>
      </c>
      <c r="AO71" s="455">
        <f t="shared" si="96"/>
        <v>879.38807563070225</v>
      </c>
      <c r="AP71" s="440">
        <v>102.70642418646744</v>
      </c>
      <c r="AQ71" s="441">
        <v>403.76999266963173</v>
      </c>
      <c r="AR71" s="441">
        <v>76.526343829187326</v>
      </c>
      <c r="AS71" s="441">
        <v>61.749815912812124</v>
      </c>
      <c r="AT71" s="441">
        <v>84.433589200989971</v>
      </c>
      <c r="AU71" s="441">
        <v>328.40708881059226</v>
      </c>
      <c r="AV71" s="442">
        <v>113.30753504465602</v>
      </c>
      <c r="AW71" s="455">
        <f t="shared" si="137"/>
        <v>1170.9007896543369</v>
      </c>
      <c r="AY71" s="508"/>
      <c r="AZ71" s="153" t="s">
        <v>32</v>
      </c>
      <c r="BA71" s="16">
        <f t="shared" si="147"/>
        <v>26.639024354369084</v>
      </c>
      <c r="BB71" s="17">
        <f t="shared" si="97"/>
        <v>26.609281616095345</v>
      </c>
      <c r="BC71" s="17">
        <f t="shared" si="98"/>
        <v>26.608275127924671</v>
      </c>
      <c r="BD71" s="17">
        <f t="shared" si="99"/>
        <v>26.805163611676946</v>
      </c>
      <c r="BE71" s="17">
        <f t="shared" si="100"/>
        <v>26.706006222224701</v>
      </c>
      <c r="BF71" s="17">
        <f t="shared" si="101"/>
        <v>26.557374453610066</v>
      </c>
      <c r="BG71" s="18">
        <f t="shared" si="122"/>
        <v>26.601438764308739</v>
      </c>
      <c r="BH71" s="423">
        <f t="shared" si="102"/>
        <v>26.613883735337367</v>
      </c>
      <c r="BJ71" s="508"/>
      <c r="BK71" s="153" t="s">
        <v>32</v>
      </c>
      <c r="BL71" s="19">
        <f t="shared" si="148"/>
        <v>16.20856025533481</v>
      </c>
      <c r="BM71" s="20">
        <f t="shared" si="124"/>
        <v>63.835773177852872</v>
      </c>
      <c r="BN71" s="20">
        <f t="shared" si="103"/>
        <v>12.130721829670939</v>
      </c>
      <c r="BO71" s="20">
        <f t="shared" si="104"/>
        <v>9.8484748768797772</v>
      </c>
      <c r="BP71" s="20">
        <f t="shared" si="105"/>
        <v>13.380228044726366</v>
      </c>
      <c r="BQ71" s="20">
        <f t="shared" si="106"/>
        <v>51.594285809637086</v>
      </c>
      <c r="BR71" s="21">
        <f t="shared" si="107"/>
        <v>17.846866474003747</v>
      </c>
      <c r="BS71" s="413">
        <f t="shared" si="149"/>
        <v>184.84491046810561</v>
      </c>
      <c r="BU71" s="508"/>
      <c r="BV71" s="153" t="s">
        <v>32</v>
      </c>
      <c r="BW71" s="19">
        <f t="shared" si="126"/>
        <v>-25.652691676629914</v>
      </c>
      <c r="BX71" s="20">
        <f t="shared" si="127"/>
        <v>-100.03381895169036</v>
      </c>
      <c r="BY71" s="20">
        <f t="shared" si="108"/>
        <v>-18.805587428128213</v>
      </c>
      <c r="BZ71" s="20">
        <f t="shared" si="109"/>
        <v>-15.160379407966197</v>
      </c>
      <c r="CA71" s="20">
        <f t="shared" si="110"/>
        <v>-20.951418045086768</v>
      </c>
      <c r="CB71" s="20">
        <f t="shared" si="111"/>
        <v>-82.538004113132018</v>
      </c>
      <c r="CC71" s="21">
        <f t="shared" si="128"/>
        <v>-28.370814401001269</v>
      </c>
      <c r="CD71" s="413">
        <f t="shared" si="129"/>
        <v>-291.51271402363471</v>
      </c>
      <c r="CF71" s="508"/>
      <c r="CG71" s="153" t="s">
        <v>32</v>
      </c>
      <c r="CH71" s="16">
        <f t="shared" si="112"/>
        <v>-24.976715799253682</v>
      </c>
      <c r="CI71" s="17">
        <f t="shared" si="113"/>
        <v>-24.774951276168494</v>
      </c>
      <c r="CJ71" s="17">
        <f t="shared" si="114"/>
        <v>-24.574004829113122</v>
      </c>
      <c r="CK71" s="17">
        <f t="shared" si="115"/>
        <v>-24.551294904865699</v>
      </c>
      <c r="CL71" s="17">
        <f t="shared" si="116"/>
        <v>-24.814079613757684</v>
      </c>
      <c r="CM71" s="17">
        <f t="shared" si="117"/>
        <v>-25.13283267181103</v>
      </c>
      <c r="CN71" s="18">
        <f t="shared" si="118"/>
        <v>-25.038771154822086</v>
      </c>
      <c r="CO71" s="423">
        <f t="shared" si="119"/>
        <v>-24.896448665791098</v>
      </c>
    </row>
    <row r="72" spans="1:93" s="1" customFormat="1" x14ac:dyDescent="0.3">
      <c r="A72" s="430">
        <v>2027</v>
      </c>
      <c r="B72" s="47">
        <v>1</v>
      </c>
      <c r="C72" s="431" t="s">
        <v>0</v>
      </c>
      <c r="D72" s="443">
        <f t="shared" si="89"/>
        <v>1647.9422296036141</v>
      </c>
      <c r="E72" s="444">
        <f t="shared" si="90"/>
        <v>559.19185678124018</v>
      </c>
      <c r="F72" s="445">
        <f t="shared" si="91"/>
        <v>65.617379744680704</v>
      </c>
      <c r="G72" s="434">
        <f>1/23000*(SUMPRODUCT(M72:M78,J72:J78)+SUMPRODUCT(N72:N78,K72:K78)+SUMPRODUCT(O72:O78,L72:L78))/SUM(J72:L78)*J72</f>
        <v>1236.3210015926572</v>
      </c>
      <c r="H72" s="435">
        <f>1/23000*(SUMPRODUCT(M72:M78,J72:J78)+SUMPRODUCT(N72:N78,K72:K78)+SUMPRODUCT(O72:O78,L72:L78))/SUM(J72:L78)*K72</f>
        <v>653.4111572956291</v>
      </c>
      <c r="I72" s="436">
        <f>1/23000*(SUMPRODUCT(M72:M78,J72:J78)+SUMPRODUCT(N72:N78,K72:K78)+SUMPRODUCT(O72:O78,L72:L78))/SUM(J72:L78)*L72</f>
        <v>82.460283626930774</v>
      </c>
      <c r="J72" s="463">
        <v>252.15991490122741</v>
      </c>
      <c r="K72" s="463">
        <v>133.26967802611574</v>
      </c>
      <c r="L72" s="464">
        <v>16.8185916726414</v>
      </c>
      <c r="M72" s="248">
        <v>150312.04026115662</v>
      </c>
      <c r="N72" s="248">
        <v>96506.669007245451</v>
      </c>
      <c r="O72" s="191">
        <v>89734.013614389201</v>
      </c>
      <c r="P72" s="458">
        <f>SUM(J72:L78)</f>
        <v>2840.4449396026303</v>
      </c>
      <c r="Q72" s="459">
        <f>(SUMPRODUCT(M72:M78,J72:J78)+SUMPRODUCT(N72:N78,K72:K78)+SUMPRODUCT(O72:O78,L72:L78))/SUM(J72:L78)</f>
        <v>112767.26139350669</v>
      </c>
      <c r="R72" s="14"/>
      <c r="S72" s="133"/>
      <c r="T72" s="133"/>
      <c r="X72" s="506">
        <f>1+X69</f>
        <v>2026</v>
      </c>
      <c r="Y72" s="120" t="s">
        <v>30</v>
      </c>
      <c r="Z72" s="434">
        <v>1236.7464200407599</v>
      </c>
      <c r="AA72" s="435">
        <v>533.8007977821602</v>
      </c>
      <c r="AB72" s="435">
        <v>540.57710135509308</v>
      </c>
      <c r="AC72" s="435">
        <v>325.30829106359954</v>
      </c>
      <c r="AD72" s="435">
        <v>249.83991755617299</v>
      </c>
      <c r="AE72" s="435">
        <v>299.47903302032307</v>
      </c>
      <c r="AF72" s="436">
        <v>1020.7072578348944</v>
      </c>
      <c r="AG72" s="453">
        <f t="shared" si="95"/>
        <v>4206.4588186530036</v>
      </c>
      <c r="AH72" s="434">
        <v>1564.8829598340776</v>
      </c>
      <c r="AI72" s="435">
        <v>84.518414759792847</v>
      </c>
      <c r="AJ72" s="435">
        <v>581.60503425494119</v>
      </c>
      <c r="AK72" s="435">
        <v>375.93403244114421</v>
      </c>
      <c r="AL72" s="435">
        <v>294.89471765158862</v>
      </c>
      <c r="AM72" s="435">
        <v>36.954732936354901</v>
      </c>
      <c r="AN72" s="436">
        <v>983.18639687716779</v>
      </c>
      <c r="AO72" s="453">
        <f t="shared" si="96"/>
        <v>3921.9762887550669</v>
      </c>
      <c r="AP72" s="437">
        <v>1700.2394344299582</v>
      </c>
      <c r="AQ72" s="438">
        <v>734.68567312245477</v>
      </c>
      <c r="AR72" s="438">
        <v>744.89317104183294</v>
      </c>
      <c r="AS72" s="438">
        <v>448.62763899807277</v>
      </c>
      <c r="AT72" s="438">
        <v>343.99432483964029</v>
      </c>
      <c r="AU72" s="438">
        <v>411.99868112629537</v>
      </c>
      <c r="AV72" s="439">
        <v>1404.7306940388082</v>
      </c>
      <c r="AW72" s="453">
        <f t="shared" si="137"/>
        <v>5789.1696175970619</v>
      </c>
      <c r="AY72" s="506">
        <f>1+AY69</f>
        <v>2026</v>
      </c>
      <c r="AZ72" s="120" t="s">
        <v>30</v>
      </c>
      <c r="BA72" s="7">
        <f>AH72/Z72*100-100</f>
        <v>26.532240924740506</v>
      </c>
      <c r="BB72" s="8">
        <f t="shared" si="97"/>
        <v>-84.166675075992657</v>
      </c>
      <c r="BC72" s="8">
        <f t="shared" si="98"/>
        <v>7.5896542411806251</v>
      </c>
      <c r="BD72" s="8">
        <f t="shared" si="99"/>
        <v>15.562388899472296</v>
      </c>
      <c r="BE72" s="8">
        <f t="shared" si="100"/>
        <v>18.033467404297284</v>
      </c>
      <c r="BF72" s="8">
        <f t="shared" si="101"/>
        <v>-87.660327147561247</v>
      </c>
      <c r="BG72" s="9">
        <f t="shared" si="122"/>
        <v>-3.675966901353803</v>
      </c>
      <c r="BH72" s="421">
        <f t="shared" si="102"/>
        <v>-6.7629933433898231</v>
      </c>
      <c r="BJ72" s="506">
        <f>1+BJ69</f>
        <v>2026</v>
      </c>
      <c r="BK72" s="120" t="s">
        <v>30</v>
      </c>
      <c r="BL72" s="13">
        <f>AH72-Z72</f>
        <v>328.13653979331775</v>
      </c>
      <c r="BM72" s="14">
        <f t="shared" si="124"/>
        <v>-449.28238302236736</v>
      </c>
      <c r="BN72" s="14">
        <f t="shared" si="103"/>
        <v>41.027932899848111</v>
      </c>
      <c r="BO72" s="14">
        <f t="shared" si="104"/>
        <v>50.625741377544671</v>
      </c>
      <c r="BP72" s="14">
        <f t="shared" si="105"/>
        <v>45.054800095415629</v>
      </c>
      <c r="BQ72" s="14">
        <f t="shared" si="106"/>
        <v>-262.52430008396817</v>
      </c>
      <c r="BR72" s="15">
        <f t="shared" si="107"/>
        <v>-37.520860957726654</v>
      </c>
      <c r="BS72" s="411">
        <f>SUM(BL72:BR72)</f>
        <v>-284.48252989793605</v>
      </c>
      <c r="BU72" s="506">
        <f>1+BU69</f>
        <v>2026</v>
      </c>
      <c r="BV72" s="120" t="s">
        <v>30</v>
      </c>
      <c r="BW72" s="13">
        <f t="shared" si="126"/>
        <v>-135.35647459588063</v>
      </c>
      <c r="BX72" s="14">
        <f t="shared" si="127"/>
        <v>-650.16725836266187</v>
      </c>
      <c r="BY72" s="14">
        <f t="shared" si="108"/>
        <v>-163.28813678689176</v>
      </c>
      <c r="BZ72" s="14">
        <f t="shared" si="109"/>
        <v>-72.693606556928557</v>
      </c>
      <c r="CA72" s="14">
        <f t="shared" si="110"/>
        <v>-49.099607188051664</v>
      </c>
      <c r="CB72" s="14">
        <f t="shared" si="111"/>
        <v>-375.04394818994047</v>
      </c>
      <c r="CC72" s="15">
        <f t="shared" si="128"/>
        <v>-421.54429716164043</v>
      </c>
      <c r="CD72" s="411">
        <f t="shared" si="129"/>
        <v>-1867.1933288419955</v>
      </c>
      <c r="CF72" s="506">
        <f>1+CF69</f>
        <v>2026</v>
      </c>
      <c r="CG72" s="120" t="s">
        <v>30</v>
      </c>
      <c r="CH72" s="7">
        <f t="shared" si="112"/>
        <v>-7.9610243036894275</v>
      </c>
      <c r="CI72" s="8">
        <f t="shared" si="113"/>
        <v>-88.495976190663299</v>
      </c>
      <c r="CJ72" s="8">
        <f t="shared" si="114"/>
        <v>-21.921014064139072</v>
      </c>
      <c r="CK72" s="8">
        <f t="shared" si="115"/>
        <v>-16.20355061477629</v>
      </c>
      <c r="CL72" s="8">
        <f t="shared" si="116"/>
        <v>-14.273377100317106</v>
      </c>
      <c r="CM72" s="8">
        <f t="shared" si="117"/>
        <v>-91.030375913988252</v>
      </c>
      <c r="CN72" s="9">
        <f t="shared" si="118"/>
        <v>-30.008904834964369</v>
      </c>
      <c r="CO72" s="421">
        <f t="shared" si="119"/>
        <v>-32.253215092651232</v>
      </c>
    </row>
    <row r="73" spans="1:93" s="1" customFormat="1" x14ac:dyDescent="0.3">
      <c r="A73" s="428">
        <v>2027</v>
      </c>
      <c r="B73" s="327">
        <v>2</v>
      </c>
      <c r="C73" s="429" t="s">
        <v>1</v>
      </c>
      <c r="D73" s="446">
        <f t="shared" ref="D73:D99" si="150">J73*M73/23000</f>
        <v>717.6105607532304</v>
      </c>
      <c r="E73" s="447">
        <f t="shared" ref="E73:E99" si="151">K73*N73/23000</f>
        <v>2924.7080964562006</v>
      </c>
      <c r="F73" s="448">
        <f t="shared" ref="F73:F99" si="152">L73*O73/23000</f>
        <v>262.49818081064524</v>
      </c>
      <c r="G73" s="437">
        <f>1/23000*(SUMPRODUCT(M72:M78,J72:J78)+SUMPRODUCT(N72:N78,K72:K78)+SUMPRODUCT(O72:O78,L72:L78))/SUM(J72:L78)*J73</f>
        <v>533.16221494853755</v>
      </c>
      <c r="H73" s="438">
        <f>1/23000*(SUMPRODUCT(M72:M78,J72:J78)+SUMPRODUCT(N72:N78,K72:K78)+SUMPRODUCT(O72:O78,L72:L78))/SUM(J72:L78)*K73</f>
        <v>3424.6655401250491</v>
      </c>
      <c r="I73" s="439">
        <f>1/23000*(SUMPRODUCT(M72:M78,J72:J78)+SUMPRODUCT(N72:N78,K72:K78)+SUMPRODUCT(O72:O78,L72:L78))/SUM(J72:L78)*L73</f>
        <v>325.24929122064623</v>
      </c>
      <c r="J73" s="465">
        <v>108.74371508433626</v>
      </c>
      <c r="K73" s="465">
        <v>698.4944606219874</v>
      </c>
      <c r="L73" s="239">
        <v>66.337814766738802</v>
      </c>
      <c r="M73" s="147">
        <v>151779.28107867017</v>
      </c>
      <c r="N73" s="147">
        <v>96304.681011489069</v>
      </c>
      <c r="O73" s="145">
        <v>91010.808539203921</v>
      </c>
      <c r="P73" s="13"/>
      <c r="Q73" s="15"/>
      <c r="R73" s="14"/>
      <c r="S73" s="133"/>
      <c r="T73" s="133"/>
      <c r="X73" s="507"/>
      <c r="Y73" s="152" t="s">
        <v>31</v>
      </c>
      <c r="Z73" s="437">
        <v>576.43976823592413</v>
      </c>
      <c r="AA73" s="438">
        <v>3020.383319148099</v>
      </c>
      <c r="AB73" s="438">
        <v>603.22712557034549</v>
      </c>
      <c r="AC73" s="438">
        <v>425.98202106492391</v>
      </c>
      <c r="AD73" s="438">
        <v>551.8850716976159</v>
      </c>
      <c r="AE73" s="438">
        <v>1856.5628795561256</v>
      </c>
      <c r="AF73" s="439">
        <v>714.78077540317997</v>
      </c>
      <c r="AG73" s="454">
        <f t="shared" si="95"/>
        <v>7749.2609606762144</v>
      </c>
      <c r="AH73" s="437">
        <v>739.06772949507649</v>
      </c>
      <c r="AI73" s="438">
        <v>2847.4434634610607</v>
      </c>
      <c r="AJ73" s="438">
        <v>788.74471627402875</v>
      </c>
      <c r="AK73" s="438">
        <v>560.01922215309821</v>
      </c>
      <c r="AL73" s="438">
        <v>739.3807642614463</v>
      </c>
      <c r="AM73" s="438">
        <v>2270.6372651750316</v>
      </c>
      <c r="AN73" s="439">
        <v>896.19463722970545</v>
      </c>
      <c r="AO73" s="454">
        <f t="shared" si="96"/>
        <v>8841.4877980494475</v>
      </c>
      <c r="AP73" s="437">
        <v>1060.6193408249819</v>
      </c>
      <c r="AQ73" s="438">
        <v>5701.9511553125449</v>
      </c>
      <c r="AR73" s="438">
        <v>1146.5625810448589</v>
      </c>
      <c r="AS73" s="438">
        <v>781.988059432201</v>
      </c>
      <c r="AT73" s="438">
        <v>1058.9806030076586</v>
      </c>
      <c r="AU73" s="438">
        <v>3398.1417741616351</v>
      </c>
      <c r="AV73" s="439">
        <v>1316.2078827076471</v>
      </c>
      <c r="AW73" s="454">
        <f t="shared" si="137"/>
        <v>14464.451396491528</v>
      </c>
      <c r="AY73" s="507"/>
      <c r="AZ73" s="152" t="s">
        <v>31</v>
      </c>
      <c r="BA73" s="7">
        <f t="shared" ref="BA73:BA74" si="153">AH73/Z73*100-100</f>
        <v>28.212481202822261</v>
      </c>
      <c r="BB73" s="8">
        <f t="shared" si="97"/>
        <v>-5.7257585350397164</v>
      </c>
      <c r="BC73" s="8">
        <f t="shared" si="98"/>
        <v>30.754185751888741</v>
      </c>
      <c r="BD73" s="8">
        <f t="shared" si="99"/>
        <v>31.465459681394776</v>
      </c>
      <c r="BE73" s="8">
        <f t="shared" si="100"/>
        <v>33.973684409887682</v>
      </c>
      <c r="BF73" s="8">
        <f t="shared" si="101"/>
        <v>22.303278287989087</v>
      </c>
      <c r="BG73" s="9">
        <f t="shared" si="122"/>
        <v>25.380349901576054</v>
      </c>
      <c r="BH73" s="422">
        <f t="shared" si="102"/>
        <v>14.094593573706732</v>
      </c>
      <c r="BJ73" s="507"/>
      <c r="BK73" s="152" t="s">
        <v>31</v>
      </c>
      <c r="BL73" s="13">
        <f t="shared" ref="BL73:BL74" si="154">AH73-Z73</f>
        <v>162.62796125915236</v>
      </c>
      <c r="BM73" s="14">
        <f t="shared" si="124"/>
        <v>-172.93985568703829</v>
      </c>
      <c r="BN73" s="14">
        <f t="shared" si="103"/>
        <v>185.51759070368325</v>
      </c>
      <c r="BO73" s="14">
        <f t="shared" si="104"/>
        <v>134.0372010881743</v>
      </c>
      <c r="BP73" s="14">
        <f t="shared" si="105"/>
        <v>187.4956925638304</v>
      </c>
      <c r="BQ73" s="14">
        <f t="shared" si="106"/>
        <v>414.07438561890604</v>
      </c>
      <c r="BR73" s="15">
        <f t="shared" si="107"/>
        <v>181.41386182652548</v>
      </c>
      <c r="BS73" s="412">
        <f t="shared" ref="BS73:BS74" si="155">SUM(BL73:BR73)</f>
        <v>1092.2268373732336</v>
      </c>
      <c r="BU73" s="507"/>
      <c r="BV73" s="152" t="s">
        <v>31</v>
      </c>
      <c r="BW73" s="13">
        <f t="shared" si="126"/>
        <v>-321.55161132990543</v>
      </c>
      <c r="BX73" s="14">
        <f t="shared" si="127"/>
        <v>-2854.5076918514842</v>
      </c>
      <c r="BY73" s="14">
        <f t="shared" si="108"/>
        <v>-357.81786477083017</v>
      </c>
      <c r="BZ73" s="14">
        <f t="shared" si="109"/>
        <v>-221.96883727910279</v>
      </c>
      <c r="CA73" s="14">
        <f t="shared" si="110"/>
        <v>-319.5998387462123</v>
      </c>
      <c r="CB73" s="14">
        <f t="shared" si="111"/>
        <v>-1127.5045089866035</v>
      </c>
      <c r="CC73" s="15">
        <f t="shared" si="128"/>
        <v>-420.01324547794161</v>
      </c>
      <c r="CD73" s="412">
        <f t="shared" si="129"/>
        <v>-5622.9635984420802</v>
      </c>
      <c r="CF73" s="507"/>
      <c r="CG73" s="152" t="s">
        <v>31</v>
      </c>
      <c r="CH73" s="7">
        <f t="shared" si="112"/>
        <v>-30.317343739912644</v>
      </c>
      <c r="CI73" s="8">
        <f t="shared" si="113"/>
        <v>-50.061945711196088</v>
      </c>
      <c r="CJ73" s="8">
        <f t="shared" si="114"/>
        <v>-31.207879158654549</v>
      </c>
      <c r="CK73" s="8">
        <f t="shared" si="115"/>
        <v>-28.385195221557936</v>
      </c>
      <c r="CL73" s="8">
        <f t="shared" si="116"/>
        <v>-30.179952100964115</v>
      </c>
      <c r="CM73" s="8">
        <f t="shared" si="117"/>
        <v>-33.180031438352017</v>
      </c>
      <c r="CN73" s="9">
        <f t="shared" si="118"/>
        <v>-31.91085929480289</v>
      </c>
      <c r="CO73" s="422">
        <f t="shared" si="119"/>
        <v>-38.874364774083148</v>
      </c>
    </row>
    <row r="74" spans="1:93" s="1" customFormat="1" ht="16.2" thickBot="1" x14ac:dyDescent="0.35">
      <c r="A74" s="428">
        <v>2027</v>
      </c>
      <c r="B74" s="327">
        <v>3</v>
      </c>
      <c r="C74" s="429" t="s">
        <v>2</v>
      </c>
      <c r="D74" s="446">
        <f t="shared" si="150"/>
        <v>731.90387528451708</v>
      </c>
      <c r="E74" s="447">
        <f t="shared" si="151"/>
        <v>586.90096263650923</v>
      </c>
      <c r="F74" s="448">
        <f t="shared" si="152"/>
        <v>50.651082935760549</v>
      </c>
      <c r="G74" s="437">
        <f>1/23000*(SUMPRODUCT(M72:M78,J72:J78)+SUMPRODUCT(N72:N78,K72:K78)+SUMPRODUCT(O72:O78,L72:L78))/SUM(J72:L78)*J74</f>
        <v>539.49984293149396</v>
      </c>
      <c r="H74" s="438">
        <f>1/23000*(SUMPRODUCT(M72:M78,J72:J78)+SUMPRODUCT(N72:N78,K72:K78)+SUMPRODUCT(O72:O78,L72:L78))/SUM(J72:L78)*K74</f>
        <v>684.12117000456124</v>
      </c>
      <c r="I74" s="439">
        <f>1/23000*(SUMPRODUCT(M72:M78,J72:J78)+SUMPRODUCT(N72:N78,K72:K78)+SUMPRODUCT(O72:O78,L72:L78))/SUM(J72:L78)*L74</f>
        <v>61.848802797508661</v>
      </c>
      <c r="J74" s="465">
        <v>110.03633709010921</v>
      </c>
      <c r="K74" s="465">
        <v>139.53328932231159</v>
      </c>
      <c r="L74" s="239">
        <v>12.614675986310775</v>
      </c>
      <c r="M74" s="147">
        <v>152983.91037642985</v>
      </c>
      <c r="N74" s="147">
        <v>96741.94743204728</v>
      </c>
      <c r="O74" s="145">
        <v>92350.75944770225</v>
      </c>
      <c r="P74" s="13"/>
      <c r="Q74" s="15"/>
      <c r="R74" s="14"/>
      <c r="S74" s="133"/>
      <c r="T74" s="133"/>
      <c r="X74" s="508"/>
      <c r="Y74" s="153" t="s">
        <v>32</v>
      </c>
      <c r="Z74" s="440">
        <v>70.687892725636573</v>
      </c>
      <c r="AA74" s="441">
        <v>278.7488541599472</v>
      </c>
      <c r="AB74" s="441">
        <v>52.987318005268015</v>
      </c>
      <c r="AC74" s="441">
        <v>42.714070605661668</v>
      </c>
      <c r="AD74" s="441">
        <v>58.22847403817741</v>
      </c>
      <c r="AE74" s="441">
        <v>225.73378256468408</v>
      </c>
      <c r="AF74" s="442">
        <v>77.958807506876397</v>
      </c>
      <c r="AG74" s="455">
        <f t="shared" si="95"/>
        <v>807.05919960625135</v>
      </c>
      <c r="AH74" s="440">
        <v>89.081781442462699</v>
      </c>
      <c r="AI74" s="441">
        <v>351.1889652476824</v>
      </c>
      <c r="AJ74" s="441">
        <v>66.743495972045338</v>
      </c>
      <c r="AK74" s="441">
        <v>53.874000509893278</v>
      </c>
      <c r="AL74" s="441">
        <v>73.385948544619652</v>
      </c>
      <c r="AM74" s="441">
        <v>284.24078254628859</v>
      </c>
      <c r="AN74" s="442">
        <v>98.194780523657315</v>
      </c>
      <c r="AO74" s="455">
        <f t="shared" si="96"/>
        <v>1016.7097547866492</v>
      </c>
      <c r="AP74" s="440">
        <v>125.1756261779697</v>
      </c>
      <c r="AQ74" s="441">
        <v>491.97471762021013</v>
      </c>
      <c r="AR74" s="441">
        <v>93.234728663004603</v>
      </c>
      <c r="AS74" s="441">
        <v>75.263429007548638</v>
      </c>
      <c r="AT74" s="441">
        <v>103.15676241910542</v>
      </c>
      <c r="AU74" s="441">
        <v>400.36042526976127</v>
      </c>
      <c r="AV74" s="442">
        <v>138.12437191853729</v>
      </c>
      <c r="AW74" s="455">
        <f t="shared" si="137"/>
        <v>1427.2900610761371</v>
      </c>
      <c r="AY74" s="508"/>
      <c r="AZ74" s="153" t="s">
        <v>32</v>
      </c>
      <c r="BA74" s="16">
        <f t="shared" si="153"/>
        <v>26.02127182970213</v>
      </c>
      <c r="BB74" s="17">
        <f t="shared" si="97"/>
        <v>25.9875906238412</v>
      </c>
      <c r="BC74" s="17">
        <f t="shared" si="98"/>
        <v>25.961264854751988</v>
      </c>
      <c r="BD74" s="17">
        <f t="shared" si="99"/>
        <v>26.127057772743356</v>
      </c>
      <c r="BE74" s="17">
        <f t="shared" si="100"/>
        <v>26.031035085178871</v>
      </c>
      <c r="BF74" s="17">
        <f t="shared" si="101"/>
        <v>25.918583969521407</v>
      </c>
      <c r="BG74" s="18">
        <f t="shared" si="122"/>
        <v>25.957263411188009</v>
      </c>
      <c r="BH74" s="423">
        <f t="shared" si="102"/>
        <v>25.977097501977823</v>
      </c>
      <c r="BJ74" s="508"/>
      <c r="BK74" s="153" t="s">
        <v>32</v>
      </c>
      <c r="BL74" s="19">
        <f t="shared" si="154"/>
        <v>18.393888716826126</v>
      </c>
      <c r="BM74" s="20">
        <f t="shared" si="124"/>
        <v>72.440111087735204</v>
      </c>
      <c r="BN74" s="20">
        <f t="shared" si="103"/>
        <v>13.756177966777322</v>
      </c>
      <c r="BO74" s="20">
        <f t="shared" si="104"/>
        <v>11.15992990423161</v>
      </c>
      <c r="BP74" s="20">
        <f t="shared" si="105"/>
        <v>15.157474506442242</v>
      </c>
      <c r="BQ74" s="20">
        <f t="shared" si="106"/>
        <v>58.506999981604508</v>
      </c>
      <c r="BR74" s="21">
        <f t="shared" si="107"/>
        <v>20.235973016780918</v>
      </c>
      <c r="BS74" s="413">
        <f t="shared" si="155"/>
        <v>209.65055518039793</v>
      </c>
      <c r="BU74" s="508"/>
      <c r="BV74" s="153" t="s">
        <v>32</v>
      </c>
      <c r="BW74" s="19">
        <f t="shared" si="126"/>
        <v>-36.093844735507005</v>
      </c>
      <c r="BX74" s="20">
        <f t="shared" si="127"/>
        <v>-140.78575237252772</v>
      </c>
      <c r="BY74" s="20">
        <f t="shared" si="108"/>
        <v>-26.491232690959265</v>
      </c>
      <c r="BZ74" s="20">
        <f t="shared" si="109"/>
        <v>-21.389428497655359</v>
      </c>
      <c r="CA74" s="20">
        <f t="shared" si="110"/>
        <v>-29.770813874485768</v>
      </c>
      <c r="CB74" s="20">
        <f t="shared" si="111"/>
        <v>-116.11964272347268</v>
      </c>
      <c r="CC74" s="21">
        <f t="shared" si="128"/>
        <v>-39.929591394879978</v>
      </c>
      <c r="CD74" s="413">
        <f t="shared" si="129"/>
        <v>-410.58030628948779</v>
      </c>
      <c r="CF74" s="508"/>
      <c r="CG74" s="153" t="s">
        <v>32</v>
      </c>
      <c r="CH74" s="16">
        <f t="shared" si="112"/>
        <v>-28.834562955722873</v>
      </c>
      <c r="CI74" s="17">
        <f t="shared" si="113"/>
        <v>-28.616460832284091</v>
      </c>
      <c r="CJ74" s="17">
        <f t="shared" si="114"/>
        <v>-28.413481833267724</v>
      </c>
      <c r="CK74" s="17">
        <f t="shared" si="115"/>
        <v>-28.41941800912376</v>
      </c>
      <c r="CL74" s="17">
        <f t="shared" si="116"/>
        <v>-28.859779210143159</v>
      </c>
      <c r="CM74" s="17">
        <f t="shared" si="117"/>
        <v>-29.003776445994063</v>
      </c>
      <c r="CN74" s="18">
        <f t="shared" si="118"/>
        <v>-28.908432914670243</v>
      </c>
      <c r="CO74" s="423">
        <f t="shared" si="119"/>
        <v>-28.766423692456854</v>
      </c>
    </row>
    <row r="75" spans="1:93" s="1" customFormat="1" x14ac:dyDescent="0.3">
      <c r="A75" s="428">
        <v>2027</v>
      </c>
      <c r="B75" s="327">
        <v>4</v>
      </c>
      <c r="C75" s="429" t="s">
        <v>3</v>
      </c>
      <c r="D75" s="446">
        <f t="shared" si="150"/>
        <v>447.49529110047439</v>
      </c>
      <c r="E75" s="447">
        <f t="shared" si="151"/>
        <v>417.7999727883045</v>
      </c>
      <c r="F75" s="448">
        <f t="shared" si="152"/>
        <v>40.485670841561237</v>
      </c>
      <c r="G75" s="437">
        <f>1/23000*(SUMPRODUCT(M72:M78,J72:J78)+SUMPRODUCT(N72:N78,K72:K78)+SUMPRODUCT(O72:O78,L72:L78))/SUM(J72:L78)*J75</f>
        <v>324.17080987703361</v>
      </c>
      <c r="H75" s="438">
        <f>1/23000*(SUMPRODUCT(M72:M78,J72:J78)+SUMPRODUCT(N72:N78,K72:K78)+SUMPRODUCT(O72:O78,L72:L78))/SUM(J72:L78)*K75</f>
        <v>482.98990770008345</v>
      </c>
      <c r="I75" s="439">
        <f>1/23000*(SUMPRODUCT(M72:M78,J72:J78)+SUMPRODUCT(N72:N78,K72:K78)+SUMPRODUCT(O72:O78,L72:L78))/SUM(J72:L78)*L75</f>
        <v>49.849453883908524</v>
      </c>
      <c r="J75" s="465">
        <v>66.117847813595091</v>
      </c>
      <c r="K75" s="465">
        <v>98.510576029130902</v>
      </c>
      <c r="L75" s="239">
        <v>10.16728991341733</v>
      </c>
      <c r="M75" s="147">
        <v>155667.37326853219</v>
      </c>
      <c r="N75" s="147">
        <v>97546.880360230309</v>
      </c>
      <c r="O75" s="145">
        <v>91584.919608428143</v>
      </c>
      <c r="P75" s="13"/>
      <c r="Q75" s="15"/>
      <c r="R75" s="14"/>
      <c r="S75" s="133"/>
      <c r="T75" s="133"/>
      <c r="X75" s="506">
        <f>1+X72</f>
        <v>2027</v>
      </c>
      <c r="Y75" s="120" t="s">
        <v>30</v>
      </c>
      <c r="Z75" s="434">
        <v>1236.3210015926572</v>
      </c>
      <c r="AA75" s="435">
        <v>533.16221494853755</v>
      </c>
      <c r="AB75" s="435">
        <v>539.49984293149396</v>
      </c>
      <c r="AC75" s="435">
        <v>324.17080987703361</v>
      </c>
      <c r="AD75" s="435">
        <v>249.18811577262193</v>
      </c>
      <c r="AE75" s="435">
        <v>298.82798146746785</v>
      </c>
      <c r="AF75" s="436">
        <v>1018.2232975388348</v>
      </c>
      <c r="AG75" s="453">
        <f t="shared" si="95"/>
        <v>4199.3932641286474</v>
      </c>
      <c r="AH75" s="434">
        <v>1555.0905651586481</v>
      </c>
      <c r="AI75" s="435">
        <v>83.707800212910655</v>
      </c>
      <c r="AJ75" s="435">
        <v>578.75041690416037</v>
      </c>
      <c r="AK75" s="435">
        <v>372.05909255151306</v>
      </c>
      <c r="AL75" s="435">
        <v>292.00991189595146</v>
      </c>
      <c r="AM75" s="435">
        <v>36.568644626862103</v>
      </c>
      <c r="AN75" s="436">
        <v>972.91614844753121</v>
      </c>
      <c r="AO75" s="453">
        <f t="shared" si="96"/>
        <v>3891.1025797975767</v>
      </c>
      <c r="AP75" s="437">
        <v>1840.1642738294954</v>
      </c>
      <c r="AQ75" s="438">
        <v>794.90983722888791</v>
      </c>
      <c r="AR75" s="438">
        <v>805.77290449447582</v>
      </c>
      <c r="AS75" s="438">
        <v>484.95859501683293</v>
      </c>
      <c r="AT75" s="438">
        <v>371.94331022935717</v>
      </c>
      <c r="AU75" s="438">
        <v>445.57378263169619</v>
      </c>
      <c r="AV75" s="439">
        <v>1519.0821452149376</v>
      </c>
      <c r="AW75" s="453">
        <f t="shared" si="137"/>
        <v>6262.4048486456832</v>
      </c>
      <c r="AY75" s="506">
        <f>1+AY72</f>
        <v>2027</v>
      </c>
      <c r="AZ75" s="120" t="s">
        <v>30</v>
      </c>
      <c r="BA75" s="7">
        <f>AH75/Z75*100-100</f>
        <v>25.783721473253678</v>
      </c>
      <c r="BB75" s="8">
        <f t="shared" si="97"/>
        <v>-84.299750082441534</v>
      </c>
      <c r="BC75" s="8">
        <f t="shared" si="98"/>
        <v>7.2753633734886023</v>
      </c>
      <c r="BD75" s="8">
        <f t="shared" si="99"/>
        <v>14.772546205700849</v>
      </c>
      <c r="BE75" s="8">
        <f t="shared" si="100"/>
        <v>17.184525831241231</v>
      </c>
      <c r="BF75" s="8">
        <f t="shared" si="101"/>
        <v>-87.762643763384261</v>
      </c>
      <c r="BG75" s="9">
        <f t="shared" si="122"/>
        <v>-4.4496280138960032</v>
      </c>
      <c r="BH75" s="421">
        <f t="shared" si="102"/>
        <v>-7.3413149219555009</v>
      </c>
      <c r="BJ75" s="506">
        <f>1+BJ72</f>
        <v>2027</v>
      </c>
      <c r="BK75" s="120" t="s">
        <v>30</v>
      </c>
      <c r="BL75" s="13">
        <f>AH75-Z75</f>
        <v>318.76956356599089</v>
      </c>
      <c r="BM75" s="14">
        <f t="shared" si="124"/>
        <v>-449.45441473562687</v>
      </c>
      <c r="BN75" s="14">
        <f t="shared" si="103"/>
        <v>39.250573972666416</v>
      </c>
      <c r="BO75" s="14">
        <f t="shared" si="104"/>
        <v>47.888282674479456</v>
      </c>
      <c r="BP75" s="14">
        <f t="shared" si="105"/>
        <v>42.821796123329534</v>
      </c>
      <c r="BQ75" s="14">
        <f t="shared" si="106"/>
        <v>-262.25933684060573</v>
      </c>
      <c r="BR75" s="15">
        <f t="shared" si="107"/>
        <v>-45.307149091303586</v>
      </c>
      <c r="BS75" s="411">
        <f>SUM(BL75:BR75)</f>
        <v>-308.29068433106988</v>
      </c>
      <c r="BU75" s="506">
        <f>1+BU72</f>
        <v>2027</v>
      </c>
      <c r="BV75" s="120" t="s">
        <v>30</v>
      </c>
      <c r="BW75" s="13">
        <f t="shared" si="126"/>
        <v>-285.07370867084728</v>
      </c>
      <c r="BX75" s="14">
        <f t="shared" si="127"/>
        <v>-711.20203701597723</v>
      </c>
      <c r="BY75" s="14">
        <f t="shared" si="108"/>
        <v>-227.02248759031545</v>
      </c>
      <c r="BZ75" s="14">
        <f t="shared" si="109"/>
        <v>-112.89950246531987</v>
      </c>
      <c r="CA75" s="14">
        <f t="shared" si="110"/>
        <v>-79.933398333405705</v>
      </c>
      <c r="CB75" s="14">
        <f t="shared" si="111"/>
        <v>-409.00513800483407</v>
      </c>
      <c r="CC75" s="15">
        <f t="shared" si="128"/>
        <v>-546.16599676740634</v>
      </c>
      <c r="CD75" s="411">
        <f t="shared" si="129"/>
        <v>-2371.302268848106</v>
      </c>
      <c r="CF75" s="506">
        <f>1+CF72</f>
        <v>2027</v>
      </c>
      <c r="CG75" s="120" t="s">
        <v>30</v>
      </c>
      <c r="CH75" s="7">
        <f t="shared" si="112"/>
        <v>-15.491753248615751</v>
      </c>
      <c r="CI75" s="8">
        <f t="shared" si="113"/>
        <v>-89.469522668794497</v>
      </c>
      <c r="CJ75" s="8">
        <f t="shared" si="114"/>
        <v>-28.17450007614049</v>
      </c>
      <c r="CK75" s="8">
        <f t="shared" si="115"/>
        <v>-23.280235390281334</v>
      </c>
      <c r="CL75" s="8">
        <f t="shared" si="116"/>
        <v>-21.490747685209115</v>
      </c>
      <c r="CM75" s="8">
        <f t="shared" si="117"/>
        <v>-91.792909266142999</v>
      </c>
      <c r="CN75" s="9">
        <f t="shared" si="118"/>
        <v>-35.953684169602852</v>
      </c>
      <c r="CO75" s="421">
        <f t="shared" si="119"/>
        <v>-37.865681414080534</v>
      </c>
    </row>
    <row r="76" spans="1:93" s="1" customFormat="1" x14ac:dyDescent="0.3">
      <c r="A76" s="428">
        <v>2027</v>
      </c>
      <c r="B76" s="327">
        <v>5</v>
      </c>
      <c r="C76" s="429" t="s">
        <v>4</v>
      </c>
      <c r="D76" s="446">
        <f t="shared" si="150"/>
        <v>340.93721989852514</v>
      </c>
      <c r="E76" s="447">
        <f t="shared" si="151"/>
        <v>520.09785715410283</v>
      </c>
      <c r="F76" s="448">
        <f t="shared" si="152"/>
        <v>54.233024899196479</v>
      </c>
      <c r="G76" s="437">
        <f>1/23000*(SUMPRODUCT(M72:M78,J72:J78)+SUMPRODUCT(N72:N78,K72:K78)+SUMPRODUCT(O72:O78,L72:L78))/SUM(J72:L78)*J76</f>
        <v>249.18811577262193</v>
      </c>
      <c r="H76" s="438">
        <f>1/23000*(SUMPRODUCT(M72:M78,J72:J78)+SUMPRODUCT(N72:N78,K72:K78)+SUMPRODUCT(O72:O78,L72:L78))/SUM(J72:L78)*K76</f>
        <v>625.93523280232023</v>
      </c>
      <c r="I76" s="439">
        <f>1/23000*(SUMPRODUCT(M72:M78,J72:J78)+SUMPRODUCT(N72:N78,K72:K78)+SUMPRODUCT(O72:O78,L72:L78))/SUM(J72:L78)*L76</f>
        <v>67.926796163851037</v>
      </c>
      <c r="J76" s="465">
        <v>50.824384594838818</v>
      </c>
      <c r="K76" s="465">
        <v>127.66569105740771</v>
      </c>
      <c r="L76" s="239">
        <v>13.854342940162368</v>
      </c>
      <c r="M76" s="147">
        <v>154287.2800168127</v>
      </c>
      <c r="N76" s="147">
        <v>93699.807798520225</v>
      </c>
      <c r="O76" s="145">
        <v>90033.831129266124</v>
      </c>
      <c r="P76" s="13"/>
      <c r="Q76" s="15"/>
      <c r="R76" s="14"/>
      <c r="S76" s="133"/>
      <c r="T76" s="133"/>
      <c r="X76" s="507"/>
      <c r="Y76" s="152" t="s">
        <v>31</v>
      </c>
      <c r="Z76" s="437">
        <v>653.4111572956291</v>
      </c>
      <c r="AA76" s="438">
        <v>3424.6655401250491</v>
      </c>
      <c r="AB76" s="438">
        <v>684.12117000456124</v>
      </c>
      <c r="AC76" s="438">
        <v>482.98990770008345</v>
      </c>
      <c r="AD76" s="438">
        <v>625.93523280232023</v>
      </c>
      <c r="AE76" s="438">
        <v>2104.2314590700494</v>
      </c>
      <c r="AF76" s="439">
        <v>810.21093284809217</v>
      </c>
      <c r="AG76" s="454">
        <f t="shared" si="95"/>
        <v>8785.5653998457856</v>
      </c>
      <c r="AH76" s="437">
        <v>832.88109389583019</v>
      </c>
      <c r="AI76" s="438">
        <v>3210.1132187574613</v>
      </c>
      <c r="AJ76" s="438">
        <v>889.1688484607929</v>
      </c>
      <c r="AK76" s="438">
        <v>631.2454652416443</v>
      </c>
      <c r="AL76" s="438">
        <v>833.69921824952405</v>
      </c>
      <c r="AM76" s="438">
        <v>2559.0113824213577</v>
      </c>
      <c r="AN76" s="439">
        <v>1010.0739476490404</v>
      </c>
      <c r="AO76" s="454">
        <f t="shared" si="96"/>
        <v>9966.1931746756509</v>
      </c>
      <c r="AP76" s="437">
        <v>1263.0278537056547</v>
      </c>
      <c r="AQ76" s="438">
        <v>6817.1217410624367</v>
      </c>
      <c r="AR76" s="438">
        <v>1372.5588468488743</v>
      </c>
      <c r="AS76" s="438">
        <v>931.11284508014433</v>
      </c>
      <c r="AT76" s="438">
        <v>1269.3587172789473</v>
      </c>
      <c r="AU76" s="438">
        <v>4042.7930818424284</v>
      </c>
      <c r="AV76" s="439">
        <v>1567.4422809257599</v>
      </c>
      <c r="AW76" s="454">
        <f t="shared" si="137"/>
        <v>17263.415366744244</v>
      </c>
      <c r="AY76" s="507"/>
      <c r="AZ76" s="152" t="s">
        <v>31</v>
      </c>
      <c r="BA76" s="7">
        <f t="shared" ref="BA76:BA77" si="156">AH76/Z76*100-100</f>
        <v>27.46661647820649</v>
      </c>
      <c r="BB76" s="8">
        <f t="shared" si="97"/>
        <v>-6.2649131383426635</v>
      </c>
      <c r="BC76" s="8">
        <f t="shared" si="98"/>
        <v>29.972421180134603</v>
      </c>
      <c r="BD76" s="8">
        <f t="shared" si="99"/>
        <v>30.695373791044375</v>
      </c>
      <c r="BE76" s="8">
        <f t="shared" si="100"/>
        <v>33.19256922430165</v>
      </c>
      <c r="BF76" s="8">
        <f t="shared" si="101"/>
        <v>21.612637782361418</v>
      </c>
      <c r="BG76" s="9">
        <f t="shared" si="122"/>
        <v>24.668022449213353</v>
      </c>
      <c r="BH76" s="422">
        <f t="shared" si="102"/>
        <v>13.438267443215295</v>
      </c>
      <c r="BJ76" s="507"/>
      <c r="BK76" s="152" t="s">
        <v>31</v>
      </c>
      <c r="BL76" s="13">
        <f t="shared" ref="BL76:BL77" si="157">AH76-Z76</f>
        <v>179.46993660020109</v>
      </c>
      <c r="BM76" s="14">
        <f t="shared" si="124"/>
        <v>-214.55232136758787</v>
      </c>
      <c r="BN76" s="14">
        <f t="shared" si="103"/>
        <v>205.04767845623167</v>
      </c>
      <c r="BO76" s="14">
        <f t="shared" si="104"/>
        <v>148.25555754156085</v>
      </c>
      <c r="BP76" s="14">
        <f t="shared" si="105"/>
        <v>207.76398544720382</v>
      </c>
      <c r="BQ76" s="14">
        <f t="shared" si="106"/>
        <v>454.7799233513083</v>
      </c>
      <c r="BR76" s="15">
        <f t="shared" si="107"/>
        <v>199.86301480094824</v>
      </c>
      <c r="BS76" s="412">
        <f t="shared" ref="BS76:BS77" si="158">SUM(BL76:BR76)</f>
        <v>1180.6277748298662</v>
      </c>
      <c r="BU76" s="507"/>
      <c r="BV76" s="152" t="s">
        <v>31</v>
      </c>
      <c r="BW76" s="13">
        <f t="shared" si="126"/>
        <v>-430.14675980982452</v>
      </c>
      <c r="BX76" s="14">
        <f t="shared" si="127"/>
        <v>-3607.0085223049755</v>
      </c>
      <c r="BY76" s="14">
        <f t="shared" si="108"/>
        <v>-483.38999838808138</v>
      </c>
      <c r="BZ76" s="14">
        <f t="shared" si="109"/>
        <v>-299.86737983850003</v>
      </c>
      <c r="CA76" s="14">
        <f t="shared" si="110"/>
        <v>-435.65949902942327</v>
      </c>
      <c r="CB76" s="14">
        <f t="shared" si="111"/>
        <v>-1483.7816994210707</v>
      </c>
      <c r="CC76" s="15">
        <f t="shared" si="128"/>
        <v>-557.36833327671945</v>
      </c>
      <c r="CD76" s="412">
        <f t="shared" si="129"/>
        <v>-7297.2221920685943</v>
      </c>
      <c r="CF76" s="507"/>
      <c r="CG76" s="152" t="s">
        <v>31</v>
      </c>
      <c r="CH76" s="7">
        <f t="shared" si="112"/>
        <v>-34.056791269313464</v>
      </c>
      <c r="CI76" s="8">
        <f t="shared" si="113"/>
        <v>-52.911018158564218</v>
      </c>
      <c r="CJ76" s="8">
        <f t="shared" si="114"/>
        <v>-35.218162011621573</v>
      </c>
      <c r="CK76" s="8">
        <f t="shared" si="115"/>
        <v>-32.205267215778704</v>
      </c>
      <c r="CL76" s="8">
        <f t="shared" si="116"/>
        <v>-34.321227963307493</v>
      </c>
      <c r="CM76" s="8">
        <f t="shared" si="117"/>
        <v>-36.701895679134402</v>
      </c>
      <c r="CN76" s="9">
        <f t="shared" si="118"/>
        <v>-35.559097777273664</v>
      </c>
      <c r="CO76" s="422">
        <f t="shared" si="119"/>
        <v>-42.269863969824627</v>
      </c>
    </row>
    <row r="77" spans="1:93" s="1" customFormat="1" ht="16.2" thickBot="1" x14ac:dyDescent="0.35">
      <c r="A77" s="428">
        <v>2027</v>
      </c>
      <c r="B77" s="327">
        <v>6</v>
      </c>
      <c r="C77" s="429" t="s">
        <v>5</v>
      </c>
      <c r="D77" s="446">
        <f t="shared" si="150"/>
        <v>406.40256802960766</v>
      </c>
      <c r="E77" s="447">
        <f t="shared" si="151"/>
        <v>1800.4452016450261</v>
      </c>
      <c r="F77" s="448">
        <f t="shared" si="152"/>
        <v>207.65620742031899</v>
      </c>
      <c r="G77" s="437">
        <f>1/23000*(SUMPRODUCT(M72:M78,J72:J78)+SUMPRODUCT(N72:N78,K72:K78)+SUMPRODUCT(O72:O78,L72:L78))/SUM(J72:L78)*J77</f>
        <v>298.82798146746785</v>
      </c>
      <c r="H77" s="438">
        <f>1/23000*(SUMPRODUCT(M72:M78,J72:J78)+SUMPRODUCT(N72:N78,K72:K78)+SUMPRODUCT(O72:O78,L72:L78))/SUM(J72:L78)*K77</f>
        <v>2104.2314590700494</v>
      </c>
      <c r="I77" s="439">
        <f>1/23000*(SUMPRODUCT(M72:M78,J72:J78)+SUMPRODUCT(N72:N78,K72:K78)+SUMPRODUCT(O72:O78,L72:L78))/SUM(J72:L78)*L77</f>
        <v>263.2646723793693</v>
      </c>
      <c r="J77" s="465">
        <v>60.948926920978863</v>
      </c>
      <c r="K77" s="465">
        <v>429.17884996538476</v>
      </c>
      <c r="L77" s="239">
        <v>53.695437752948344</v>
      </c>
      <c r="M77" s="147">
        <v>153362.15971119277</v>
      </c>
      <c r="N77" s="147">
        <v>96487.139664910152</v>
      </c>
      <c r="O77" s="145">
        <v>88947.831892944916</v>
      </c>
      <c r="P77" s="13"/>
      <c r="Q77" s="15"/>
      <c r="R77" s="14"/>
      <c r="S77" s="133"/>
      <c r="T77" s="133"/>
      <c r="X77" s="508"/>
      <c r="Y77" s="153" t="s">
        <v>32</v>
      </c>
      <c r="Z77" s="440">
        <v>82.460283626930774</v>
      </c>
      <c r="AA77" s="441">
        <v>325.24929122064623</v>
      </c>
      <c r="AB77" s="441">
        <v>61.848802797508661</v>
      </c>
      <c r="AC77" s="441">
        <v>49.849453883908524</v>
      </c>
      <c r="AD77" s="441">
        <v>67.926796163851037</v>
      </c>
      <c r="AE77" s="441">
        <v>263.2646723793693</v>
      </c>
      <c r="AF77" s="442">
        <v>90.928861085230409</v>
      </c>
      <c r="AG77" s="455">
        <f t="shared" si="95"/>
        <v>941.52816115744486</v>
      </c>
      <c r="AH77" s="440">
        <v>103.30885325769984</v>
      </c>
      <c r="AI77" s="441">
        <v>407.36217146063001</v>
      </c>
      <c r="AJ77" s="441">
        <v>77.443233254654558</v>
      </c>
      <c r="AK77" s="441">
        <v>62.503275367613526</v>
      </c>
      <c r="AL77" s="441">
        <v>85.116615333102033</v>
      </c>
      <c r="AM77" s="441">
        <v>329.6099192018122</v>
      </c>
      <c r="AN77" s="442">
        <v>113.87451322838976</v>
      </c>
      <c r="AO77" s="455">
        <f t="shared" si="96"/>
        <v>1179.2185811039019</v>
      </c>
      <c r="AP77" s="440">
        <v>152.92363188988821</v>
      </c>
      <c r="AQ77" s="441">
        <v>600.91587769827822</v>
      </c>
      <c r="AR77" s="441">
        <v>113.87531994089103</v>
      </c>
      <c r="AS77" s="441">
        <v>91.936597456790508</v>
      </c>
      <c r="AT77" s="441">
        <v>125.99536515883611</v>
      </c>
      <c r="AU77" s="441">
        <v>489.09520458218367</v>
      </c>
      <c r="AV77" s="442">
        <v>168.73118783795462</v>
      </c>
      <c r="AW77" s="455">
        <f t="shared" si="137"/>
        <v>1743.4731845648225</v>
      </c>
      <c r="AY77" s="508"/>
      <c r="AZ77" s="153" t="s">
        <v>32</v>
      </c>
      <c r="BA77" s="16">
        <f t="shared" si="156"/>
        <v>25.283165075071494</v>
      </c>
      <c r="BB77" s="17">
        <f t="shared" si="97"/>
        <v>25.246136565530321</v>
      </c>
      <c r="BC77" s="17">
        <f t="shared" si="98"/>
        <v>25.213795177574653</v>
      </c>
      <c r="BD77" s="17">
        <f t="shared" si="99"/>
        <v>25.384072437731703</v>
      </c>
      <c r="BE77" s="17">
        <f t="shared" si="100"/>
        <v>25.306388848056699</v>
      </c>
      <c r="BF77" s="17">
        <f t="shared" si="101"/>
        <v>25.200968372557853</v>
      </c>
      <c r="BG77" s="18">
        <f t="shared" si="122"/>
        <v>25.234729511955152</v>
      </c>
      <c r="BH77" s="423">
        <f t="shared" si="102"/>
        <v>25.245173724199404</v>
      </c>
      <c r="BJ77" s="508"/>
      <c r="BK77" s="153" t="s">
        <v>32</v>
      </c>
      <c r="BL77" s="19">
        <f t="shared" si="157"/>
        <v>20.848569630769063</v>
      </c>
      <c r="BM77" s="20">
        <f t="shared" si="124"/>
        <v>82.112880239983781</v>
      </c>
      <c r="BN77" s="20">
        <f t="shared" si="103"/>
        <v>15.594430457145897</v>
      </c>
      <c r="BO77" s="20">
        <f t="shared" si="104"/>
        <v>12.653821483705002</v>
      </c>
      <c r="BP77" s="20">
        <f t="shared" si="105"/>
        <v>17.189819169250995</v>
      </c>
      <c r="BQ77" s="20">
        <f t="shared" si="106"/>
        <v>66.345246822442903</v>
      </c>
      <c r="BR77" s="21">
        <f t="shared" si="107"/>
        <v>22.94565214315935</v>
      </c>
      <c r="BS77" s="413">
        <f t="shared" si="158"/>
        <v>237.69041994645698</v>
      </c>
      <c r="BU77" s="508"/>
      <c r="BV77" s="153" t="s">
        <v>32</v>
      </c>
      <c r="BW77" s="19">
        <f t="shared" si="126"/>
        <v>-49.614778632188376</v>
      </c>
      <c r="BX77" s="20">
        <f t="shared" si="127"/>
        <v>-193.55370623764821</v>
      </c>
      <c r="BY77" s="20">
        <f t="shared" si="108"/>
        <v>-36.432086686236474</v>
      </c>
      <c r="BZ77" s="20">
        <f t="shared" si="109"/>
        <v>-29.433322089176983</v>
      </c>
      <c r="CA77" s="20">
        <f t="shared" si="110"/>
        <v>-40.878749825734076</v>
      </c>
      <c r="CB77" s="20">
        <f t="shared" si="111"/>
        <v>-159.48528538037147</v>
      </c>
      <c r="CC77" s="21">
        <f t="shared" si="128"/>
        <v>-54.856674609564863</v>
      </c>
      <c r="CD77" s="413">
        <f t="shared" si="129"/>
        <v>-564.25460346092041</v>
      </c>
      <c r="CF77" s="508"/>
      <c r="CG77" s="153" t="s">
        <v>32</v>
      </c>
      <c r="CH77" s="16">
        <f t="shared" si="112"/>
        <v>-32.444153999633755</v>
      </c>
      <c r="CI77" s="17">
        <f t="shared" si="113"/>
        <v>-32.209784001552393</v>
      </c>
      <c r="CJ77" s="17">
        <f t="shared" si="114"/>
        <v>-31.992960990271797</v>
      </c>
      <c r="CK77" s="17">
        <f t="shared" si="115"/>
        <v>-32.01480466253976</v>
      </c>
      <c r="CL77" s="17">
        <f t="shared" si="116"/>
        <v>-32.444645701213105</v>
      </c>
      <c r="CM77" s="17">
        <f t="shared" si="117"/>
        <v>-32.608229213086233</v>
      </c>
      <c r="CN77" s="18">
        <f t="shared" si="118"/>
        <v>-32.511283368814958</v>
      </c>
      <c r="CO77" s="423">
        <f t="shared" si="119"/>
        <v>-32.363824603460174</v>
      </c>
    </row>
    <row r="78" spans="1:93" s="1" customFormat="1" ht="16.2" thickBot="1" x14ac:dyDescent="0.35">
      <c r="A78" s="432">
        <v>2027</v>
      </c>
      <c r="B78" s="409">
        <v>7</v>
      </c>
      <c r="C78" s="433" t="s">
        <v>6</v>
      </c>
      <c r="D78" s="449">
        <f t="shared" si="150"/>
        <v>1385.1625880680022</v>
      </c>
      <c r="E78" s="450">
        <f t="shared" si="151"/>
        <v>686.69605932584614</v>
      </c>
      <c r="F78" s="451">
        <f t="shared" si="152"/>
        <v>72.050938954510727</v>
      </c>
      <c r="G78" s="440">
        <f>1/23000*(SUMPRODUCT(M72:M78,J72:J78)+SUMPRODUCT(N72:N78,K72:K78)+SUMPRODUCT(O72:O78,L72:L78))/SUM(J72:L78)*J78</f>
        <v>1018.2232975388348</v>
      </c>
      <c r="H78" s="441">
        <f>1/23000*(SUMPRODUCT(M72:M78,J72:J78)+SUMPRODUCT(N72:N78,K72:K78)+SUMPRODUCT(O72:O78,L72:L78))/SUM(J72:L78)*K78</f>
        <v>810.21093284809217</v>
      </c>
      <c r="I78" s="442">
        <f>1/23000*(SUMPRODUCT(M72:M78,J72:J78)+SUMPRODUCT(N72:N78,K72:K78)+SUMPRODUCT(O72:O78,L72:L78))/SUM(J72:L78)*L78</f>
        <v>90.928861085230409</v>
      </c>
      <c r="J78" s="466">
        <v>207.67672774876581</v>
      </c>
      <c r="K78" s="466">
        <v>165.25054546176239</v>
      </c>
      <c r="L78" s="149">
        <v>18.545841932459336</v>
      </c>
      <c r="M78" s="129">
        <v>153405.43868788582</v>
      </c>
      <c r="N78" s="129">
        <v>95576.140583142973</v>
      </c>
      <c r="O78" s="144">
        <v>89355.42543654106</v>
      </c>
      <c r="P78" s="19"/>
      <c r="Q78" s="21"/>
      <c r="R78" s="14"/>
      <c r="S78" s="133"/>
      <c r="T78" s="133"/>
      <c r="X78" s="506">
        <f>1+X75</f>
        <v>2028</v>
      </c>
      <c r="Y78" s="120" t="s">
        <v>30</v>
      </c>
      <c r="Z78" s="434">
        <v>1224.0837848076883</v>
      </c>
      <c r="AA78" s="435">
        <v>526.26923762948149</v>
      </c>
      <c r="AB78" s="435">
        <v>532.13933869260461</v>
      </c>
      <c r="AC78" s="435">
        <v>319.58648153166558</v>
      </c>
      <c r="AD78" s="435">
        <v>245.86478412160008</v>
      </c>
      <c r="AE78" s="435">
        <v>294.69524940174193</v>
      </c>
      <c r="AF78" s="436">
        <v>1003.8328205668316</v>
      </c>
      <c r="AG78" s="453">
        <f t="shared" si="95"/>
        <v>4146.4716967516133</v>
      </c>
      <c r="AH78" s="434">
        <v>1522.4617616440728</v>
      </c>
      <c r="AI78" s="435">
        <v>81.800300314513052</v>
      </c>
      <c r="AJ78" s="435">
        <v>565.93989302067962</v>
      </c>
      <c r="AK78" s="435">
        <v>363.35415198326439</v>
      </c>
      <c r="AL78" s="435">
        <v>285.32195488292001</v>
      </c>
      <c r="AM78" s="435">
        <v>35.703502968001658</v>
      </c>
      <c r="AN78" s="436">
        <v>949.89729810039694</v>
      </c>
      <c r="AO78" s="453">
        <f t="shared" si="96"/>
        <v>3804.4788629138493</v>
      </c>
      <c r="AP78" s="437">
        <v>1977.6001296033246</v>
      </c>
      <c r="AQ78" s="438">
        <v>854.03979683709247</v>
      </c>
      <c r="AR78" s="438">
        <v>865.60151924278841</v>
      </c>
      <c r="AS78" s="438">
        <v>520.53612956841505</v>
      </c>
      <c r="AT78" s="438">
        <v>399.3230941389109</v>
      </c>
      <c r="AU78" s="438">
        <v>478.53832083389858</v>
      </c>
      <c r="AV78" s="439">
        <v>1631.3420307612294</v>
      </c>
      <c r="AW78" s="453">
        <f t="shared" si="137"/>
        <v>6726.9810209856605</v>
      </c>
      <c r="AY78" s="506">
        <f>1+AY75</f>
        <v>2028</v>
      </c>
      <c r="AZ78" s="120" t="s">
        <v>30</v>
      </c>
      <c r="BA78" s="7">
        <f>AH78/Z78*100-100</f>
        <v>24.375617138271437</v>
      </c>
      <c r="BB78" s="8">
        <f t="shared" si="97"/>
        <v>-84.456568146948314</v>
      </c>
      <c r="BC78" s="8">
        <f t="shared" si="98"/>
        <v>6.3518240187087969</v>
      </c>
      <c r="BD78" s="8">
        <f t="shared" si="99"/>
        <v>13.695094436359057</v>
      </c>
      <c r="BE78" s="8">
        <f t="shared" si="100"/>
        <v>16.048321398401313</v>
      </c>
      <c r="BF78" s="8">
        <f t="shared" si="101"/>
        <v>-87.884601791008507</v>
      </c>
      <c r="BG78" s="9">
        <f t="shared" si="122"/>
        <v>-5.3729586601859722</v>
      </c>
      <c r="BH78" s="421">
        <f t="shared" si="102"/>
        <v>-8.2478034061027046</v>
      </c>
      <c r="BJ78" s="506">
        <f>1+BJ75</f>
        <v>2028</v>
      </c>
      <c r="BK78" s="120" t="s">
        <v>30</v>
      </c>
      <c r="BL78" s="13">
        <f>AH78-Z78</f>
        <v>298.37797683638451</v>
      </c>
      <c r="BM78" s="14">
        <f t="shared" si="124"/>
        <v>-444.46893731496846</v>
      </c>
      <c r="BN78" s="14">
        <f t="shared" si="103"/>
        <v>33.800554328075009</v>
      </c>
      <c r="BO78" s="14">
        <f t="shared" si="104"/>
        <v>43.767670451598804</v>
      </c>
      <c r="BP78" s="14">
        <f t="shared" si="105"/>
        <v>39.457170761319929</v>
      </c>
      <c r="BQ78" s="14">
        <f t="shared" si="106"/>
        <v>-258.99174643374027</v>
      </c>
      <c r="BR78" s="15">
        <f t="shared" si="107"/>
        <v>-53.935522466434691</v>
      </c>
      <c r="BS78" s="411">
        <f>SUM(BL78:BR78)</f>
        <v>-341.99283383776515</v>
      </c>
      <c r="BU78" s="506">
        <f>1+BU75</f>
        <v>2028</v>
      </c>
      <c r="BV78" s="120" t="s">
        <v>30</v>
      </c>
      <c r="BW78" s="13">
        <f t="shared" si="126"/>
        <v>-455.13836795925181</v>
      </c>
      <c r="BX78" s="14">
        <f t="shared" si="127"/>
        <v>-772.23949652257943</v>
      </c>
      <c r="BY78" s="14">
        <f t="shared" si="108"/>
        <v>-299.66162622210879</v>
      </c>
      <c r="BZ78" s="14">
        <f t="shared" si="109"/>
        <v>-157.18197758515066</v>
      </c>
      <c r="CA78" s="14">
        <f t="shared" si="110"/>
        <v>-114.00113925599089</v>
      </c>
      <c r="CB78" s="14">
        <f t="shared" si="111"/>
        <v>-442.83481786589692</v>
      </c>
      <c r="CC78" s="15">
        <f t="shared" si="128"/>
        <v>-681.44473266083241</v>
      </c>
      <c r="CD78" s="411">
        <f t="shared" si="129"/>
        <v>-2922.5021580718108</v>
      </c>
      <c r="CF78" s="506">
        <f>1+CF75</f>
        <v>2028</v>
      </c>
      <c r="CG78" s="120" t="s">
        <v>30</v>
      </c>
      <c r="CH78" s="7">
        <f t="shared" si="112"/>
        <v>-23.014681337553583</v>
      </c>
      <c r="CI78" s="8">
        <f t="shared" si="113"/>
        <v>-90.421956843526772</v>
      </c>
      <c r="CJ78" s="8">
        <f t="shared" si="114"/>
        <v>-34.618888664179678</v>
      </c>
      <c r="CK78" s="8">
        <f t="shared" si="115"/>
        <v>-30.196170574264031</v>
      </c>
      <c r="CL78" s="8">
        <f t="shared" si="116"/>
        <v>-28.548596594900104</v>
      </c>
      <c r="CM78" s="8">
        <f t="shared" si="117"/>
        <v>-92.539050392916309</v>
      </c>
      <c r="CN78" s="9">
        <f t="shared" si="118"/>
        <v>-41.772033075298829</v>
      </c>
      <c r="CO78" s="421">
        <f t="shared" si="119"/>
        <v>-43.444483475643821</v>
      </c>
    </row>
    <row r="79" spans="1:93" s="1" customFormat="1" x14ac:dyDescent="0.3">
      <c r="A79" s="430">
        <v>2028</v>
      </c>
      <c r="B79" s="47">
        <v>1</v>
      </c>
      <c r="C79" s="431" t="s">
        <v>0</v>
      </c>
      <c r="D79" s="443">
        <f t="shared" si="150"/>
        <v>1832.7228416103183</v>
      </c>
      <c r="E79" s="444">
        <f t="shared" si="151"/>
        <v>605.84998378953958</v>
      </c>
      <c r="F79" s="445">
        <f t="shared" si="152"/>
        <v>74.42234524108305</v>
      </c>
      <c r="G79" s="434">
        <f>1/23000*(SUMPRODUCT(M79:M85,J79:J85)+SUMPRODUCT(N79:N85,K79:K85)+SUMPRODUCT(O79:O85,L79:L85))/SUM(J79:L85)*J79</f>
        <v>1224.0837848076883</v>
      </c>
      <c r="H79" s="435">
        <f>1/23000*(SUMPRODUCT(M79:M85,J79:J85)+SUMPRODUCT(N79:N85,K79:K85)+SUMPRODUCT(O79:O85,L79:L85))/SUM(J79:L85)*K79</f>
        <v>743.4387612853244</v>
      </c>
      <c r="I79" s="436">
        <f>1/23000*(SUMPRODUCT(M79:M85,J79:J85)+SUMPRODUCT(N79:N85,K79:K85)+SUMPRODUCT(O79:O85,L79:L85))/SUM(J79:L85)*L79</f>
        <v>98.297259868488695</v>
      </c>
      <c r="J79" s="463">
        <v>239.30175225261152</v>
      </c>
      <c r="K79" s="463">
        <v>145.3382525576379</v>
      </c>
      <c r="L79" s="464">
        <v>19.216582083762532</v>
      </c>
      <c r="M79" s="248">
        <v>176148.41914128652</v>
      </c>
      <c r="N79" s="248">
        <v>95876.683405377262</v>
      </c>
      <c r="O79" s="191">
        <v>89074.838235216652</v>
      </c>
      <c r="P79" s="458">
        <f>SUM(J79:L85)</f>
        <v>2982.6946977774733</v>
      </c>
      <c r="Q79" s="459">
        <f>(SUMPRODUCT(M79:M85,J79:J85)+SUMPRODUCT(N79:N85,K79:K85)+SUMPRODUCT(O79:O85,L79:L85))/SUM(J79:L85)</f>
        <v>117650.31716465246</v>
      </c>
      <c r="R79" s="14"/>
      <c r="S79" s="133"/>
      <c r="T79" s="133"/>
      <c r="X79" s="507"/>
      <c r="Y79" s="152" t="s">
        <v>31</v>
      </c>
      <c r="Z79" s="437">
        <v>743.4387612853244</v>
      </c>
      <c r="AA79" s="438">
        <v>3893.7020647739482</v>
      </c>
      <c r="AB79" s="438">
        <v>778.04511437949759</v>
      </c>
      <c r="AC79" s="438">
        <v>549.25709278031934</v>
      </c>
      <c r="AD79" s="438">
        <v>712.1307916063447</v>
      </c>
      <c r="AE79" s="438">
        <v>2391.0759650316804</v>
      </c>
      <c r="AF79" s="439">
        <v>920.84216052188117</v>
      </c>
      <c r="AG79" s="454">
        <f t="shared" si="95"/>
        <v>9988.4919503789952</v>
      </c>
      <c r="AH79" s="437">
        <v>938.11573829813506</v>
      </c>
      <c r="AI79" s="438">
        <v>3617.4388548410438</v>
      </c>
      <c r="AJ79" s="438">
        <v>1002.2042923679995</v>
      </c>
      <c r="AK79" s="438">
        <v>711.17697751046751</v>
      </c>
      <c r="AL79" s="438">
        <v>939.67016640323641</v>
      </c>
      <c r="AM79" s="438">
        <v>2882.5519749924974</v>
      </c>
      <c r="AN79" s="439">
        <v>1137.8699233828127</v>
      </c>
      <c r="AO79" s="454">
        <f t="shared" si="96"/>
        <v>11229.027927796191</v>
      </c>
      <c r="AP79" s="437">
        <v>1502.4134703732257</v>
      </c>
      <c r="AQ79" s="438">
        <v>8142.83251490154</v>
      </c>
      <c r="AR79" s="438">
        <v>1641.7947263041049</v>
      </c>
      <c r="AS79" s="438">
        <v>1107.4223487758591</v>
      </c>
      <c r="AT79" s="438">
        <v>1518.9184534277895</v>
      </c>
      <c r="AU79" s="438">
        <v>4804.1800441543874</v>
      </c>
      <c r="AV79" s="439">
        <v>1864.5668076752918</v>
      </c>
      <c r="AW79" s="454">
        <f t="shared" si="137"/>
        <v>20582.128365612196</v>
      </c>
      <c r="AY79" s="507"/>
      <c r="AZ79" s="152" t="s">
        <v>31</v>
      </c>
      <c r="BA79" s="7">
        <f t="shared" ref="BA79:BA80" si="159">AH79/Z79*100-100</f>
        <v>26.18601385220154</v>
      </c>
      <c r="BB79" s="8">
        <f t="shared" si="97"/>
        <v>-7.0951296564839623</v>
      </c>
      <c r="BC79" s="8">
        <f t="shared" si="98"/>
        <v>28.810563018221899</v>
      </c>
      <c r="BD79" s="8">
        <f t="shared" si="99"/>
        <v>29.479798596776533</v>
      </c>
      <c r="BE79" s="8">
        <f t="shared" si="100"/>
        <v>31.951907918998131</v>
      </c>
      <c r="BF79" s="8">
        <f t="shared" si="101"/>
        <v>20.554596221467406</v>
      </c>
      <c r="BG79" s="9">
        <f t="shared" si="122"/>
        <v>23.568399902316855</v>
      </c>
      <c r="BH79" s="422">
        <f t="shared" si="102"/>
        <v>12.419652371748938</v>
      </c>
      <c r="BJ79" s="507"/>
      <c r="BK79" s="152" t="s">
        <v>31</v>
      </c>
      <c r="BL79" s="13">
        <f t="shared" ref="BL79:BL80" si="160">AH79-Z79</f>
        <v>194.67697701281065</v>
      </c>
      <c r="BM79" s="14">
        <f t="shared" si="124"/>
        <v>-276.26320993290437</v>
      </c>
      <c r="BN79" s="14">
        <f t="shared" si="103"/>
        <v>224.15917798850194</v>
      </c>
      <c r="BO79" s="14">
        <f t="shared" si="104"/>
        <v>161.91988473014817</v>
      </c>
      <c r="BP79" s="14">
        <f t="shared" si="105"/>
        <v>227.53937479689171</v>
      </c>
      <c r="BQ79" s="14">
        <f t="shared" si="106"/>
        <v>491.47600996081701</v>
      </c>
      <c r="BR79" s="15">
        <f t="shared" si="107"/>
        <v>217.02776286093149</v>
      </c>
      <c r="BS79" s="412">
        <f t="shared" ref="BS79:BS80" si="161">SUM(BL79:BR79)</f>
        <v>1240.5359774171966</v>
      </c>
      <c r="BU79" s="507"/>
      <c r="BV79" s="152" t="s">
        <v>31</v>
      </c>
      <c r="BW79" s="13">
        <f t="shared" si="126"/>
        <v>-564.29773207509061</v>
      </c>
      <c r="BX79" s="14">
        <f t="shared" si="127"/>
        <v>-4525.3936600604957</v>
      </c>
      <c r="BY79" s="14">
        <f t="shared" si="108"/>
        <v>-639.59043393610534</v>
      </c>
      <c r="BZ79" s="14">
        <f t="shared" si="109"/>
        <v>-396.24537126539155</v>
      </c>
      <c r="CA79" s="14">
        <f t="shared" si="110"/>
        <v>-579.24828702455306</v>
      </c>
      <c r="CB79" s="14">
        <f t="shared" si="111"/>
        <v>-1921.6280691618899</v>
      </c>
      <c r="CC79" s="15">
        <f t="shared" si="128"/>
        <v>-726.69688429247913</v>
      </c>
      <c r="CD79" s="412">
        <f t="shared" si="129"/>
        <v>-9353.1004378160051</v>
      </c>
      <c r="CF79" s="507"/>
      <c r="CG79" s="152" t="s">
        <v>31</v>
      </c>
      <c r="CH79" s="7">
        <f t="shared" si="112"/>
        <v>-37.559416445787676</v>
      </c>
      <c r="CI79" s="8">
        <f t="shared" si="113"/>
        <v>-55.575177946727244</v>
      </c>
      <c r="CJ79" s="8">
        <f t="shared" si="114"/>
        <v>-38.956784529080998</v>
      </c>
      <c r="CK79" s="8">
        <f t="shared" si="115"/>
        <v>-35.780871832991252</v>
      </c>
      <c r="CL79" s="8">
        <f t="shared" si="116"/>
        <v>-38.135575067729668</v>
      </c>
      <c r="CM79" s="8">
        <f t="shared" si="117"/>
        <v>-39.999085202897035</v>
      </c>
      <c r="CN79" s="9">
        <f t="shared" si="118"/>
        <v>-38.97403307304991</v>
      </c>
      <c r="CO79" s="422">
        <f t="shared" si="119"/>
        <v>-45.442824336101197</v>
      </c>
    </row>
    <row r="80" spans="1:93" s="1" customFormat="1" ht="16.2" thickBot="1" x14ac:dyDescent="0.35">
      <c r="A80" s="428">
        <v>2028</v>
      </c>
      <c r="B80" s="327">
        <v>2</v>
      </c>
      <c r="C80" s="429" t="s">
        <v>1</v>
      </c>
      <c r="D80" s="446">
        <f t="shared" si="150"/>
        <v>794.94308307748406</v>
      </c>
      <c r="E80" s="447">
        <f t="shared" si="151"/>
        <v>3168.8083289757819</v>
      </c>
      <c r="F80" s="448">
        <f t="shared" si="152"/>
        <v>297.75086312976748</v>
      </c>
      <c r="G80" s="437">
        <f>1/23000*(SUMPRODUCT(M79:M85,J79:J85)+SUMPRODUCT(N79:N85,K79:K85)+SUMPRODUCT(O79:O85,L79:L85))/SUM(J79:L85)*J80</f>
        <v>526.26923762948149</v>
      </c>
      <c r="H80" s="438">
        <f>1/23000*(SUMPRODUCT(M79:M85,J79:J85)+SUMPRODUCT(N79:N85,K79:K85)+SUMPRODUCT(O79:O85,L79:L85))/SUM(J79:L85)*K80</f>
        <v>3893.7020647739482</v>
      </c>
      <c r="I80" s="439">
        <f>1/23000*(SUMPRODUCT(M79:M85,J79:J85)+SUMPRODUCT(N79:N85,K79:K85)+SUMPRODUCT(O79:O85,L79:L85))/SUM(J79:L85)*L80</f>
        <v>387.71495350970213</v>
      </c>
      <c r="J80" s="465">
        <v>102.88278652524303</v>
      </c>
      <c r="K80" s="465">
        <v>761.1976716090594</v>
      </c>
      <c r="L80" s="239">
        <v>75.796174167921052</v>
      </c>
      <c r="M80" s="147">
        <v>177713.79963834956</v>
      </c>
      <c r="N80" s="147">
        <v>95747.260251571657</v>
      </c>
      <c r="O80" s="145">
        <v>90351.12823521666</v>
      </c>
      <c r="P80" s="13"/>
      <c r="Q80" s="15"/>
      <c r="R80" s="14"/>
      <c r="S80" s="133"/>
      <c r="T80" s="133"/>
      <c r="X80" s="508"/>
      <c r="Y80" s="153" t="s">
        <v>32</v>
      </c>
      <c r="Z80" s="440">
        <v>98.297259868488695</v>
      </c>
      <c r="AA80" s="441">
        <v>387.71495350970213</v>
      </c>
      <c r="AB80" s="441">
        <v>73.742676690263025</v>
      </c>
      <c r="AC80" s="441">
        <v>59.414373649447654</v>
      </c>
      <c r="AD80" s="441">
        <v>80.906887532082237</v>
      </c>
      <c r="AE80" s="441">
        <v>313.75018257600982</v>
      </c>
      <c r="AF80" s="442">
        <v>108.3829407323953</v>
      </c>
      <c r="AG80" s="455">
        <f t="shared" si="95"/>
        <v>1122.2092745583889</v>
      </c>
      <c r="AH80" s="440">
        <v>120.06269023589063</v>
      </c>
      <c r="AI80" s="441">
        <v>473.57043260001376</v>
      </c>
      <c r="AJ80" s="441">
        <v>90.06723319358828</v>
      </c>
      <c r="AK80" s="441">
        <v>72.688086976065975</v>
      </c>
      <c r="AL80" s="441">
        <v>98.947204897793611</v>
      </c>
      <c r="AM80" s="441">
        <v>383.07135175350186</v>
      </c>
      <c r="AN80" s="442">
        <v>132.35638972107802</v>
      </c>
      <c r="AO80" s="455">
        <f t="shared" si="96"/>
        <v>1370.7633893779321</v>
      </c>
      <c r="AP80" s="440">
        <v>187.15336389537578</v>
      </c>
      <c r="AQ80" s="441">
        <v>735.32912826179142</v>
      </c>
      <c r="AR80" s="441">
        <v>139.34397931139603</v>
      </c>
      <c r="AS80" s="441">
        <v>112.51871137124168</v>
      </c>
      <c r="AT80" s="441">
        <v>154.19870179943655</v>
      </c>
      <c r="AU80" s="441">
        <v>598.54011881827648</v>
      </c>
      <c r="AV80" s="442">
        <v>206.48444066202327</v>
      </c>
      <c r="AW80" s="455">
        <f t="shared" si="137"/>
        <v>2133.5684441195408</v>
      </c>
      <c r="AY80" s="508"/>
      <c r="AZ80" s="153" t="s">
        <v>32</v>
      </c>
      <c r="BA80" s="16">
        <f t="shared" si="159"/>
        <v>22.14245890121633</v>
      </c>
      <c r="BB80" s="17">
        <f t="shared" si="97"/>
        <v>22.14396899400559</v>
      </c>
      <c r="BC80" s="17">
        <f t="shared" si="98"/>
        <v>22.137190072300086</v>
      </c>
      <c r="BD80" s="17">
        <f t="shared" si="99"/>
        <v>22.340912663549915</v>
      </c>
      <c r="BE80" s="17">
        <f t="shared" si="100"/>
        <v>22.297628688976317</v>
      </c>
      <c r="BF80" s="17">
        <f t="shared" si="101"/>
        <v>22.09438369352921</v>
      </c>
      <c r="BG80" s="18">
        <f t="shared" si="122"/>
        <v>22.11920882260867</v>
      </c>
      <c r="BH80" s="423">
        <f t="shared" si="102"/>
        <v>22.148642009517715</v>
      </c>
      <c r="BJ80" s="508"/>
      <c r="BK80" s="153" t="s">
        <v>32</v>
      </c>
      <c r="BL80" s="19">
        <f t="shared" si="160"/>
        <v>21.765430367401933</v>
      </c>
      <c r="BM80" s="20">
        <f t="shared" si="124"/>
        <v>85.855479090311633</v>
      </c>
      <c r="BN80" s="20">
        <f t="shared" si="103"/>
        <v>16.324556503325255</v>
      </c>
      <c r="BO80" s="20">
        <f t="shared" si="104"/>
        <v>13.273713326618321</v>
      </c>
      <c r="BP80" s="20">
        <f t="shared" si="105"/>
        <v>18.040317365711374</v>
      </c>
      <c r="BQ80" s="20">
        <f t="shared" si="106"/>
        <v>69.321169177492038</v>
      </c>
      <c r="BR80" s="21">
        <f t="shared" si="107"/>
        <v>23.973448988682719</v>
      </c>
      <c r="BS80" s="413">
        <f t="shared" si="161"/>
        <v>248.55411481954326</v>
      </c>
      <c r="BU80" s="508"/>
      <c r="BV80" s="153" t="s">
        <v>32</v>
      </c>
      <c r="BW80" s="19">
        <f t="shared" si="126"/>
        <v>-67.090673659485148</v>
      </c>
      <c r="BX80" s="20">
        <f t="shared" si="127"/>
        <v>-261.75869566177767</v>
      </c>
      <c r="BY80" s="20">
        <f t="shared" si="108"/>
        <v>-49.276746117807747</v>
      </c>
      <c r="BZ80" s="20">
        <f t="shared" si="109"/>
        <v>-39.830624395175704</v>
      </c>
      <c r="CA80" s="20">
        <f t="shared" si="110"/>
        <v>-55.251496901642938</v>
      </c>
      <c r="CB80" s="20">
        <f t="shared" si="111"/>
        <v>-215.46876706477462</v>
      </c>
      <c r="CC80" s="21">
        <f t="shared" si="128"/>
        <v>-74.128050940945258</v>
      </c>
      <c r="CD80" s="413">
        <f t="shared" si="129"/>
        <v>-762.80505474160918</v>
      </c>
      <c r="CF80" s="508"/>
      <c r="CG80" s="153" t="s">
        <v>32</v>
      </c>
      <c r="CH80" s="16">
        <f t="shared" si="112"/>
        <v>-35.84796568069747</v>
      </c>
      <c r="CI80" s="17">
        <f t="shared" si="113"/>
        <v>-35.597487655702736</v>
      </c>
      <c r="CJ80" s="17">
        <f t="shared" si="114"/>
        <v>-35.36338373665042</v>
      </c>
      <c r="CK80" s="17">
        <f t="shared" si="115"/>
        <v>-35.399111765295146</v>
      </c>
      <c r="CL80" s="17">
        <f t="shared" si="116"/>
        <v>-35.831363206616075</v>
      </c>
      <c r="CM80" s="17">
        <f t="shared" si="117"/>
        <v>-35.999051741123694</v>
      </c>
      <c r="CN80" s="18">
        <f t="shared" si="118"/>
        <v>-35.90006622449539</v>
      </c>
      <c r="CO80" s="423">
        <f t="shared" si="119"/>
        <v>-35.752546717871766</v>
      </c>
    </row>
    <row r="81" spans="1:93" s="1" customFormat="1" x14ac:dyDescent="0.3">
      <c r="A81" s="428">
        <v>2028</v>
      </c>
      <c r="B81" s="327">
        <v>3</v>
      </c>
      <c r="C81" s="429" t="s">
        <v>2</v>
      </c>
      <c r="D81" s="446">
        <f t="shared" si="150"/>
        <v>809.00873178079848</v>
      </c>
      <c r="E81" s="447">
        <f t="shared" si="151"/>
        <v>636.07426581409698</v>
      </c>
      <c r="F81" s="448">
        <f t="shared" si="152"/>
        <v>57.47344453418193</v>
      </c>
      <c r="G81" s="437">
        <f>1/23000*(SUMPRODUCT(M79:M85,J79:J85)+SUMPRODUCT(N79:N85,K79:K85)+SUMPRODUCT(O79:O85,L79:L85))/SUM(J79:L85)*J81</f>
        <v>532.13933869260461</v>
      </c>
      <c r="H81" s="438">
        <f>1/23000*(SUMPRODUCT(M79:M85,J79:J85)+SUMPRODUCT(N79:N85,K79:K85)+SUMPRODUCT(O79:O85,L79:L85))/SUM(J79:L85)*K81</f>
        <v>778.04511437949759</v>
      </c>
      <c r="I81" s="439">
        <f>1/23000*(SUMPRODUCT(M79:M85,J79:J85)+SUMPRODUCT(N79:N85,K79:K85)+SUMPRODUCT(O79:O85,L79:L85))/SUM(J79:L85)*L81</f>
        <v>73.742676690263025</v>
      </c>
      <c r="J81" s="465">
        <v>104.03035950001777</v>
      </c>
      <c r="K81" s="465">
        <v>152.10360721496579</v>
      </c>
      <c r="L81" s="239">
        <v>14.4162940207154</v>
      </c>
      <c r="M81" s="147">
        <v>178863.1791756443</v>
      </c>
      <c r="N81" s="147">
        <v>96182.519149912594</v>
      </c>
      <c r="O81" s="145">
        <v>91694.108235216641</v>
      </c>
      <c r="P81" s="13"/>
      <c r="Q81" s="15"/>
      <c r="R81" s="14"/>
      <c r="S81" s="133"/>
      <c r="T81" s="133"/>
      <c r="X81" s="506">
        <f>1+X78</f>
        <v>2029</v>
      </c>
      <c r="Y81" s="120" t="s">
        <v>30</v>
      </c>
      <c r="Z81" s="434">
        <v>1192.8903269234274</v>
      </c>
      <c r="AA81" s="435">
        <v>512.41017486640317</v>
      </c>
      <c r="AB81" s="435">
        <v>517.78237761694129</v>
      </c>
      <c r="AC81" s="435">
        <v>310.38227558441605</v>
      </c>
      <c r="AD81" s="435">
        <v>238.95993090628232</v>
      </c>
      <c r="AE81" s="435">
        <v>286.52535961431261</v>
      </c>
      <c r="AF81" s="436">
        <v>975.81613979935321</v>
      </c>
      <c r="AG81" s="453">
        <f t="shared" si="95"/>
        <v>4034.7665853111362</v>
      </c>
      <c r="AH81" s="434">
        <v>1472.7413317980627</v>
      </c>
      <c r="AI81" s="435">
        <v>78.897051419903065</v>
      </c>
      <c r="AJ81" s="435">
        <v>545.61870426575706</v>
      </c>
      <c r="AK81" s="435">
        <v>350.36316152179171</v>
      </c>
      <c r="AL81" s="435">
        <v>275.18588782907659</v>
      </c>
      <c r="AM81" s="435">
        <v>34.378557026615617</v>
      </c>
      <c r="AN81" s="436">
        <v>915.31882773523148</v>
      </c>
      <c r="AO81" s="453">
        <f t="shared" si="96"/>
        <v>3672.5035215964385</v>
      </c>
      <c r="AP81" s="437">
        <v>2112.9895069700947</v>
      </c>
      <c r="AQ81" s="438">
        <v>912.64747217478066</v>
      </c>
      <c r="AR81" s="438">
        <v>924.81800426302243</v>
      </c>
      <c r="AS81" s="438">
        <v>555.57196188926878</v>
      </c>
      <c r="AT81" s="438">
        <v>426.33540922214257</v>
      </c>
      <c r="AU81" s="438">
        <v>511.19756823531077</v>
      </c>
      <c r="AV81" s="439">
        <v>1742.3865872483454</v>
      </c>
      <c r="AW81" s="453">
        <f t="shared" si="137"/>
        <v>7185.9465100029647</v>
      </c>
      <c r="AY81" s="506">
        <f>1+AY78</f>
        <v>2029</v>
      </c>
      <c r="AZ81" s="120" t="s">
        <v>30</v>
      </c>
      <c r="BA81" s="7">
        <f>AH81/Z81*100-100</f>
        <v>23.459910652171729</v>
      </c>
      <c r="BB81" s="8">
        <f t="shared" si="97"/>
        <v>-84.602754728577878</v>
      </c>
      <c r="BC81" s="8">
        <f t="shared" si="98"/>
        <v>5.3760668288732774</v>
      </c>
      <c r="BD81" s="8">
        <f t="shared" si="99"/>
        <v>12.881175596156709</v>
      </c>
      <c r="BE81" s="8">
        <f t="shared" si="100"/>
        <v>15.159845747110509</v>
      </c>
      <c r="BF81" s="8">
        <f t="shared" si="101"/>
        <v>-88.001565699841692</v>
      </c>
      <c r="BG81" s="9">
        <f t="shared" si="122"/>
        <v>-6.1996629894399149</v>
      </c>
      <c r="BH81" s="421">
        <f t="shared" si="102"/>
        <v>-8.978538313307709</v>
      </c>
      <c r="BJ81" s="506">
        <f>1+BJ78</f>
        <v>2029</v>
      </c>
      <c r="BK81" s="120" t="s">
        <v>30</v>
      </c>
      <c r="BL81" s="13">
        <f>AH81-Z81</f>
        <v>279.85100487463524</v>
      </c>
      <c r="BM81" s="14">
        <f t="shared" si="124"/>
        <v>-433.51312344650012</v>
      </c>
      <c r="BN81" s="14">
        <f t="shared" si="103"/>
        <v>27.836326648815771</v>
      </c>
      <c r="BO81" s="14">
        <f t="shared" si="104"/>
        <v>39.98088593737566</v>
      </c>
      <c r="BP81" s="14">
        <f t="shared" si="105"/>
        <v>36.225956922794268</v>
      </c>
      <c r="BQ81" s="14">
        <f t="shared" si="106"/>
        <v>-252.14680258769698</v>
      </c>
      <c r="BR81" s="15">
        <f t="shared" si="107"/>
        <v>-60.497312064121729</v>
      </c>
      <c r="BS81" s="411">
        <f>SUM(BL81:BR81)</f>
        <v>-362.26306371469786</v>
      </c>
      <c r="BU81" s="506">
        <f>1+BU78</f>
        <v>2029</v>
      </c>
      <c r="BV81" s="120" t="s">
        <v>30</v>
      </c>
      <c r="BW81" s="13">
        <f t="shared" si="126"/>
        <v>-640.24817517203201</v>
      </c>
      <c r="BX81" s="14">
        <f t="shared" si="127"/>
        <v>-833.75042075487761</v>
      </c>
      <c r="BY81" s="14">
        <f t="shared" si="108"/>
        <v>-379.19929999726537</v>
      </c>
      <c r="BZ81" s="14">
        <f t="shared" si="109"/>
        <v>-205.20880036747707</v>
      </c>
      <c r="CA81" s="14">
        <f t="shared" si="110"/>
        <v>-151.14952139306598</v>
      </c>
      <c r="CB81" s="14">
        <f t="shared" si="111"/>
        <v>-476.81901120869514</v>
      </c>
      <c r="CC81" s="15">
        <f t="shared" si="128"/>
        <v>-827.06775951311397</v>
      </c>
      <c r="CD81" s="411">
        <f t="shared" si="129"/>
        <v>-3513.4429884065275</v>
      </c>
      <c r="CF81" s="506">
        <f>1+CF78</f>
        <v>2029</v>
      </c>
      <c r="CG81" s="120" t="s">
        <v>30</v>
      </c>
      <c r="CH81" s="7">
        <f t="shared" si="112"/>
        <v>-30.300584695761742</v>
      </c>
      <c r="CI81" s="8">
        <f t="shared" si="113"/>
        <v>-91.355144913523247</v>
      </c>
      <c r="CJ81" s="8">
        <f t="shared" si="114"/>
        <v>-41.002586265548025</v>
      </c>
      <c r="CK81" s="8">
        <f t="shared" si="115"/>
        <v>-36.936493279762971</v>
      </c>
      <c r="CL81" s="8">
        <f t="shared" si="116"/>
        <v>-35.453194391908767</v>
      </c>
      <c r="CM81" s="8">
        <f t="shared" si="117"/>
        <v>-93.274898167983707</v>
      </c>
      <c r="CN81" s="9">
        <f t="shared" si="118"/>
        <v>-47.467523313483269</v>
      </c>
      <c r="CO81" s="421">
        <f t="shared" si="119"/>
        <v>-48.89325273317511</v>
      </c>
    </row>
    <row r="82" spans="1:93" s="1" customFormat="1" x14ac:dyDescent="0.3">
      <c r="A82" s="428">
        <v>2028</v>
      </c>
      <c r="B82" s="327">
        <v>4</v>
      </c>
      <c r="C82" s="429" t="s">
        <v>3</v>
      </c>
      <c r="D82" s="446">
        <f t="shared" si="150"/>
        <v>493.02751860540718</v>
      </c>
      <c r="E82" s="447">
        <f t="shared" si="151"/>
        <v>452.48195751791633</v>
      </c>
      <c r="F82" s="448">
        <f t="shared" si="152"/>
        <v>45.898428807715412</v>
      </c>
      <c r="G82" s="437">
        <f>1/23000*(SUMPRODUCT(M79:M85,J79:J85)+SUMPRODUCT(N79:N85,K79:K85)+SUMPRODUCT(O79:O85,L79:L85))/SUM(J79:L85)*J82</f>
        <v>319.58648153166558</v>
      </c>
      <c r="H82" s="438">
        <f>1/23000*(SUMPRODUCT(M79:M85,J79:J85)+SUMPRODUCT(N79:N85,K79:K85)+SUMPRODUCT(O79:O85,L79:L85))/SUM(J79:L85)*K82</f>
        <v>549.25709278031934</v>
      </c>
      <c r="I82" s="439">
        <f>1/23000*(SUMPRODUCT(M79:M85,J79:J85)+SUMPRODUCT(N79:N85,K79:K85)+SUMPRODUCT(O79:O85,L79:L85))/SUM(J79:L85)*L82</f>
        <v>59.414373649447654</v>
      </c>
      <c r="J82" s="465">
        <v>62.477426770904891</v>
      </c>
      <c r="K82" s="465">
        <v>107.37678774182558</v>
      </c>
      <c r="L82" s="239">
        <v>11.61518835537712</v>
      </c>
      <c r="M82" s="147">
        <v>181499.67938828617</v>
      </c>
      <c r="N82" s="147">
        <v>96921.180469047424</v>
      </c>
      <c r="O82" s="145">
        <v>90886.503970359365</v>
      </c>
      <c r="P82" s="13"/>
      <c r="Q82" s="15"/>
      <c r="R82" s="14"/>
      <c r="S82" s="133"/>
      <c r="T82" s="133"/>
      <c r="X82" s="507"/>
      <c r="Y82" s="152" t="s">
        <v>31</v>
      </c>
      <c r="Z82" s="437">
        <v>845.13961801962171</v>
      </c>
      <c r="AA82" s="438">
        <v>4428.7584779831104</v>
      </c>
      <c r="AB82" s="438">
        <v>885.31161294389653</v>
      </c>
      <c r="AC82" s="438">
        <v>624.73393292065418</v>
      </c>
      <c r="AD82" s="438">
        <v>810.03551031976826</v>
      </c>
      <c r="AE82" s="438">
        <v>2716.1532973140097</v>
      </c>
      <c r="AF82" s="439">
        <v>1046.3683630553969</v>
      </c>
      <c r="AG82" s="454">
        <f t="shared" si="95"/>
        <v>11356.500812556458</v>
      </c>
      <c r="AH82" s="437">
        <v>1058.5431945727687</v>
      </c>
      <c r="AI82" s="438">
        <v>4079.0935891315075</v>
      </c>
      <c r="AJ82" s="438">
        <v>1130.4776174259578</v>
      </c>
      <c r="AK82" s="438">
        <v>801.83945927571438</v>
      </c>
      <c r="AL82" s="438">
        <v>1060.4413001521564</v>
      </c>
      <c r="AM82" s="438">
        <v>3249.042330974587</v>
      </c>
      <c r="AN82" s="439">
        <v>1282.6341380094068</v>
      </c>
      <c r="AO82" s="454">
        <f t="shared" si="96"/>
        <v>12662.071629542099</v>
      </c>
      <c r="AP82" s="437">
        <v>1787.3320663734605</v>
      </c>
      <c r="AQ82" s="438">
        <v>9731.5586180294267</v>
      </c>
      <c r="AR82" s="438">
        <v>1964.9890003674516</v>
      </c>
      <c r="AS82" s="438">
        <v>1317.3282432848303</v>
      </c>
      <c r="AT82" s="438">
        <v>1816.5226640088113</v>
      </c>
      <c r="AU82" s="438">
        <v>5710.0334594755768</v>
      </c>
      <c r="AV82" s="439">
        <v>2218.7987273284771</v>
      </c>
      <c r="AW82" s="454">
        <f t="shared" si="137"/>
        <v>24546.562778868036</v>
      </c>
      <c r="AY82" s="507"/>
      <c r="AZ82" s="152" t="s">
        <v>31</v>
      </c>
      <c r="BA82" s="7">
        <f t="shared" ref="BA82:BA83" si="162">AH82/Z82*100-100</f>
        <v>25.250688998961635</v>
      </c>
      <c r="BB82" s="8">
        <f t="shared" si="97"/>
        <v>-7.8953253059499247</v>
      </c>
      <c r="BC82" s="8">
        <f t="shared" si="98"/>
        <v>27.692622676304794</v>
      </c>
      <c r="BD82" s="8">
        <f t="shared" si="99"/>
        <v>28.348952573631692</v>
      </c>
      <c r="BE82" s="8">
        <f t="shared" si="100"/>
        <v>30.912939820815808</v>
      </c>
      <c r="BF82" s="8">
        <f t="shared" si="101"/>
        <v>19.619254708029501</v>
      </c>
      <c r="BG82" s="9">
        <f t="shared" si="122"/>
        <v>22.579598475637525</v>
      </c>
      <c r="BH82" s="422">
        <f t="shared" si="102"/>
        <v>11.496242007415873</v>
      </c>
      <c r="BJ82" s="507"/>
      <c r="BK82" s="152" t="s">
        <v>31</v>
      </c>
      <c r="BL82" s="13">
        <f t="shared" ref="BL82:BL83" si="163">AH82-Z82</f>
        <v>213.40357655314699</v>
      </c>
      <c r="BM82" s="14">
        <f t="shared" si="124"/>
        <v>-349.66488885160288</v>
      </c>
      <c r="BN82" s="14">
        <f t="shared" si="103"/>
        <v>245.16600448206123</v>
      </c>
      <c r="BO82" s="14">
        <f t="shared" si="104"/>
        <v>177.10552635506019</v>
      </c>
      <c r="BP82" s="14">
        <f t="shared" si="105"/>
        <v>250.40578983238811</v>
      </c>
      <c r="BQ82" s="14">
        <f t="shared" si="106"/>
        <v>532.8890336605773</v>
      </c>
      <c r="BR82" s="15">
        <f t="shared" si="107"/>
        <v>236.26577495400988</v>
      </c>
      <c r="BS82" s="412">
        <f t="shared" ref="BS82:BS83" si="164">SUM(BL82:BR82)</f>
        <v>1305.5708169856407</v>
      </c>
      <c r="BU82" s="507"/>
      <c r="BV82" s="152" t="s">
        <v>31</v>
      </c>
      <c r="BW82" s="13">
        <f t="shared" si="126"/>
        <v>-728.78887180069182</v>
      </c>
      <c r="BX82" s="14">
        <f t="shared" si="127"/>
        <v>-5652.4650288979192</v>
      </c>
      <c r="BY82" s="14">
        <f t="shared" si="108"/>
        <v>-834.51138294149382</v>
      </c>
      <c r="BZ82" s="14">
        <f t="shared" si="109"/>
        <v>-515.48878400911588</v>
      </c>
      <c r="CA82" s="14">
        <f t="shared" si="110"/>
        <v>-756.08136385665489</v>
      </c>
      <c r="CB82" s="14">
        <f t="shared" si="111"/>
        <v>-2460.9911285009898</v>
      </c>
      <c r="CC82" s="15">
        <f t="shared" si="128"/>
        <v>-936.16458931907027</v>
      </c>
      <c r="CD82" s="412">
        <f t="shared" si="129"/>
        <v>-11884.491149325935</v>
      </c>
      <c r="CF82" s="507"/>
      <c r="CG82" s="152" t="s">
        <v>31</v>
      </c>
      <c r="CH82" s="7">
        <f t="shared" si="112"/>
        <v>-40.775236203277089</v>
      </c>
      <c r="CI82" s="8">
        <f t="shared" si="113"/>
        <v>-58.083861493941292</v>
      </c>
      <c r="CJ82" s="8">
        <f t="shared" si="114"/>
        <v>-42.469010400844013</v>
      </c>
      <c r="CK82" s="8">
        <f t="shared" si="115"/>
        <v>-39.131384803814449</v>
      </c>
      <c r="CL82" s="8">
        <f t="shared" si="116"/>
        <v>-41.62245695234482</v>
      </c>
      <c r="CM82" s="8">
        <f t="shared" si="117"/>
        <v>-43.0994169467969</v>
      </c>
      <c r="CN82" s="9">
        <f t="shared" si="118"/>
        <v>-42.192406989806152</v>
      </c>
      <c r="CO82" s="422">
        <f t="shared" si="119"/>
        <v>-48.416111275494799</v>
      </c>
    </row>
    <row r="83" spans="1:93" s="1" customFormat="1" ht="16.2" thickBot="1" x14ac:dyDescent="0.35">
      <c r="A83" s="428">
        <v>2028</v>
      </c>
      <c r="B83" s="327">
        <v>5</v>
      </c>
      <c r="C83" s="429" t="s">
        <v>4</v>
      </c>
      <c r="D83" s="446">
        <f t="shared" si="150"/>
        <v>376.61228766651971</v>
      </c>
      <c r="E83" s="447">
        <f t="shared" si="151"/>
        <v>564.03640710392119</v>
      </c>
      <c r="F83" s="448">
        <f t="shared" si="152"/>
        <v>61.438106479143023</v>
      </c>
      <c r="G83" s="437">
        <f>1/23000*(SUMPRODUCT(M79:M85,J79:J85)+SUMPRODUCT(N79:N85,K79:K85)+SUMPRODUCT(O79:O85,L79:L85))/SUM(J79:L85)*J83</f>
        <v>245.86478412160008</v>
      </c>
      <c r="H83" s="438">
        <f>1/23000*(SUMPRODUCT(M79:M85,J79:J85)+SUMPRODUCT(N79:N85,K79:K85)+SUMPRODUCT(O79:O85,L79:L85))/SUM(J79:L85)*K83</f>
        <v>712.1307916063447</v>
      </c>
      <c r="I83" s="439">
        <f>1/23000*(SUMPRODUCT(M79:M85,J79:J85)+SUMPRODUCT(N79:N85,K79:K85)+SUMPRODUCT(O79:O85,L79:L85))/SUM(J79:L85)*L83</f>
        <v>80.906887532082237</v>
      </c>
      <c r="J83" s="465">
        <v>48.065234085877925</v>
      </c>
      <c r="K83" s="465">
        <v>139.21771399921846</v>
      </c>
      <c r="L83" s="239">
        <v>15.816858450399303</v>
      </c>
      <c r="M83" s="147">
        <v>180215.13430795845</v>
      </c>
      <c r="N83" s="147">
        <v>93183.812538848419</v>
      </c>
      <c r="O83" s="145">
        <v>89339.893471994481</v>
      </c>
      <c r="P83" s="13"/>
      <c r="Q83" s="15"/>
      <c r="R83" s="14"/>
      <c r="S83" s="133"/>
      <c r="T83" s="133"/>
      <c r="X83" s="508"/>
      <c r="Y83" s="153" t="s">
        <v>32</v>
      </c>
      <c r="Z83" s="440">
        <v>118.71309156412187</v>
      </c>
      <c r="AA83" s="441">
        <v>468.24430861384428</v>
      </c>
      <c r="AB83" s="441">
        <v>89.071375266869182</v>
      </c>
      <c r="AC83" s="441">
        <v>70.884285531615362</v>
      </c>
      <c r="AD83" s="441">
        <v>96.489881048626145</v>
      </c>
      <c r="AE83" s="441">
        <v>380.86609186777872</v>
      </c>
      <c r="AF83" s="442">
        <v>131.08526572744702</v>
      </c>
      <c r="AG83" s="455">
        <f t="shared" si="95"/>
        <v>1355.3542996203025</v>
      </c>
      <c r="AH83" s="440">
        <v>141.87738411503173</v>
      </c>
      <c r="AI83" s="441">
        <v>559.67939950551965</v>
      </c>
      <c r="AJ83" s="441">
        <v>106.47788790434012</v>
      </c>
      <c r="AK83" s="441">
        <v>85.891808461514671</v>
      </c>
      <c r="AL83" s="441">
        <v>116.92922513994866</v>
      </c>
      <c r="AM83" s="441">
        <v>452.73719601601709</v>
      </c>
      <c r="AN83" s="442">
        <v>156.43627623147685</v>
      </c>
      <c r="AO83" s="455">
        <f t="shared" si="96"/>
        <v>1620.0291773738488</v>
      </c>
      <c r="AP83" s="440">
        <v>229.88042666629343</v>
      </c>
      <c r="AQ83" s="441">
        <v>903.00683507830763</v>
      </c>
      <c r="AR83" s="441">
        <v>171.12980122605191</v>
      </c>
      <c r="AS83" s="441">
        <v>138.21706156013019</v>
      </c>
      <c r="AT83" s="441">
        <v>189.40320738168725</v>
      </c>
      <c r="AU83" s="441">
        <v>735.01407225776154</v>
      </c>
      <c r="AV83" s="442">
        <v>253.60280606979632</v>
      </c>
      <c r="AW83" s="455">
        <f t="shared" si="137"/>
        <v>2620.2542102400284</v>
      </c>
      <c r="AY83" s="508"/>
      <c r="AZ83" s="153" t="s">
        <v>32</v>
      </c>
      <c r="BA83" s="16">
        <f t="shared" si="162"/>
        <v>19.512837418102166</v>
      </c>
      <c r="BB83" s="17">
        <f t="shared" si="97"/>
        <v>19.52721884914159</v>
      </c>
      <c r="BC83" s="17">
        <f t="shared" si="98"/>
        <v>19.542207117964466</v>
      </c>
      <c r="BD83" s="17">
        <f t="shared" si="99"/>
        <v>21.17186174248134</v>
      </c>
      <c r="BE83" s="17">
        <f t="shared" si="100"/>
        <v>21.182888681375928</v>
      </c>
      <c r="BF83" s="17">
        <f t="shared" si="101"/>
        <v>18.87043916033069</v>
      </c>
      <c r="BG83" s="18">
        <f t="shared" si="122"/>
        <v>19.339328766926215</v>
      </c>
      <c r="BH83" s="423">
        <f t="shared" si="102"/>
        <v>19.528095187191568</v>
      </c>
      <c r="BJ83" s="508"/>
      <c r="BK83" s="153" t="s">
        <v>32</v>
      </c>
      <c r="BL83" s="19">
        <f t="shared" si="163"/>
        <v>23.164292550909863</v>
      </c>
      <c r="BM83" s="20">
        <f t="shared" si="124"/>
        <v>91.435090891675372</v>
      </c>
      <c r="BN83" s="20">
        <f t="shared" si="103"/>
        <v>17.406512637470939</v>
      </c>
      <c r="BO83" s="20">
        <f t="shared" si="104"/>
        <v>15.007522929899309</v>
      </c>
      <c r="BP83" s="20">
        <f t="shared" si="105"/>
        <v>20.439344091322511</v>
      </c>
      <c r="BQ83" s="20">
        <f t="shared" si="106"/>
        <v>71.871104148238373</v>
      </c>
      <c r="BR83" s="21">
        <f t="shared" si="107"/>
        <v>25.35101050402983</v>
      </c>
      <c r="BS83" s="413">
        <f t="shared" si="164"/>
        <v>264.67487775354618</v>
      </c>
      <c r="BU83" s="508"/>
      <c r="BV83" s="153" t="s">
        <v>32</v>
      </c>
      <c r="BW83" s="19">
        <f t="shared" si="126"/>
        <v>-88.0030425512617</v>
      </c>
      <c r="BX83" s="20">
        <f t="shared" si="127"/>
        <v>-343.32743557278798</v>
      </c>
      <c r="BY83" s="20">
        <f t="shared" si="108"/>
        <v>-64.651913321711788</v>
      </c>
      <c r="BZ83" s="20">
        <f t="shared" si="109"/>
        <v>-52.325253098615519</v>
      </c>
      <c r="CA83" s="20">
        <f t="shared" si="110"/>
        <v>-72.473982241738597</v>
      </c>
      <c r="CB83" s="20">
        <f t="shared" si="111"/>
        <v>-282.27687624174445</v>
      </c>
      <c r="CC83" s="21">
        <f t="shared" si="128"/>
        <v>-97.166529838319462</v>
      </c>
      <c r="CD83" s="413">
        <f t="shared" si="129"/>
        <v>-1000.2250328661795</v>
      </c>
      <c r="CF83" s="508"/>
      <c r="CG83" s="153" t="s">
        <v>32</v>
      </c>
      <c r="CH83" s="16">
        <f t="shared" si="112"/>
        <v>-38.282094664375911</v>
      </c>
      <c r="CI83" s="17">
        <f t="shared" si="113"/>
        <v>-38.020469196450215</v>
      </c>
      <c r="CJ83" s="17">
        <f t="shared" si="114"/>
        <v>-37.779459134829828</v>
      </c>
      <c r="CK83" s="17">
        <f t="shared" si="115"/>
        <v>-37.857303944963306</v>
      </c>
      <c r="CL83" s="17">
        <f t="shared" si="116"/>
        <v>-38.264390156650464</v>
      </c>
      <c r="CM83" s="17">
        <f t="shared" si="117"/>
        <v>-38.404281890095973</v>
      </c>
      <c r="CN83" s="18">
        <f t="shared" si="118"/>
        <v>-38.314453749213392</v>
      </c>
      <c r="CO83" s="423">
        <f t="shared" si="119"/>
        <v>-38.172824184663902</v>
      </c>
    </row>
    <row r="84" spans="1:93" s="1" customFormat="1" x14ac:dyDescent="0.3">
      <c r="A84" s="428">
        <v>2028</v>
      </c>
      <c r="B84" s="327">
        <v>6</v>
      </c>
      <c r="C84" s="429" t="s">
        <v>5</v>
      </c>
      <c r="D84" s="446">
        <f t="shared" si="150"/>
        <v>449.23476318765984</v>
      </c>
      <c r="E84" s="447">
        <f t="shared" si="151"/>
        <v>1948.4972383484608</v>
      </c>
      <c r="F84" s="448">
        <f t="shared" si="152"/>
        <v>235.43698881810272</v>
      </c>
      <c r="G84" s="437">
        <f>1/23000*(SUMPRODUCT(M79:M85,J79:J85)+SUMPRODUCT(N79:N85,K79:K85)+SUMPRODUCT(O79:O85,L79:L85))/SUM(J79:L85)*J84</f>
        <v>294.69524940174193</v>
      </c>
      <c r="H84" s="438">
        <f>1/23000*(SUMPRODUCT(M79:M85,J79:J85)+SUMPRODUCT(N79:N85,K79:K85)+SUMPRODUCT(O79:O85,L79:L85))/SUM(J79:L85)*K84</f>
        <v>2391.0759650316804</v>
      </c>
      <c r="I84" s="439">
        <f>1/23000*(SUMPRODUCT(M79:M85,J79:J85)+SUMPRODUCT(N79:N85,K79:K85)+SUMPRODUCT(O79:O85,L79:L85))/SUM(J79:L85)*L84</f>
        <v>313.75018257600982</v>
      </c>
      <c r="J84" s="465">
        <v>57.611325660552346</v>
      </c>
      <c r="K84" s="465">
        <v>467.4424049258032</v>
      </c>
      <c r="L84" s="239">
        <v>61.336461925121938</v>
      </c>
      <c r="M84" s="147">
        <v>179346.67246150493</v>
      </c>
      <c r="N84" s="147">
        <v>95873.707669136522</v>
      </c>
      <c r="O84" s="145">
        <v>88284.367452216669</v>
      </c>
      <c r="P84" s="13"/>
      <c r="Q84" s="15"/>
      <c r="R84" s="14"/>
      <c r="S84" s="133"/>
      <c r="T84" s="133"/>
      <c r="X84" s="506">
        <f>1+X81</f>
        <v>2030</v>
      </c>
      <c r="Y84" s="120" t="s">
        <v>30</v>
      </c>
      <c r="Z84" s="434">
        <v>1144.1146654092854</v>
      </c>
      <c r="AA84" s="435">
        <v>491.25404225287235</v>
      </c>
      <c r="AB84" s="435">
        <v>496.10972337265923</v>
      </c>
      <c r="AC84" s="435">
        <v>296.80601585347227</v>
      </c>
      <c r="AD84" s="435">
        <v>228.65827453071486</v>
      </c>
      <c r="AE84" s="435">
        <v>274.28865695456068</v>
      </c>
      <c r="AF84" s="436">
        <v>933.96998802781195</v>
      </c>
      <c r="AG84" s="453">
        <f t="shared" si="95"/>
        <v>3865.2013664013766</v>
      </c>
      <c r="AH84" s="434">
        <v>1402.5175177842032</v>
      </c>
      <c r="AI84" s="435">
        <v>75.108269627038851</v>
      </c>
      <c r="AJ84" s="435">
        <v>519.21924988444073</v>
      </c>
      <c r="AK84" s="435">
        <v>333.3435961471709</v>
      </c>
      <c r="AL84" s="435">
        <v>261.93253292845196</v>
      </c>
      <c r="AM84" s="435">
        <v>32.701327726115487</v>
      </c>
      <c r="AN84" s="436">
        <v>870.57140994258543</v>
      </c>
      <c r="AO84" s="453">
        <f t="shared" si="96"/>
        <v>3495.3939040400064</v>
      </c>
      <c r="AP84" s="437">
        <v>2244.211320940271</v>
      </c>
      <c r="AQ84" s="438">
        <v>969.31463237927153</v>
      </c>
      <c r="AR84" s="438">
        <v>982.05621930451377</v>
      </c>
      <c r="AS84" s="438">
        <v>589.65778158749652</v>
      </c>
      <c r="AT84" s="438">
        <v>452.58631908026223</v>
      </c>
      <c r="AU84" s="438">
        <v>542.75986362561832</v>
      </c>
      <c r="AV84" s="439">
        <v>1849.8427369822246</v>
      </c>
      <c r="AW84" s="453">
        <f t="shared" si="137"/>
        <v>7630.4288738996574</v>
      </c>
      <c r="AY84" s="506">
        <f>1+AY81</f>
        <v>2030</v>
      </c>
      <c r="AZ84" s="120" t="s">
        <v>30</v>
      </c>
      <c r="BA84" s="7">
        <f>AH84/Z84*100-100</f>
        <v>22.585398141232545</v>
      </c>
      <c r="BB84" s="8">
        <f t="shared" si="97"/>
        <v>-84.710910615087215</v>
      </c>
      <c r="BC84" s="8">
        <f t="shared" si="98"/>
        <v>4.6581482730630768</v>
      </c>
      <c r="BD84" s="8">
        <f t="shared" si="99"/>
        <v>12.310255972620368</v>
      </c>
      <c r="BE84" s="8">
        <f t="shared" si="100"/>
        <v>14.551959016583709</v>
      </c>
      <c r="BF84" s="8">
        <f t="shared" si="101"/>
        <v>-88.077768840607632</v>
      </c>
      <c r="BG84" s="9">
        <f t="shared" si="122"/>
        <v>-6.7880744454219695</v>
      </c>
      <c r="BH84" s="421">
        <f t="shared" si="102"/>
        <v>-9.5676118086875306</v>
      </c>
      <c r="BJ84" s="506">
        <f>1+BJ81</f>
        <v>2030</v>
      </c>
      <c r="BK84" s="120" t="s">
        <v>30</v>
      </c>
      <c r="BL84" s="13">
        <f>AH84-Z84</f>
        <v>258.40285237491776</v>
      </c>
      <c r="BM84" s="14">
        <f t="shared" si="124"/>
        <v>-416.1457726258335</v>
      </c>
      <c r="BN84" s="14">
        <f t="shared" si="103"/>
        <v>23.109526511781496</v>
      </c>
      <c r="BO84" s="14">
        <f t="shared" si="104"/>
        <v>36.537580293698625</v>
      </c>
      <c r="BP84" s="14">
        <f t="shared" si="105"/>
        <v>33.2742583977371</v>
      </c>
      <c r="BQ84" s="14">
        <f t="shared" si="106"/>
        <v>-241.58732922844518</v>
      </c>
      <c r="BR84" s="15">
        <f t="shared" si="107"/>
        <v>-63.398578085226518</v>
      </c>
      <c r="BS84" s="411">
        <f>SUM(BL84:BR84)</f>
        <v>-369.8074623613702</v>
      </c>
      <c r="BU84" s="506">
        <f>1+BU81</f>
        <v>2030</v>
      </c>
      <c r="BV84" s="120" t="s">
        <v>30</v>
      </c>
      <c r="BW84" s="13">
        <f t="shared" si="126"/>
        <v>-841.69380315606782</v>
      </c>
      <c r="BX84" s="14">
        <f t="shared" si="127"/>
        <v>-894.20636275223274</v>
      </c>
      <c r="BY84" s="14">
        <f t="shared" si="108"/>
        <v>-462.83696942007305</v>
      </c>
      <c r="BZ84" s="14">
        <f t="shared" si="109"/>
        <v>-256.31418544032562</v>
      </c>
      <c r="CA84" s="14">
        <f t="shared" si="110"/>
        <v>-190.65378615181027</v>
      </c>
      <c r="CB84" s="14">
        <f t="shared" si="111"/>
        <v>-510.05853589950283</v>
      </c>
      <c r="CC84" s="15">
        <f t="shared" si="128"/>
        <v>-979.27132703963912</v>
      </c>
      <c r="CD84" s="411">
        <f t="shared" si="129"/>
        <v>-4135.034969859651</v>
      </c>
      <c r="CF84" s="506">
        <f>1+CF81</f>
        <v>2030</v>
      </c>
      <c r="CG84" s="120" t="s">
        <v>30</v>
      </c>
      <c r="CH84" s="7">
        <f t="shared" si="112"/>
        <v>-37.50510459074853</v>
      </c>
      <c r="CI84" s="8">
        <f t="shared" si="113"/>
        <v>-92.251404536968693</v>
      </c>
      <c r="CJ84" s="8">
        <f t="shared" si="114"/>
        <v>-47.129376131628334</v>
      </c>
      <c r="CK84" s="8">
        <f t="shared" si="115"/>
        <v>-43.468295245806466</v>
      </c>
      <c r="CL84" s="8">
        <f t="shared" si="116"/>
        <v>-42.125397546097609</v>
      </c>
      <c r="CM84" s="8">
        <f t="shared" si="117"/>
        <v>-93.974991535359365</v>
      </c>
      <c r="CN84" s="9">
        <f t="shared" si="118"/>
        <v>-52.938085355147088</v>
      </c>
      <c r="CO84" s="421">
        <f t="shared" si="119"/>
        <v>-54.191383449019334</v>
      </c>
    </row>
    <row r="85" spans="1:93" s="1" customFormat="1" ht="16.2" thickBot="1" x14ac:dyDescent="0.35">
      <c r="A85" s="432">
        <v>2028</v>
      </c>
      <c r="B85" s="409">
        <v>7</v>
      </c>
      <c r="C85" s="433" t="s">
        <v>6</v>
      </c>
      <c r="D85" s="449">
        <f t="shared" si="150"/>
        <v>1528.9394752806209</v>
      </c>
      <c r="E85" s="450">
        <f t="shared" si="151"/>
        <v>742.79754545463379</v>
      </c>
      <c r="F85" s="451">
        <f t="shared" si="152"/>
        <v>81.718316465843841</v>
      </c>
      <c r="G85" s="440">
        <f>1/23000*(SUMPRODUCT(M79:M85,J79:J85)+SUMPRODUCT(N79:N85,K79:K85)+SUMPRODUCT(O79:O85,L79:L85))/SUM(J79:L85)*J85</f>
        <v>1003.8328205668316</v>
      </c>
      <c r="H85" s="441">
        <f>1/23000*(SUMPRODUCT(M79:M85,J79:J85)+SUMPRODUCT(N79:N85,K79:K85)+SUMPRODUCT(O79:O85,L79:L85))/SUM(J79:L85)*K85</f>
        <v>920.84216052188117</v>
      </c>
      <c r="I85" s="442">
        <f>1/23000*(SUMPRODUCT(M79:M85,J79:J85)+SUMPRODUCT(N79:N85,K79:K85)+SUMPRODUCT(O79:O85,L79:L85))/SUM(J79:L85)*L85</f>
        <v>108.3829407323953</v>
      </c>
      <c r="J85" s="466">
        <v>196.24388126999344</v>
      </c>
      <c r="K85" s="466">
        <v>180.01965657570295</v>
      </c>
      <c r="L85" s="149">
        <v>21.188278084761894</v>
      </c>
      <c r="M85" s="129">
        <v>179193.39805083265</v>
      </c>
      <c r="N85" s="129">
        <v>94902.656023411342</v>
      </c>
      <c r="O85" s="144">
        <v>88705.71129921668</v>
      </c>
      <c r="P85" s="19"/>
      <c r="Q85" s="21"/>
      <c r="R85" s="14"/>
      <c r="S85" s="133"/>
      <c r="T85" s="133"/>
      <c r="X85" s="507"/>
      <c r="Y85" s="152" t="s">
        <v>31</v>
      </c>
      <c r="Z85" s="437">
        <v>959.50435486601373</v>
      </c>
      <c r="AA85" s="438">
        <v>5032.451675146046</v>
      </c>
      <c r="AB85" s="438">
        <v>1006.4390222696569</v>
      </c>
      <c r="AC85" s="438">
        <v>709.00574942924902</v>
      </c>
      <c r="AD85" s="438">
        <v>919.6671797850745</v>
      </c>
      <c r="AE85" s="438">
        <v>3080.4835389191608</v>
      </c>
      <c r="AF85" s="439">
        <v>1186.9671393495323</v>
      </c>
      <c r="AG85" s="454">
        <f t="shared" si="95"/>
        <v>12894.518659764732</v>
      </c>
      <c r="AH85" s="437">
        <v>1194.2226084733152</v>
      </c>
      <c r="AI85" s="438">
        <v>4605.3646243981302</v>
      </c>
      <c r="AJ85" s="438">
        <v>1276.8407718183735</v>
      </c>
      <c r="AK85" s="438">
        <v>904.98525789888845</v>
      </c>
      <c r="AL85" s="438">
        <v>1197.2096860019753</v>
      </c>
      <c r="AM85" s="438">
        <v>3663.0262035206042</v>
      </c>
      <c r="AN85" s="439">
        <v>1446.5318461693062</v>
      </c>
      <c r="AO85" s="454">
        <f t="shared" si="96"/>
        <v>14288.180998280593</v>
      </c>
      <c r="AP85" s="437">
        <v>2125.8395896681659</v>
      </c>
      <c r="AQ85" s="438">
        <v>11629.043310244433</v>
      </c>
      <c r="AR85" s="438">
        <v>2351.7261076853656</v>
      </c>
      <c r="AS85" s="438">
        <v>1566.9444971229682</v>
      </c>
      <c r="AT85" s="438">
        <v>2174.8478522318087</v>
      </c>
      <c r="AU85" s="438">
        <v>6784.4039706075009</v>
      </c>
      <c r="AV85" s="439">
        <v>2639.3234424195621</v>
      </c>
      <c r="AW85" s="454">
        <f t="shared" si="137"/>
        <v>29272.128769979801</v>
      </c>
      <c r="AY85" s="507"/>
      <c r="AZ85" s="152" t="s">
        <v>31</v>
      </c>
      <c r="BA85" s="7">
        <f t="shared" ref="BA85:BA86" si="165">AH85/Z85*100-100</f>
        <v>24.462447972951381</v>
      </c>
      <c r="BB85" s="8">
        <f t="shared" si="97"/>
        <v>-8.4866597499025431</v>
      </c>
      <c r="BC85" s="8">
        <f t="shared" si="98"/>
        <v>26.867176606380355</v>
      </c>
      <c r="BD85" s="8">
        <f t="shared" si="99"/>
        <v>27.641455464557694</v>
      </c>
      <c r="BE85" s="8">
        <f t="shared" si="100"/>
        <v>30.178581156039769</v>
      </c>
      <c r="BF85" s="8">
        <f t="shared" si="101"/>
        <v>18.910754017722752</v>
      </c>
      <c r="BG85" s="9">
        <f t="shared" si="122"/>
        <v>21.867893239404879</v>
      </c>
      <c r="BH85" s="422">
        <f t="shared" si="102"/>
        <v>10.808176522824084</v>
      </c>
      <c r="BJ85" s="507"/>
      <c r="BK85" s="152" t="s">
        <v>31</v>
      </c>
      <c r="BL85" s="13">
        <f t="shared" ref="BL85:BL86" si="166">AH85-Z85</f>
        <v>234.71825360730145</v>
      </c>
      <c r="BM85" s="14">
        <f t="shared" si="124"/>
        <v>-427.08705074791578</v>
      </c>
      <c r="BN85" s="14">
        <f t="shared" si="103"/>
        <v>270.40174954871657</v>
      </c>
      <c r="BO85" s="14">
        <f t="shared" si="104"/>
        <v>195.97950846963943</v>
      </c>
      <c r="BP85" s="14">
        <f t="shared" si="105"/>
        <v>277.54250621690085</v>
      </c>
      <c r="BQ85" s="14">
        <f t="shared" si="106"/>
        <v>582.54266460144345</v>
      </c>
      <c r="BR85" s="15">
        <f t="shared" si="107"/>
        <v>259.56470681977385</v>
      </c>
      <c r="BS85" s="412">
        <f t="shared" ref="BS85:BS86" si="167">SUM(BL85:BR85)</f>
        <v>1393.6623385158598</v>
      </c>
      <c r="BU85" s="507"/>
      <c r="BV85" s="152" t="s">
        <v>31</v>
      </c>
      <c r="BW85" s="13">
        <f t="shared" si="126"/>
        <v>-931.61698119485072</v>
      </c>
      <c r="BX85" s="14">
        <f t="shared" si="127"/>
        <v>-7023.6786858463029</v>
      </c>
      <c r="BY85" s="14">
        <f t="shared" si="108"/>
        <v>-1074.8853358669921</v>
      </c>
      <c r="BZ85" s="14">
        <f t="shared" si="109"/>
        <v>-661.95923922407974</v>
      </c>
      <c r="CA85" s="14">
        <f t="shared" si="110"/>
        <v>-977.63816622983336</v>
      </c>
      <c r="CB85" s="14">
        <f t="shared" si="111"/>
        <v>-3121.3777670868967</v>
      </c>
      <c r="CC85" s="15">
        <f t="shared" si="128"/>
        <v>-1192.7915962502559</v>
      </c>
      <c r="CD85" s="412">
        <f t="shared" si="129"/>
        <v>-14983.947771699211</v>
      </c>
      <c r="CF85" s="507"/>
      <c r="CG85" s="152" t="s">
        <v>31</v>
      </c>
      <c r="CH85" s="7">
        <f t="shared" si="112"/>
        <v>-43.823484411647073</v>
      </c>
      <c r="CI85" s="8">
        <f t="shared" si="113"/>
        <v>-60.397734348954543</v>
      </c>
      <c r="CJ85" s="8">
        <f t="shared" si="114"/>
        <v>-45.70622966485346</v>
      </c>
      <c r="CK85" s="8">
        <f t="shared" si="115"/>
        <v>-42.245225688560652</v>
      </c>
      <c r="CL85" s="8">
        <f t="shared" si="116"/>
        <v>-44.952025734884856</v>
      </c>
      <c r="CM85" s="8">
        <f t="shared" si="117"/>
        <v>-46.008135432527865</v>
      </c>
      <c r="CN85" s="9">
        <f t="shared" si="118"/>
        <v>-45.193081570812751</v>
      </c>
      <c r="CO85" s="422">
        <f t="shared" si="119"/>
        <v>-51.188445806053167</v>
      </c>
    </row>
    <row r="86" spans="1:93" s="1" customFormat="1" ht="16.2" thickBot="1" x14ac:dyDescent="0.35">
      <c r="A86" s="430">
        <v>2029</v>
      </c>
      <c r="B86" s="47">
        <v>1</v>
      </c>
      <c r="C86" s="431" t="s">
        <v>0</v>
      </c>
      <c r="D86" s="443">
        <f t="shared" si="150"/>
        <v>2037.5820600481222</v>
      </c>
      <c r="E86" s="444">
        <f t="shared" si="151"/>
        <v>655.63568075199407</v>
      </c>
      <c r="F86" s="445">
        <f t="shared" si="152"/>
        <v>86.402018657847094</v>
      </c>
      <c r="G86" s="434">
        <f>1/23000*(SUMPRODUCT(M86:M92,J86:J92)+SUMPRODUCT(N86:N92,K86:K92)+SUMPRODUCT(O86:O92,L86:L92))/SUM(J86:L92)*J86</f>
        <v>1192.8903269234274</v>
      </c>
      <c r="H86" s="435">
        <f>1/23000*(SUMPRODUCT(M86:M92,J86:J92)+SUMPRODUCT(N86:N92,K86:K92)+SUMPRODUCT(O86:O92,L86:L92))/SUM(J86:L92)*K86</f>
        <v>845.13961801962171</v>
      </c>
      <c r="I86" s="436">
        <f>1/23000*(SUMPRODUCT(M86:M92,J86:J92)+SUMPRODUCT(N86:N92,K86:K92)+SUMPRODUCT(O86:O92,L86:L92))/SUM(J86:L92)*L86</f>
        <v>118.71309156412187</v>
      </c>
      <c r="J86" s="463">
        <v>224.73213376853155</v>
      </c>
      <c r="K86" s="463">
        <v>159.21835008899609</v>
      </c>
      <c r="L86" s="464">
        <v>22.364710125758855</v>
      </c>
      <c r="M86" s="248">
        <v>208534.42983536993</v>
      </c>
      <c r="N86" s="248">
        <v>94710.318558551924</v>
      </c>
      <c r="O86" s="191">
        <v>88856.346357990376</v>
      </c>
      <c r="P86" s="458">
        <f>SUM(J86:L92)</f>
        <v>3154.9455490994392</v>
      </c>
      <c r="Q86" s="459">
        <f>(SUMPRODUCT(M86:M92,J86:J92)+SUMPRODUCT(N86:N92,K86:K92)+SUMPRODUCT(O86:O92,L86:L92))/SUM(J86:L92)</f>
        <v>122085.24459389377</v>
      </c>
      <c r="R86" s="14"/>
      <c r="S86" s="133"/>
      <c r="T86" s="133"/>
      <c r="X86" s="508"/>
      <c r="Y86" s="153" t="s">
        <v>32</v>
      </c>
      <c r="Z86" s="440">
        <v>143.29904365974085</v>
      </c>
      <c r="AA86" s="441">
        <v>564.09213083614998</v>
      </c>
      <c r="AB86" s="441">
        <v>107.33406204833706</v>
      </c>
      <c r="AC86" s="441">
        <v>86.581539205325001</v>
      </c>
      <c r="AD86" s="441">
        <v>117.84822419831939</v>
      </c>
      <c r="AE86" s="441">
        <v>465.99131110981443</v>
      </c>
      <c r="AF86" s="442">
        <v>160.38251590978052</v>
      </c>
      <c r="AG86" s="455">
        <f t="shared" si="95"/>
        <v>1645.5288269674672</v>
      </c>
      <c r="AH86" s="440">
        <v>171.16944870214729</v>
      </c>
      <c r="AI86" s="441">
        <v>675.2526410217165</v>
      </c>
      <c r="AJ86" s="441">
        <v>128.484819343933</v>
      </c>
      <c r="AK86" s="441">
        <v>102.60556927208862</v>
      </c>
      <c r="AL86" s="441">
        <v>139.63536933441938</v>
      </c>
      <c r="AM86" s="441">
        <v>550.49180667793939</v>
      </c>
      <c r="AN86" s="442">
        <v>189.51848835440617</v>
      </c>
      <c r="AO86" s="455">
        <f t="shared" si="96"/>
        <v>1957.1581427066503</v>
      </c>
      <c r="AP86" s="440">
        <v>283.23910735917013</v>
      </c>
      <c r="AQ86" s="441">
        <v>1112.5015549126956</v>
      </c>
      <c r="AR86" s="441">
        <v>210.85671472752458</v>
      </c>
      <c r="AS86" s="441">
        <v>170.30624716527686</v>
      </c>
      <c r="AT86" s="441">
        <v>233.34858103151993</v>
      </c>
      <c r="AU86" s="441">
        <v>905.44138188004865</v>
      </c>
      <c r="AV86" s="442">
        <v>312.40864275263368</v>
      </c>
      <c r="AW86" s="455">
        <f t="shared" si="137"/>
        <v>3228.1022298288694</v>
      </c>
      <c r="AY86" s="508"/>
      <c r="AZ86" s="153" t="s">
        <v>32</v>
      </c>
      <c r="BA86" s="16">
        <f t="shared" si="165"/>
        <v>19.449121453025086</v>
      </c>
      <c r="BB86" s="17">
        <f t="shared" si="97"/>
        <v>19.706091276400912</v>
      </c>
      <c r="BC86" s="17">
        <f t="shared" si="98"/>
        <v>19.705540712761675</v>
      </c>
      <c r="BD86" s="17">
        <f t="shared" si="99"/>
        <v>18.507444212516489</v>
      </c>
      <c r="BE86" s="17">
        <f t="shared" si="100"/>
        <v>18.487461550066115</v>
      </c>
      <c r="BF86" s="17">
        <f t="shared" si="101"/>
        <v>18.133491666803152</v>
      </c>
      <c r="BG86" s="18">
        <f t="shared" si="122"/>
        <v>18.166551559158364</v>
      </c>
      <c r="BH86" s="423">
        <f t="shared" si="102"/>
        <v>18.93794326979264</v>
      </c>
      <c r="BJ86" s="508"/>
      <c r="BK86" s="153" t="s">
        <v>32</v>
      </c>
      <c r="BL86" s="19">
        <f t="shared" si="166"/>
        <v>27.870405042406446</v>
      </c>
      <c r="BM86" s="20">
        <f t="shared" si="124"/>
        <v>111.16051018556652</v>
      </c>
      <c r="BN86" s="20">
        <f t="shared" si="103"/>
        <v>21.150757295595938</v>
      </c>
      <c r="BO86" s="20">
        <f t="shared" si="104"/>
        <v>16.024030066763615</v>
      </c>
      <c r="BP86" s="20">
        <f t="shared" si="105"/>
        <v>21.787145136099994</v>
      </c>
      <c r="BQ86" s="20">
        <f t="shared" si="106"/>
        <v>84.500495568124961</v>
      </c>
      <c r="BR86" s="21">
        <f t="shared" si="107"/>
        <v>29.135972444625651</v>
      </c>
      <c r="BS86" s="413">
        <f t="shared" si="167"/>
        <v>311.62931573918308</v>
      </c>
      <c r="BU86" s="508"/>
      <c r="BV86" s="153" t="s">
        <v>32</v>
      </c>
      <c r="BW86" s="19">
        <f t="shared" si="126"/>
        <v>-112.06965865702284</v>
      </c>
      <c r="BX86" s="20">
        <f t="shared" si="127"/>
        <v>-437.24891389097911</v>
      </c>
      <c r="BY86" s="20">
        <f t="shared" si="108"/>
        <v>-82.371895383591578</v>
      </c>
      <c r="BZ86" s="20">
        <f t="shared" si="109"/>
        <v>-67.700677893188242</v>
      </c>
      <c r="CA86" s="20">
        <f t="shared" si="110"/>
        <v>-93.713211697100547</v>
      </c>
      <c r="CB86" s="20">
        <f t="shared" si="111"/>
        <v>-354.94957520210926</v>
      </c>
      <c r="CC86" s="21">
        <f t="shared" si="128"/>
        <v>-122.89015439822751</v>
      </c>
      <c r="CD86" s="413">
        <f t="shared" si="129"/>
        <v>-1270.9440871222189</v>
      </c>
      <c r="CF86" s="508"/>
      <c r="CG86" s="153" t="s">
        <v>32</v>
      </c>
      <c r="CH86" s="16">
        <f t="shared" si="112"/>
        <v>-39.567155715862867</v>
      </c>
      <c r="CI86" s="17">
        <f t="shared" si="113"/>
        <v>-39.303218225640371</v>
      </c>
      <c r="CJ86" s="17">
        <f t="shared" si="114"/>
        <v>-39.065341357535154</v>
      </c>
      <c r="CK86" s="17">
        <f t="shared" si="115"/>
        <v>-39.752316206866368</v>
      </c>
      <c r="CL86" s="17">
        <f t="shared" si="116"/>
        <v>-40.160180654555631</v>
      </c>
      <c r="CM86" s="17">
        <f t="shared" si="117"/>
        <v>-39.201828224936641</v>
      </c>
      <c r="CN86" s="18">
        <f t="shared" si="118"/>
        <v>-39.33634912127971</v>
      </c>
      <c r="CO86" s="423">
        <f t="shared" si="119"/>
        <v>-39.371246529252431</v>
      </c>
    </row>
    <row r="87" spans="1:93" s="1" customFormat="1" x14ac:dyDescent="0.3">
      <c r="A87" s="428">
        <v>2029</v>
      </c>
      <c r="B87" s="327">
        <v>2</v>
      </c>
      <c r="C87" s="429" t="s">
        <v>1</v>
      </c>
      <c r="D87" s="446">
        <f t="shared" si="150"/>
        <v>882.433537784902</v>
      </c>
      <c r="E87" s="447">
        <f t="shared" si="151"/>
        <v>3433.6342588053735</v>
      </c>
      <c r="F87" s="448">
        <f t="shared" si="152"/>
        <v>345.69475100913081</v>
      </c>
      <c r="G87" s="437">
        <f>1/23000*(SUMPRODUCT(M86:M92,J86:J92)+SUMPRODUCT(N86:N92,K86:K92)+SUMPRODUCT(O86:O92,L86:L92))/SUM(J86:L92)*J87</f>
        <v>512.41017486640317</v>
      </c>
      <c r="H87" s="438">
        <f>1/23000*(SUMPRODUCT(M86:M92,J86:J92)+SUMPRODUCT(N86:N92,K86:K92)+SUMPRODUCT(O86:O92,L86:L92))/SUM(J86:L92)*K87</f>
        <v>4428.7584779831104</v>
      </c>
      <c r="I87" s="439">
        <f>1/23000*(SUMPRODUCT(M86:M92,J86:J92)+SUMPRODUCT(N86:N92,K86:K92)+SUMPRODUCT(O86:O92,L86:L92))/SUM(J86:L92)*L87</f>
        <v>468.24430861384428</v>
      </c>
      <c r="J87" s="465">
        <v>96.534467053168626</v>
      </c>
      <c r="K87" s="465">
        <v>834.34689697714907</v>
      </c>
      <c r="L87" s="239">
        <v>88.213928996437232</v>
      </c>
      <c r="M87" s="147">
        <v>210245.85299543076</v>
      </c>
      <c r="N87" s="147">
        <v>94653.181115248401</v>
      </c>
      <c r="O87" s="145">
        <v>90132.923039071655</v>
      </c>
      <c r="P87" s="13"/>
      <c r="Q87" s="15"/>
      <c r="R87" s="14"/>
      <c r="S87" s="133"/>
      <c r="T87" s="133"/>
    </row>
    <row r="88" spans="1:93" s="1" customFormat="1" x14ac:dyDescent="0.3">
      <c r="A88" s="428">
        <v>2029</v>
      </c>
      <c r="B88" s="327">
        <v>3</v>
      </c>
      <c r="C88" s="429" t="s">
        <v>2</v>
      </c>
      <c r="D88" s="446">
        <f t="shared" si="150"/>
        <v>896.22513801331888</v>
      </c>
      <c r="E88" s="447">
        <f t="shared" si="151"/>
        <v>689.56528804654272</v>
      </c>
      <c r="F88" s="448">
        <f t="shared" si="152"/>
        <v>66.737977144053104</v>
      </c>
      <c r="G88" s="437">
        <f>1/23000*(SUMPRODUCT(M86:M92,J86:J92)+SUMPRODUCT(N86:N92,K86:K92)+SUMPRODUCT(O86:O92,L86:L92))/SUM(J86:L92)*J88</f>
        <v>517.78237761694129</v>
      </c>
      <c r="H88" s="438">
        <f>1/23000*(SUMPRODUCT(M86:M92,J86:J92)+SUMPRODUCT(N86:N92,K86:K92)+SUMPRODUCT(O86:O92,L86:L92))/SUM(J86:L92)*K88</f>
        <v>885.31161294389653</v>
      </c>
      <c r="I88" s="439">
        <f>1/23000*(SUMPRODUCT(M86:M92,J86:J92)+SUMPRODUCT(N86:N92,K86:K92)+SUMPRODUCT(O86:O92,L86:L92))/SUM(J86:L92)*L88</f>
        <v>89.071375266869182</v>
      </c>
      <c r="J88" s="465">
        <v>97.546552204600246</v>
      </c>
      <c r="K88" s="465">
        <v>166.78647092400595</v>
      </c>
      <c r="L88" s="239">
        <v>16.780419599048386</v>
      </c>
      <c r="M88" s="147">
        <v>211316.31727045527</v>
      </c>
      <c r="N88" s="147">
        <v>95091.655439468363</v>
      </c>
      <c r="O88" s="145">
        <v>91474.081756589061</v>
      </c>
      <c r="P88" s="13"/>
      <c r="Q88" s="15"/>
      <c r="R88" s="14"/>
      <c r="S88" s="133"/>
      <c r="T88" s="133"/>
    </row>
    <row r="89" spans="1:93" s="1" customFormat="1" x14ac:dyDescent="0.3">
      <c r="A89" s="428">
        <v>2029</v>
      </c>
      <c r="B89" s="327">
        <v>4</v>
      </c>
      <c r="C89" s="429" t="s">
        <v>3</v>
      </c>
      <c r="D89" s="446">
        <f t="shared" si="150"/>
        <v>543.73653698463158</v>
      </c>
      <c r="E89" s="447">
        <f t="shared" si="151"/>
        <v>489.96528570526061</v>
      </c>
      <c r="F89" s="448">
        <f t="shared" si="152"/>
        <v>51.823874318947723</v>
      </c>
      <c r="G89" s="437">
        <f>1/23000*(SUMPRODUCT(M86:M92,J86:J92)+SUMPRODUCT(N86:N92,K86:K92)+SUMPRODUCT(O86:O92,L86:L92))/SUM(J86:L92)*J89</f>
        <v>310.38227558441605</v>
      </c>
      <c r="H89" s="438">
        <f>1/23000*(SUMPRODUCT(M86:M92,J86:J92)+SUMPRODUCT(N86:N92,K86:K92)+SUMPRODUCT(O86:O92,L86:L92))/SUM(J86:L92)*K89</f>
        <v>624.73393292065418</v>
      </c>
      <c r="I89" s="439">
        <f>1/23000*(SUMPRODUCT(M86:M92,J86:J92)+SUMPRODUCT(N86:N92,K86:K92)+SUMPRODUCT(O86:O92,L86:L92))/SUM(J86:L92)*L89</f>
        <v>70.884285531615362</v>
      </c>
      <c r="J89" s="465">
        <v>58.473834100002477</v>
      </c>
      <c r="K89" s="465">
        <v>117.6954717580483</v>
      </c>
      <c r="L89" s="239">
        <v>13.35410001962429</v>
      </c>
      <c r="M89" s="147">
        <v>213872.41905941645</v>
      </c>
      <c r="N89" s="147">
        <v>95748.811767266481</v>
      </c>
      <c r="O89" s="145">
        <v>89257.165034273305</v>
      </c>
      <c r="P89" s="13"/>
      <c r="Q89" s="15"/>
      <c r="R89" s="14"/>
      <c r="S89" s="133"/>
      <c r="T89" s="133"/>
    </row>
    <row r="90" spans="1:93" s="1" customFormat="1" x14ac:dyDescent="0.3">
      <c r="A90" s="428">
        <v>2029</v>
      </c>
      <c r="B90" s="327">
        <v>5</v>
      </c>
      <c r="C90" s="429" t="s">
        <v>4</v>
      </c>
      <c r="D90" s="446">
        <f t="shared" si="150"/>
        <v>416.38149043188565</v>
      </c>
      <c r="E90" s="447">
        <f t="shared" si="151"/>
        <v>611.22475053480377</v>
      </c>
      <c r="F90" s="448">
        <f t="shared" si="152"/>
        <v>69.314511457748893</v>
      </c>
      <c r="G90" s="437">
        <f>1/23000*(SUMPRODUCT(M86:M92,J86:J92)+SUMPRODUCT(N86:N92,K86:K92)+SUMPRODUCT(O86:O92,L86:L92))/SUM(J86:L92)*J90</f>
        <v>238.95993090628232</v>
      </c>
      <c r="H90" s="438">
        <f>1/23000*(SUMPRODUCT(M86:M92,J86:J92)+SUMPRODUCT(N86:N92,K86:K92)+SUMPRODUCT(O86:O92,L86:L92))/SUM(J86:L92)*K90</f>
        <v>810.03551031976826</v>
      </c>
      <c r="I90" s="439">
        <f>1/23000*(SUMPRODUCT(M86:M92,J86:J92)+SUMPRODUCT(N86:N92,K86:K92)+SUMPRODUCT(O86:O92,L86:L92))/SUM(J86:L92)*L90</f>
        <v>96.489881048626145</v>
      </c>
      <c r="J90" s="465">
        <v>45.018367527760887</v>
      </c>
      <c r="K90" s="465">
        <v>152.60498350417777</v>
      </c>
      <c r="L90" s="239">
        <v>18.178013825508607</v>
      </c>
      <c r="M90" s="147">
        <v>212730.37664077416</v>
      </c>
      <c r="N90" s="147">
        <v>92121.298659395514</v>
      </c>
      <c r="O90" s="145">
        <v>87701.207559380826</v>
      </c>
      <c r="P90" s="13"/>
      <c r="Q90" s="15"/>
      <c r="R90" s="14"/>
      <c r="S90" s="133"/>
      <c r="T90" s="133"/>
    </row>
    <row r="91" spans="1:93" s="1" customFormat="1" x14ac:dyDescent="0.3">
      <c r="A91" s="428">
        <v>2029</v>
      </c>
      <c r="B91" s="327">
        <v>6</v>
      </c>
      <c r="C91" s="429" t="s">
        <v>5</v>
      </c>
      <c r="D91" s="446">
        <f t="shared" si="150"/>
        <v>497.4363740012692</v>
      </c>
      <c r="E91" s="447">
        <f t="shared" si="151"/>
        <v>2107.197928331022</v>
      </c>
      <c r="F91" s="448">
        <f t="shared" si="152"/>
        <v>276.58168231352005</v>
      </c>
      <c r="G91" s="437">
        <f>1/23000*(SUMPRODUCT(M86:M92,J86:J92)+SUMPRODUCT(N86:N92,K86:K92)+SUMPRODUCT(O86:O92,L86:L92))/SUM(J86:L92)*J91</f>
        <v>286.52535961431261</v>
      </c>
      <c r="H91" s="438">
        <f>1/23000*(SUMPRODUCT(M86:M92,J86:J92)+SUMPRODUCT(N86:N92,K86:K92)+SUMPRODUCT(O86:O92,L86:L92))/SUM(J86:L92)*K91</f>
        <v>2716.1532973140097</v>
      </c>
      <c r="I91" s="439">
        <f>1/23000*(SUMPRODUCT(M86:M92,J86:J92)+SUMPRODUCT(N86:N92,K86:K92)+SUMPRODUCT(O86:O92,L86:L92))/SUM(J86:L92)*L91</f>
        <v>380.86609186777872</v>
      </c>
      <c r="J91" s="465">
        <v>53.979359201437838</v>
      </c>
      <c r="K91" s="465">
        <v>511.70414611551507</v>
      </c>
      <c r="L91" s="239">
        <v>71.752488534532091</v>
      </c>
      <c r="M91" s="147">
        <v>211952.06410906112</v>
      </c>
      <c r="N91" s="147">
        <v>94714.011444950476</v>
      </c>
      <c r="O91" s="145">
        <v>88657.255283200953</v>
      </c>
      <c r="P91" s="13"/>
      <c r="Q91" s="15"/>
      <c r="R91" s="14"/>
      <c r="S91" s="133"/>
      <c r="T91" s="133"/>
    </row>
    <row r="92" spans="1:93" s="1" customFormat="1" ht="16.2" thickBot="1" x14ac:dyDescent="0.35">
      <c r="A92" s="432">
        <v>2029</v>
      </c>
      <c r="B92" s="409">
        <v>7</v>
      </c>
      <c r="C92" s="433" t="s">
        <v>6</v>
      </c>
      <c r="D92" s="449">
        <f t="shared" si="150"/>
        <v>1690.8094280872485</v>
      </c>
      <c r="E92" s="450">
        <f t="shared" si="151"/>
        <v>803.03196340384159</v>
      </c>
      <c r="F92" s="451">
        <f t="shared" si="152"/>
        <v>95.207161656429065</v>
      </c>
      <c r="G92" s="440">
        <f>1/23000*(SUMPRODUCT(M86:M92,J86:J92)+SUMPRODUCT(N86:N92,K86:K92)+SUMPRODUCT(O86:O92,L86:L92))/SUM(J86:L92)*J92</f>
        <v>975.81613979935321</v>
      </c>
      <c r="H92" s="441">
        <f>1/23000*(SUMPRODUCT(M86:M92,J86:J92)+SUMPRODUCT(N86:N92,K86:K92)+SUMPRODUCT(O86:O92,L86:L92))/SUM(J86:L92)*K92</f>
        <v>1046.3683630553969</v>
      </c>
      <c r="I92" s="442">
        <f>1/23000*(SUMPRODUCT(M86:M92,J86:J92)+SUMPRODUCT(N86:N92,K86:K92)+SUMPRODUCT(O86:O92,L86:L92))/SUM(J86:L92)*L92</f>
        <v>131.08526572744702</v>
      </c>
      <c r="J92" s="466">
        <v>183.83688618589761</v>
      </c>
      <c r="K92" s="466">
        <v>197.12842801215828</v>
      </c>
      <c r="L92" s="149">
        <v>24.695540577080333</v>
      </c>
      <c r="M92" s="129">
        <v>211538.70505988758</v>
      </c>
      <c r="N92" s="129">
        <v>93693.91997154869</v>
      </c>
      <c r="O92" s="144">
        <v>88670.450896311435</v>
      </c>
      <c r="P92" s="19"/>
      <c r="Q92" s="21"/>
      <c r="R92" s="14"/>
      <c r="S92" s="133"/>
      <c r="T92" s="133"/>
    </row>
    <row r="93" spans="1:93" s="1" customFormat="1" x14ac:dyDescent="0.3">
      <c r="A93" s="430">
        <v>2030</v>
      </c>
      <c r="B93" s="47">
        <v>1</v>
      </c>
      <c r="C93" s="431" t="s">
        <v>0</v>
      </c>
      <c r="D93" s="443">
        <f t="shared" si="150"/>
        <v>2267.9317481465669</v>
      </c>
      <c r="E93" s="444">
        <f t="shared" si="151"/>
        <v>709.07887610137902</v>
      </c>
      <c r="F93" s="445">
        <f t="shared" si="152"/>
        <v>99.882599680412241</v>
      </c>
      <c r="G93" s="434">
        <f>1/23000*(SUMPRODUCT(M93:M99,J93:J99)+SUMPRODUCT(N93:N99,K93:K99)+SUMPRODUCT(O93:O99,L93:L99))/SUM(J93:L99)*J93</f>
        <v>1144.1146654092854</v>
      </c>
      <c r="H93" s="435">
        <f>1/23000*(SUMPRODUCT(M93:M99,J93:J99)+SUMPRODUCT(N93:N99,K93:K99)+SUMPRODUCT(O93:O99,L93:L99))/SUM(J93:L99)*K93</f>
        <v>959.50435486601373</v>
      </c>
      <c r="I93" s="436">
        <f>1/23000*(SUMPRODUCT(M93:M99,J93:J99)+SUMPRODUCT(N93:N99,K93:K99)+SUMPRODUCT(O93:O99,L93:L99))/SUM(J93:L99)*L93</f>
        <v>143.29904365974085</v>
      </c>
      <c r="J93" s="463">
        <v>209.13210225133633</v>
      </c>
      <c r="K93" s="463">
        <v>175.38728321488497</v>
      </c>
      <c r="L93" s="464">
        <v>26.193554857062335</v>
      </c>
      <c r="M93" s="248">
        <v>249423.35320993373</v>
      </c>
      <c r="N93" s="248">
        <v>92987.438150519243</v>
      </c>
      <c r="O93" s="191">
        <v>87704.773375962017</v>
      </c>
      <c r="P93" s="458">
        <f>SUM(J93:L99)</f>
        <v>3364.2855051926722</v>
      </c>
      <c r="Q93" s="459">
        <f>(SUMPRODUCT(M93:M99,J93:J99)+SUMPRODUCT(N93:N99,K93:K99)+SUMPRODUCT(O93:O99,L93:L99))/SUM(J93:L99)</f>
        <v>125827.8237589199</v>
      </c>
      <c r="R93" s="14"/>
      <c r="S93" s="133"/>
      <c r="T93" s="133"/>
    </row>
    <row r="94" spans="1:93" s="1" customFormat="1" x14ac:dyDescent="0.3">
      <c r="A94" s="428">
        <v>2030</v>
      </c>
      <c r="B94" s="327">
        <v>2</v>
      </c>
      <c r="C94" s="429" t="s">
        <v>1</v>
      </c>
      <c r="D94" s="446">
        <f t="shared" si="150"/>
        <v>981.33099175189966</v>
      </c>
      <c r="E94" s="447">
        <f t="shared" si="151"/>
        <v>3720.3237756187013</v>
      </c>
      <c r="F94" s="448">
        <f t="shared" si="152"/>
        <v>397.82665073291275</v>
      </c>
      <c r="G94" s="437">
        <f>1/23000*(SUMPRODUCT(M93:M99,J93:J99)+SUMPRODUCT(N93:N99,K93:K99)+SUMPRODUCT(O93:O99,L93:L99))/SUM(J93:L99)*J94</f>
        <v>491.25404225287235</v>
      </c>
      <c r="H94" s="438">
        <f>1/23000*(SUMPRODUCT(M93:M99,J93:J99)+SUMPRODUCT(N93:N99,K93:K99)+SUMPRODUCT(O93:O99,L93:L99))/SUM(J93:L99)*K94</f>
        <v>5032.451675146046</v>
      </c>
      <c r="I94" s="439">
        <f>1/23000*(SUMPRODUCT(M93:M99,J93:J99)+SUMPRODUCT(N93:N99,K93:K99)+SUMPRODUCT(O93:O99,L93:L99))/SUM(J93:L99)*L94</f>
        <v>564.09213083614998</v>
      </c>
      <c r="J94" s="465">
        <v>89.796061270709956</v>
      </c>
      <c r="K94" s="465">
        <v>919.87912586109428</v>
      </c>
      <c r="L94" s="239">
        <v>103.11009617466836</v>
      </c>
      <c r="M94" s="147">
        <v>251354.15174001476</v>
      </c>
      <c r="N94" s="147">
        <v>93020.315858489426</v>
      </c>
      <c r="O94" s="145">
        <v>88740.223375961985</v>
      </c>
      <c r="P94" s="13"/>
      <c r="Q94" s="15"/>
      <c r="R94" s="14"/>
      <c r="S94" s="133"/>
      <c r="T94" s="133"/>
    </row>
    <row r="95" spans="1:93" s="1" customFormat="1" x14ac:dyDescent="0.3">
      <c r="A95" s="428">
        <v>2030</v>
      </c>
      <c r="B95" s="327">
        <v>3</v>
      </c>
      <c r="C95" s="429" t="s">
        <v>2</v>
      </c>
      <c r="D95" s="446">
        <f t="shared" si="150"/>
        <v>994.80524928770171</v>
      </c>
      <c r="E95" s="447">
        <f t="shared" si="151"/>
        <v>747.69588405453305</v>
      </c>
      <c r="F95" s="448">
        <f t="shared" si="152"/>
        <v>76.843068979670264</v>
      </c>
      <c r="G95" s="437">
        <f>1/23000*(SUMPRODUCT(M93:M99,J93:J99)+SUMPRODUCT(N93:N99,K93:K99)+SUMPRODUCT(O93:O99,L93:L99))/SUM(J93:L99)*J95</f>
        <v>496.10972337265923</v>
      </c>
      <c r="H95" s="438">
        <f>1/23000*(SUMPRODUCT(M93:M99,J93:J99)+SUMPRODUCT(N93:N99,K93:K99)+SUMPRODUCT(O93:O99,L93:L99))/SUM(J93:L99)*K95</f>
        <v>1006.4390222696569</v>
      </c>
      <c r="I95" s="439">
        <f>1/23000*(SUMPRODUCT(M93:M99,J93:J99)+SUMPRODUCT(N93:N99,K93:K99)+SUMPRODUCT(O93:O99,L93:L99))/SUM(J93:L99)*L95</f>
        <v>107.33406204833706</v>
      </c>
      <c r="J95" s="465">
        <v>90.68362860215386</v>
      </c>
      <c r="K95" s="465">
        <v>183.96644574059201</v>
      </c>
      <c r="L95" s="239">
        <v>19.619535277361486</v>
      </c>
      <c r="M95" s="147">
        <v>252311.48208678645</v>
      </c>
      <c r="N95" s="147">
        <v>93479.032353016519</v>
      </c>
      <c r="O95" s="145">
        <v>90083.20337596201</v>
      </c>
      <c r="P95" s="13"/>
      <c r="Q95" s="15"/>
      <c r="R95" s="14"/>
      <c r="S95" s="133"/>
      <c r="T95" s="133"/>
    </row>
    <row r="96" spans="1:93" s="1" customFormat="1" x14ac:dyDescent="0.3">
      <c r="A96" s="428">
        <v>2030</v>
      </c>
      <c r="B96" s="327">
        <v>4</v>
      </c>
      <c r="C96" s="429" t="s">
        <v>3</v>
      </c>
      <c r="D96" s="446">
        <f t="shared" si="150"/>
        <v>600.898744461408</v>
      </c>
      <c r="E96" s="447">
        <f t="shared" si="151"/>
        <v>529.80927106179911</v>
      </c>
      <c r="F96" s="448">
        <f t="shared" si="152"/>
        <v>61.529356912165994</v>
      </c>
      <c r="G96" s="437">
        <f>1/23000*(SUMPRODUCT(M93:M99,J93:J99)+SUMPRODUCT(N93:N99,K93:K99)+SUMPRODUCT(O93:O99,L93:L99))/SUM(J93:L99)*J96</f>
        <v>296.80601585347227</v>
      </c>
      <c r="H96" s="438">
        <f>1/23000*(SUMPRODUCT(M93:M99,J93:J99)+SUMPRODUCT(N93:N99,K93:K99)+SUMPRODUCT(O93:O99,L93:L99))/SUM(J93:L99)*K96</f>
        <v>709.00574942924902</v>
      </c>
      <c r="I96" s="439">
        <f>1/23000*(SUMPRODUCT(M93:M99,J93:J99)+SUMPRODUCT(N93:N99,K93:K99)+SUMPRODUCT(O93:O99,L93:L99))/SUM(J93:L99)*L96</f>
        <v>86.581539205325001</v>
      </c>
      <c r="J96" s="465">
        <v>54.253011461989395</v>
      </c>
      <c r="K96" s="465">
        <v>129.59877831246939</v>
      </c>
      <c r="L96" s="239">
        <v>15.826192826300925</v>
      </c>
      <c r="M96" s="147">
        <v>254744.77361123794</v>
      </c>
      <c r="N96" s="147">
        <v>94025.679818070756</v>
      </c>
      <c r="O96" s="145">
        <v>89419.813375962025</v>
      </c>
      <c r="P96" s="13"/>
      <c r="Q96" s="15"/>
      <c r="R96" s="14"/>
      <c r="S96" s="133"/>
      <c r="T96" s="133"/>
    </row>
    <row r="97" spans="1:49" s="1" customFormat="1" x14ac:dyDescent="0.3">
      <c r="A97" s="428">
        <v>2030</v>
      </c>
      <c r="B97" s="327">
        <v>5</v>
      </c>
      <c r="C97" s="429" t="s">
        <v>4</v>
      </c>
      <c r="D97" s="446">
        <f t="shared" si="150"/>
        <v>461.24395049872146</v>
      </c>
      <c r="E97" s="447">
        <f t="shared" si="151"/>
        <v>661.66989075317565</v>
      </c>
      <c r="F97" s="448">
        <f t="shared" si="152"/>
        <v>82.290749484183678</v>
      </c>
      <c r="G97" s="437">
        <f>1/23000*(SUMPRODUCT(M93:M99,J93:J99)+SUMPRODUCT(N93:N99,K93:K99)+SUMPRODUCT(O93:O99,L93:L99))/SUM(J93:L99)*J97</f>
        <v>228.65827453071486</v>
      </c>
      <c r="H97" s="438">
        <f>1/23000*(SUMPRODUCT(M93:M99,J93:J99)+SUMPRODUCT(N93:N99,K93:K99)+SUMPRODUCT(O93:O99,L93:L99))/SUM(J93:L99)*K97</f>
        <v>919.6671797850745</v>
      </c>
      <c r="I97" s="439">
        <f>1/23000*(SUMPRODUCT(M93:M99,J93:J99)+SUMPRODUCT(N93:N99,K93:K99)+SUMPRODUCT(O93:O99,L93:L99))/SUM(J93:L99)*L97</f>
        <v>117.84822419831939</v>
      </c>
      <c r="J97" s="465">
        <v>41.796322602564466</v>
      </c>
      <c r="K97" s="465">
        <v>168.10546748057567</v>
      </c>
      <c r="L97" s="239">
        <v>21.541413302629728</v>
      </c>
      <c r="M97" s="147">
        <v>253816.8480118796</v>
      </c>
      <c r="N97" s="147">
        <v>90528.926366309315</v>
      </c>
      <c r="O97" s="145">
        <v>87862.723375962029</v>
      </c>
      <c r="P97" s="13"/>
      <c r="Q97" s="15"/>
      <c r="R97" s="14"/>
      <c r="S97" s="133"/>
      <c r="T97" s="133"/>
    </row>
    <row r="98" spans="1:49" s="1" customFormat="1" x14ac:dyDescent="0.3">
      <c r="A98" s="428">
        <v>2030</v>
      </c>
      <c r="B98" s="327">
        <v>6</v>
      </c>
      <c r="C98" s="429" t="s">
        <v>5</v>
      </c>
      <c r="D98" s="446">
        <f t="shared" si="150"/>
        <v>551.87825798503047</v>
      </c>
      <c r="E98" s="447">
        <f t="shared" si="151"/>
        <v>2276.348068852592</v>
      </c>
      <c r="F98" s="448">
        <f t="shared" si="152"/>
        <v>329.71984294425101</v>
      </c>
      <c r="G98" s="437">
        <f>1/23000*(SUMPRODUCT(M93:M99,J93:J99)+SUMPRODUCT(N93:N99,K93:K99)+SUMPRODUCT(O93:O99,L93:L99))/SUM(J93:L99)*J98</f>
        <v>274.28865695456068</v>
      </c>
      <c r="H98" s="438">
        <f>1/23000*(SUMPRODUCT(M93:M99,J93:J99)+SUMPRODUCT(N93:N99,K93:K99)+SUMPRODUCT(O93:O99,L93:L99))/SUM(J93:L99)*K98</f>
        <v>3080.4835389191608</v>
      </c>
      <c r="I98" s="439">
        <f>1/23000*(SUMPRODUCT(M93:M99,J93:J99)+SUMPRODUCT(N93:N99,K93:K99)+SUMPRODUCT(O93:O99,L93:L99))/SUM(J93:L99)*L98</f>
        <v>465.99131110981443</v>
      </c>
      <c r="J98" s="465">
        <v>50.137075580691494</v>
      </c>
      <c r="K98" s="465">
        <v>563.07992364938355</v>
      </c>
      <c r="L98" s="239">
        <v>85.178300278486304</v>
      </c>
      <c r="M98" s="147">
        <v>253169.9303687356</v>
      </c>
      <c r="N98" s="147">
        <v>92981.48164169045</v>
      </c>
      <c r="O98" s="145">
        <v>89031.553375962016</v>
      </c>
      <c r="P98" s="13"/>
      <c r="Q98" s="15"/>
      <c r="R98" s="14"/>
      <c r="S98" s="133"/>
      <c r="T98" s="133"/>
    </row>
    <row r="99" spans="1:49" s="1" customFormat="1" ht="16.2" thickBot="1" x14ac:dyDescent="0.35">
      <c r="A99" s="432">
        <v>2030</v>
      </c>
      <c r="B99" s="409">
        <v>7</v>
      </c>
      <c r="C99" s="433" t="s">
        <v>6</v>
      </c>
      <c r="D99" s="449">
        <f t="shared" si="150"/>
        <v>1873.3041498886139</v>
      </c>
      <c r="E99" s="450">
        <f t="shared" si="151"/>
        <v>867.33876171414761</v>
      </c>
      <c r="F99" s="451">
        <f t="shared" si="152"/>
        <v>113.49896422371405</v>
      </c>
      <c r="G99" s="440">
        <f>1/23000*(SUMPRODUCT(M93:M99,J93:J99)+SUMPRODUCT(N93:N99,K93:K99)+SUMPRODUCT(O93:O99,L93:L99))/SUM(J93:L99)*J99</f>
        <v>933.96998802781195</v>
      </c>
      <c r="H99" s="441">
        <f>1/23000*(SUMPRODUCT(M93:M99,J93:J99)+SUMPRODUCT(N93:N99,K93:K99)+SUMPRODUCT(O93:O99,L93:L99))/SUM(J93:L99)*K99</f>
        <v>1186.9671393495323</v>
      </c>
      <c r="I99" s="442">
        <f>1/23000*(SUMPRODUCT(M93:M99,J93:J99)+SUMPRODUCT(N93:N99,K93:K99)+SUMPRODUCT(O93:O99,L93:L99))/SUM(J93:L99)*L99</f>
        <v>160.38251590978052</v>
      </c>
      <c r="J99" s="466">
        <v>170.7198700805383</v>
      </c>
      <c r="K99" s="466">
        <v>216.96508283688675</v>
      </c>
      <c r="L99" s="149">
        <v>29.316233530292259</v>
      </c>
      <c r="M99" s="129">
        <v>252378.32846939258</v>
      </c>
      <c r="N99" s="129">
        <v>91944.709529241605</v>
      </c>
      <c r="O99" s="144">
        <v>89045.414870502951</v>
      </c>
      <c r="P99" s="19"/>
      <c r="Q99" s="21"/>
      <c r="R99" s="14"/>
      <c r="S99" s="133"/>
      <c r="T99" s="133"/>
    </row>
    <row r="100" spans="1:49" x14ac:dyDescent="0.3">
      <c r="X100" s="1"/>
      <c r="Y100" s="1"/>
      <c r="Z100" s="1"/>
      <c r="AA100" s="1"/>
      <c r="AB100" s="1"/>
      <c r="AC100" s="1"/>
      <c r="AD100" s="1"/>
      <c r="AE100" s="1"/>
      <c r="AF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3">
      <c r="X101" s="1"/>
      <c r="Y101" s="1"/>
      <c r="Z101" s="1"/>
      <c r="AA101" s="1"/>
      <c r="AB101" s="1"/>
      <c r="AC101" s="1"/>
      <c r="AD101" s="1"/>
      <c r="AE101" s="1"/>
      <c r="AF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6.2" thickBot="1" x14ac:dyDescent="0.35">
      <c r="A102" s="40" t="s">
        <v>206</v>
      </c>
      <c r="X102" s="1"/>
      <c r="Y102" s="1"/>
      <c r="Z102" s="1"/>
      <c r="AA102" s="1"/>
      <c r="AB102" s="1"/>
      <c r="AC102" s="1"/>
      <c r="AD102" s="1"/>
      <c r="AE102" s="1"/>
      <c r="AF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s="1" customFormat="1" ht="16.2" thickBot="1" x14ac:dyDescent="0.35">
      <c r="A103" s="30"/>
      <c r="B103" s="45"/>
      <c r="C103" s="34"/>
      <c r="D103" s="519" t="s">
        <v>221</v>
      </c>
      <c r="E103" s="520"/>
      <c r="F103" s="521"/>
      <c r="G103" s="525" t="s">
        <v>222</v>
      </c>
      <c r="H103" s="526"/>
      <c r="I103" s="527"/>
      <c r="J103" s="523" t="s">
        <v>26</v>
      </c>
      <c r="K103" s="522"/>
      <c r="L103" s="522"/>
      <c r="M103" s="523" t="s">
        <v>28</v>
      </c>
      <c r="N103" s="522"/>
      <c r="O103" s="524"/>
      <c r="P103" s="509" t="s">
        <v>234</v>
      </c>
      <c r="Q103" s="511"/>
      <c r="R103" s="509" t="s">
        <v>236</v>
      </c>
      <c r="S103" s="511"/>
      <c r="T103" s="509" t="s">
        <v>235</v>
      </c>
      <c r="U103" s="511"/>
    </row>
    <row r="104" spans="1:49" s="1" customFormat="1" ht="16.2" thickBot="1" x14ac:dyDescent="0.35">
      <c r="A104" s="32"/>
      <c r="B104" s="406"/>
      <c r="C104" s="35"/>
      <c r="D104" s="424" t="s">
        <v>30</v>
      </c>
      <c r="E104" s="424" t="s">
        <v>31</v>
      </c>
      <c r="F104" s="424" t="s">
        <v>32</v>
      </c>
      <c r="G104" s="424" t="s">
        <v>30</v>
      </c>
      <c r="H104" s="424" t="s">
        <v>31</v>
      </c>
      <c r="I104" s="424" t="s">
        <v>32</v>
      </c>
      <c r="J104" s="29" t="s">
        <v>30</v>
      </c>
      <c r="K104" s="29" t="s">
        <v>31</v>
      </c>
      <c r="L104" s="29" t="s">
        <v>32</v>
      </c>
      <c r="M104" s="29" t="s">
        <v>30</v>
      </c>
      <c r="N104" s="29" t="s">
        <v>31</v>
      </c>
      <c r="O104" s="29" t="s">
        <v>32</v>
      </c>
      <c r="P104" s="425" t="s">
        <v>233</v>
      </c>
      <c r="Q104" s="426" t="s">
        <v>232</v>
      </c>
      <c r="R104" s="425" t="s">
        <v>233</v>
      </c>
      <c r="S104" s="426" t="s">
        <v>232</v>
      </c>
      <c r="T104" s="425" t="s">
        <v>233</v>
      </c>
      <c r="U104" s="426" t="s">
        <v>232</v>
      </c>
    </row>
    <row r="105" spans="1:49" s="1" customFormat="1" x14ac:dyDescent="0.3">
      <c r="A105" s="430">
        <v>2018</v>
      </c>
      <c r="B105" s="47">
        <v>1</v>
      </c>
      <c r="C105" s="431" t="s">
        <v>0</v>
      </c>
      <c r="D105" s="443">
        <f t="shared" ref="D105:D136" si="168">J105*M105/23000</f>
        <v>737.37983028689939</v>
      </c>
      <c r="E105" s="444">
        <f t="shared" ref="E105:E136" si="169">K105*N105/23000</f>
        <v>272.5959292969327</v>
      </c>
      <c r="F105" s="445">
        <f t="shared" ref="F105:F136" si="170">L105*O105/23000</f>
        <v>30.704744103258481</v>
      </c>
      <c r="G105" s="434">
        <f>1/23000*(SUMPRODUCT(M105:M111,J105:J111)+SUMPRODUCT(N105:N111,K105:K111)+SUMPRODUCT(O105:O111,L105:L111))/SUM(J105:L111)*J105</f>
        <v>761.34236106559013</v>
      </c>
      <c r="H105" s="435">
        <f>1/23000*(SUMPRODUCT(M105:M111,J105:J111)+SUMPRODUCT(N105:N111,K105:K111)+SUMPRODUCT(O105:O111,L105:L111))/SUM(J105:L111)*K105</f>
        <v>272.17285399323623</v>
      </c>
      <c r="I105" s="436">
        <f>1/23000*(SUMPRODUCT(M105:M111,J105:J111)+SUMPRODUCT(N105:N111,K105:K111)+SUMPRODUCT(O105:O111,L105:L111))/SUM(J105:L111)*L105</f>
        <v>29.609011662106493</v>
      </c>
      <c r="J105" s="4">
        <v>220.27144153331335</v>
      </c>
      <c r="K105" s="5">
        <v>78.745003511188145</v>
      </c>
      <c r="L105" s="6">
        <v>8.566474183914492</v>
      </c>
      <c r="M105" s="11">
        <v>76994.711518395969</v>
      </c>
      <c r="N105" s="11">
        <v>79620.37074439456</v>
      </c>
      <c r="O105" s="12">
        <v>82438.713899472627</v>
      </c>
      <c r="P105" s="458">
        <f>SUM(J105:L111)</f>
        <v>1911.7638491843672</v>
      </c>
      <c r="Q105" s="459">
        <f>(SUMPRODUCT(M105:M111,J105:J111)+SUMPRODUCT(N105:N111,K105:K111)+SUMPRODUCT(O105:O111,L105:L111))/SUM(J105:L111)</f>
        <v>79496.798053415681</v>
      </c>
      <c r="R105" s="461">
        <f>P105/P9*100-100</f>
        <v>0</v>
      </c>
      <c r="S105" s="462">
        <f>Q105/Q9*100-100</f>
        <v>0</v>
      </c>
      <c r="T105" s="461">
        <f>P105/P201*100-100</f>
        <v>0</v>
      </c>
      <c r="U105" s="462">
        <f>Q105/Q201*100-100</f>
        <v>0</v>
      </c>
      <c r="V105" s="460"/>
      <c r="W105" s="460"/>
      <c r="X105" s="122"/>
      <c r="Y105" s="133"/>
      <c r="Z105" s="133"/>
      <c r="AA105" s="133"/>
      <c r="AB105" s="122"/>
      <c r="AC105" s="133"/>
    </row>
    <row r="106" spans="1:49" s="1" customFormat="1" x14ac:dyDescent="0.3">
      <c r="A106" s="428">
        <v>2018</v>
      </c>
      <c r="B106" s="327">
        <v>2</v>
      </c>
      <c r="C106" s="429" t="s">
        <v>1</v>
      </c>
      <c r="D106" s="446">
        <f t="shared" si="168"/>
        <v>324.94882447403597</v>
      </c>
      <c r="E106" s="447">
        <f t="shared" si="169"/>
        <v>1433.7402363196716</v>
      </c>
      <c r="F106" s="448">
        <f t="shared" si="170"/>
        <v>123.12899106498686</v>
      </c>
      <c r="G106" s="437">
        <f>1/23000*(SUMPRODUCT(M105:M111,J105:J111)+SUMPRODUCT(N105:N111,K105:K111)+SUMPRODUCT(O105:O111,L105:L111))/SUM(J105:L111)*J106</f>
        <v>330.04340364631713</v>
      </c>
      <c r="H106" s="438">
        <f>1/23000*(SUMPRODUCT(M105:M111,J105:J111)+SUMPRODUCT(N105:N111,K105:K111)+SUMPRODUCT(O105:O111,L105:L111))/SUM(J105:L111)*K106</f>
        <v>1431.1115203335216</v>
      </c>
      <c r="I106" s="439">
        <f>1/23000*(SUMPRODUCT(M105:M111,J105:J111)+SUMPRODUCT(N105:N111,K105:K111)+SUMPRODUCT(O105:O111,L105:L111))/SUM(J105:L111)*L106</f>
        <v>116.93049090158915</v>
      </c>
      <c r="J106" s="7">
        <v>95.48810102722291</v>
      </c>
      <c r="K106" s="8">
        <v>414.04894000327272</v>
      </c>
      <c r="L106" s="9">
        <v>33.830309604790386</v>
      </c>
      <c r="M106" s="14">
        <v>78269.678446868464</v>
      </c>
      <c r="N106" s="14">
        <v>79642.820568727446</v>
      </c>
      <c r="O106" s="15">
        <v>83710.933407883742</v>
      </c>
      <c r="P106" s="13"/>
      <c r="Q106" s="15"/>
      <c r="R106" s="7"/>
      <c r="S106" s="9"/>
      <c r="T106" s="7"/>
      <c r="U106" s="9"/>
      <c r="V106" s="122"/>
      <c r="W106" s="122"/>
      <c r="X106" s="122"/>
      <c r="Y106" s="133"/>
      <c r="Z106" s="133"/>
      <c r="AA106" s="133"/>
    </row>
    <row r="107" spans="1:49" s="1" customFormat="1" x14ac:dyDescent="0.3">
      <c r="A107" s="428">
        <v>2018</v>
      </c>
      <c r="B107" s="327">
        <v>3</v>
      </c>
      <c r="C107" s="429" t="s">
        <v>2</v>
      </c>
      <c r="D107" s="446">
        <f t="shared" si="168"/>
        <v>335.90545398292721</v>
      </c>
      <c r="E107" s="447">
        <f t="shared" si="169"/>
        <v>289.99579771538401</v>
      </c>
      <c r="F107" s="448">
        <f t="shared" si="170"/>
        <v>23.781911346745357</v>
      </c>
      <c r="G107" s="437">
        <f>1/23000*(SUMPRODUCT(M105:M111,J105:J111)+SUMPRODUCT(N105:N111,K105:K111)+SUMPRODUCT(O105:O111,L105:L111))/SUM(J105:L111)*J107</f>
        <v>335.41846407542539</v>
      </c>
      <c r="H107" s="438">
        <f>1/23000*(SUMPRODUCT(M105:M111,J105:J111)+SUMPRODUCT(N105:N111,K105:K111)+SUMPRODUCT(O105:O111,L105:L111))/SUM(J105:L111)*K107</f>
        <v>286.22984618340161</v>
      </c>
      <c r="I107" s="439">
        <f>1/23000*(SUMPRODUCT(M105:M111,J105:J111)+SUMPRODUCT(N105:N111,K105:K111)+SUMPRODUCT(O105:O111,L105:L111))/SUM(J105:L111)*L107</f>
        <v>22.227853608951296</v>
      </c>
      <c r="J107" s="7">
        <v>97.043212590161858</v>
      </c>
      <c r="K107" s="8">
        <v>82.8119700845659</v>
      </c>
      <c r="L107" s="9">
        <v>6.4309587999049436</v>
      </c>
      <c r="M107" s="14">
        <v>79612.218468440959</v>
      </c>
      <c r="N107" s="14">
        <v>80542.744492645958</v>
      </c>
      <c r="O107" s="15">
        <v>85054.8072214719</v>
      </c>
      <c r="P107" s="13"/>
      <c r="Q107" s="15"/>
      <c r="R107" s="7"/>
      <c r="S107" s="9"/>
      <c r="T107" s="7"/>
      <c r="U107" s="9"/>
      <c r="V107" s="122"/>
      <c r="W107" s="122"/>
      <c r="X107" s="122"/>
      <c r="Y107" s="133"/>
      <c r="Z107" s="133"/>
      <c r="AA107" s="133"/>
    </row>
    <row r="108" spans="1:49" s="1" customFormat="1" x14ac:dyDescent="0.3">
      <c r="A108" s="428">
        <v>2018</v>
      </c>
      <c r="B108" s="327">
        <v>4</v>
      </c>
      <c r="C108" s="429" t="s">
        <v>3</v>
      </c>
      <c r="D108" s="446">
        <f t="shared" si="168"/>
        <v>211.66039127764429</v>
      </c>
      <c r="E108" s="447">
        <f t="shared" si="169"/>
        <v>204.00078832850593</v>
      </c>
      <c r="F108" s="448">
        <f t="shared" si="170"/>
        <v>18.766458267973693</v>
      </c>
      <c r="G108" s="437">
        <f>1/23000*(SUMPRODUCT(M105:M111,J105:J111)+SUMPRODUCT(N105:N111,K105:K111)+SUMPRODUCT(O105:O111,L105:L111))/SUM(J105:L111)*J108</f>
        <v>203.85972053969286</v>
      </c>
      <c r="H108" s="438">
        <f>1/23000*(SUMPRODUCT(M105:M111,J105:J111)+SUMPRODUCT(N105:N111,K105:K111)+SUMPRODUCT(O105:O111,L105:L111))/SUM(J105:L111)*K108</f>
        <v>200.94731950631456</v>
      </c>
      <c r="I108" s="439">
        <f>1/23000*(SUMPRODUCT(M105:M111,J105:J111)+SUMPRODUCT(N105:N111,K105:K111)+SUMPRODUCT(O105:O111,L105:L111))/SUM(J105:L111)*L108</f>
        <v>17.790084524238623</v>
      </c>
      <c r="J108" s="7">
        <v>58.980659438163073</v>
      </c>
      <c r="K108" s="8">
        <v>58.138044069897646</v>
      </c>
      <c r="L108" s="9">
        <v>5.147024208227311</v>
      </c>
      <c r="M108" s="14">
        <v>82538.734659109075</v>
      </c>
      <c r="N108" s="14">
        <v>80704.781294578162</v>
      </c>
      <c r="O108" s="15">
        <v>83859.823210750415</v>
      </c>
      <c r="P108" s="13"/>
      <c r="Q108" s="15"/>
      <c r="R108" s="7"/>
      <c r="S108" s="9"/>
      <c r="T108" s="7"/>
      <c r="U108" s="9"/>
      <c r="V108" s="122"/>
      <c r="W108" s="122"/>
      <c r="X108" s="122"/>
      <c r="Y108" s="133"/>
      <c r="Z108" s="133"/>
      <c r="AA108" s="133"/>
    </row>
    <row r="109" spans="1:49" s="1" customFormat="1" x14ac:dyDescent="0.3">
      <c r="A109" s="428">
        <v>2018</v>
      </c>
      <c r="B109" s="327">
        <v>5</v>
      </c>
      <c r="C109" s="429" t="s">
        <v>4</v>
      </c>
      <c r="D109" s="446">
        <f t="shared" si="168"/>
        <v>158.88637689228477</v>
      </c>
      <c r="E109" s="447">
        <f t="shared" si="169"/>
        <v>252.09008217955025</v>
      </c>
      <c r="F109" s="448">
        <f t="shared" si="170"/>
        <v>25.104219632929485</v>
      </c>
      <c r="G109" s="437">
        <f>1/23000*(SUMPRODUCT(M105:M111,J105:J111)+SUMPRODUCT(N105:N111,K105:K111)+SUMPRODUCT(O105:O111,L105:L111))/SUM(J105:L111)*J109</f>
        <v>155.97146905705162</v>
      </c>
      <c r="H109" s="438">
        <f>1/23000*(SUMPRODUCT(M105:M111,J105:J111)+SUMPRODUCT(N105:N111,K105:K111)+SUMPRODUCT(O105:O111,L105:L111))/SUM(J105:L111)*K109</f>
        <v>260.33092287365076</v>
      </c>
      <c r="I109" s="439">
        <f>1/23000*(SUMPRODUCT(M105:M111,J105:J111)+SUMPRODUCT(N105:N111,K105:K111)+SUMPRODUCT(O105:O111,L105:L111))/SUM(J105:L111)*L109</f>
        <v>24.24819097791169</v>
      </c>
      <c r="J109" s="7">
        <v>45.125638719458493</v>
      </c>
      <c r="K109" s="8">
        <v>75.318898027449563</v>
      </c>
      <c r="L109" s="9">
        <v>7.0154824615355214</v>
      </c>
      <c r="M109" s="14">
        <v>80982.491821146294</v>
      </c>
      <c r="N109" s="14">
        <v>76980.306961163718</v>
      </c>
      <c r="O109" s="15">
        <v>82303.256365207955</v>
      </c>
      <c r="P109" s="13"/>
      <c r="Q109" s="15"/>
      <c r="R109" s="7"/>
      <c r="S109" s="9"/>
      <c r="T109" s="7"/>
      <c r="U109" s="9"/>
      <c r="V109" s="122"/>
      <c r="W109" s="122"/>
      <c r="X109" s="122"/>
      <c r="Y109" s="133"/>
      <c r="Z109" s="133"/>
      <c r="AA109" s="133"/>
    </row>
    <row r="110" spans="1:49" s="1" customFormat="1" x14ac:dyDescent="0.3">
      <c r="A110" s="428">
        <v>2018</v>
      </c>
      <c r="B110" s="327">
        <v>6</v>
      </c>
      <c r="C110" s="429" t="s">
        <v>5</v>
      </c>
      <c r="D110" s="446">
        <f t="shared" si="168"/>
        <v>187.22215970777967</v>
      </c>
      <c r="E110" s="447">
        <f t="shared" si="169"/>
        <v>869.35510897708218</v>
      </c>
      <c r="F110" s="448">
        <f t="shared" si="170"/>
        <v>97.030343234986546</v>
      </c>
      <c r="G110" s="437">
        <f>1/23000*(SUMPRODUCT(M105:M111,J105:J111)+SUMPRODUCT(N105:N111,K105:K111)+SUMPRODUCT(O105:O111,L105:L111))/SUM(J105:L111)*J110</f>
        <v>186.17527766524719</v>
      </c>
      <c r="H110" s="438">
        <f>1/23000*(SUMPRODUCT(M105:M111,J105:J111)+SUMPRODUCT(N105:N111,K105:K111)+SUMPRODUCT(O105:O111,L105:L111))/SUM(J105:L111)*K110</f>
        <v>874.18573216808602</v>
      </c>
      <c r="I110" s="439">
        <f>1/23000*(SUMPRODUCT(M105:M111,J105:J111)+SUMPRODUCT(N105:N111,K105:K111)+SUMPRODUCT(O105:O111,L105:L111))/SUM(J105:L111)*L110</f>
        <v>94.426488000402216</v>
      </c>
      <c r="J110" s="7">
        <v>53.864199453964076</v>
      </c>
      <c r="K110" s="8">
        <v>252.91926633769731</v>
      </c>
      <c r="L110" s="9">
        <v>27.319455338942877</v>
      </c>
      <c r="M110" s="14">
        <v>79943.816429671802</v>
      </c>
      <c r="N110" s="14">
        <v>79057.510311513324</v>
      </c>
      <c r="O110" s="15">
        <v>81688.959999999977</v>
      </c>
      <c r="P110" s="13"/>
      <c r="Q110" s="15"/>
      <c r="R110" s="7"/>
      <c r="S110" s="9"/>
      <c r="T110" s="7"/>
      <c r="U110" s="9"/>
      <c r="V110" s="122"/>
      <c r="W110" s="122"/>
      <c r="X110" s="122"/>
      <c r="Y110" s="133"/>
      <c r="Z110" s="133"/>
      <c r="AA110" s="133"/>
    </row>
    <row r="111" spans="1:49" s="1" customFormat="1" ht="16.2" thickBot="1" x14ac:dyDescent="0.35">
      <c r="A111" s="432">
        <v>2018</v>
      </c>
      <c r="B111" s="409">
        <v>7</v>
      </c>
      <c r="C111" s="433" t="s">
        <v>6</v>
      </c>
      <c r="D111" s="449">
        <f t="shared" si="168"/>
        <v>642.25041449578748</v>
      </c>
      <c r="E111" s="450">
        <f t="shared" si="169"/>
        <v>335.54756294671279</v>
      </c>
      <c r="F111" s="451">
        <f t="shared" si="170"/>
        <v>33.691533921410695</v>
      </c>
      <c r="G111" s="440">
        <f>1/23000*(SUMPRODUCT(M105:M111,J105:J111)+SUMPRODUCT(N105:N111,K105:K111)+SUMPRODUCT(O105:O111,L105:L111))/SUM(J105:L111)*J111</f>
        <v>635.30640103662449</v>
      </c>
      <c r="H111" s="441">
        <f>1/23000*(SUMPRODUCT(M105:M111,J105:J111)+SUMPRODUCT(N105:N111,K105:K111)+SUMPRODUCT(O105:O111,L105:L111))/SUM(J105:L111)*K111</f>
        <v>336.84058749363095</v>
      </c>
      <c r="I111" s="442">
        <f>1/23000*(SUMPRODUCT(M105:M111,J105:J111)+SUMPRODUCT(N105:N111,K105:K111)+SUMPRODUCT(O105:O111,L105:L111))/SUM(J105:L111)*L111</f>
        <v>32.619159140501054</v>
      </c>
      <c r="J111" s="16">
        <v>183.80673915978605</v>
      </c>
      <c r="K111" s="17">
        <v>97.454661093996563</v>
      </c>
      <c r="L111" s="18">
        <v>9.4373695369141881</v>
      </c>
      <c r="M111" s="20">
        <v>80365.712383166712</v>
      </c>
      <c r="N111" s="20">
        <v>79191.634973012246</v>
      </c>
      <c r="O111" s="21">
        <v>82110.303847000032</v>
      </c>
      <c r="P111" s="19"/>
      <c r="Q111" s="21"/>
      <c r="R111" s="16"/>
      <c r="S111" s="18"/>
      <c r="T111" s="16"/>
      <c r="U111" s="18"/>
      <c r="V111" s="122"/>
      <c r="W111" s="122"/>
      <c r="X111" s="122"/>
      <c r="Y111" s="133"/>
      <c r="Z111" s="133"/>
      <c r="AA111" s="133"/>
    </row>
    <row r="112" spans="1:49" s="1" customFormat="1" x14ac:dyDescent="0.3">
      <c r="A112" s="430">
        <v>2019</v>
      </c>
      <c r="B112" s="47">
        <v>1</v>
      </c>
      <c r="C112" s="431" t="s">
        <v>0</v>
      </c>
      <c r="D112" s="443">
        <f t="shared" si="168"/>
        <v>692.01156785809667</v>
      </c>
      <c r="E112" s="444">
        <f t="shared" si="169"/>
        <v>279.08895504273522</v>
      </c>
      <c r="F112" s="445">
        <f t="shared" si="170"/>
        <v>37.944277908241268</v>
      </c>
      <c r="G112" s="434">
        <f>1/23000*(SUMPRODUCT(M112:M118,J112:J118)+SUMPRODUCT(N112:N118,K112:K118)+SUMPRODUCT(O112:O118,L112:L118))/SUM(J112:L118)*J112</f>
        <v>738.90715019897664</v>
      </c>
      <c r="H112" s="435">
        <f>1/23000*(SUMPRODUCT(M112:M118,J112:J118)+SUMPRODUCT(N112:N118,K112:K118)+SUMPRODUCT(O112:O118,L112:L118))/SUM(J112:L118)*K112</f>
        <v>302.65454481811167</v>
      </c>
      <c r="I112" s="436">
        <f>1/23000*(SUMPRODUCT(M112:M118,J112:J118)+SUMPRODUCT(N112:N118,K112:K118)+SUMPRODUCT(O112:O118,L112:L118))/SUM(J112:L118)*L112</f>
        <v>37.339785804817112</v>
      </c>
      <c r="J112" s="485">
        <v>186.33400011616547</v>
      </c>
      <c r="K112" s="467">
        <v>76.321946504523268</v>
      </c>
      <c r="L112" s="468">
        <v>9.4161650088496085</v>
      </c>
      <c r="M112" s="479">
        <v>85417.93795449895</v>
      </c>
      <c r="N112" s="479">
        <v>84104.851356254148</v>
      </c>
      <c r="O112" s="480">
        <v>92682.996853744698</v>
      </c>
      <c r="P112" s="488">
        <f>SUM(J112:L118)</f>
        <v>1527.7675579814627</v>
      </c>
      <c r="Q112" s="489">
        <f>(SUMPRODUCT(M112:M118,J112:J118)+SUMPRODUCT(N112:N118,K112:K118)+SUMPRODUCT(O112:O118,L112:L118))/SUM(J112:L118)</f>
        <v>91206.459604695978</v>
      </c>
      <c r="R112" s="461">
        <f>P112/P16*100-100</f>
        <v>-22.754543970732271</v>
      </c>
      <c r="S112" s="462">
        <f>Q112/Q16*100-100</f>
        <v>9.0274952075326382</v>
      </c>
      <c r="T112" s="461">
        <f>P112/P208*100-100</f>
        <v>-24.306416980358478</v>
      </c>
      <c r="U112" s="462">
        <f>Q112/Q208*100-100</f>
        <v>5.1793822253696646</v>
      </c>
      <c r="V112" s="460"/>
      <c r="X112" s="122"/>
      <c r="Y112" s="133"/>
      <c r="Z112" s="133"/>
      <c r="AA112" s="133"/>
      <c r="AB112" s="122"/>
      <c r="AC112" s="133"/>
    </row>
    <row r="113" spans="1:29" s="1" customFormat="1" x14ac:dyDescent="0.3">
      <c r="A113" s="428">
        <v>2019</v>
      </c>
      <c r="B113" s="327">
        <v>2</v>
      </c>
      <c r="C113" s="429" t="s">
        <v>1</v>
      </c>
      <c r="D113" s="446">
        <f t="shared" si="168"/>
        <v>61.62143635807567</v>
      </c>
      <c r="E113" s="447">
        <f t="shared" si="169"/>
        <v>1069.6466984693611</v>
      </c>
      <c r="F113" s="448">
        <f t="shared" si="170"/>
        <v>149.62110085172878</v>
      </c>
      <c r="G113" s="437">
        <f>1/23000*(SUMPRODUCT(M112:M118,J112:J118)+SUMPRODUCT(N112:N118,K112:K118)+SUMPRODUCT(O112:O118,L112:L118))/SUM(J112:L118)*J113</f>
        <v>48.11276828956926</v>
      </c>
      <c r="H113" s="438">
        <f>1/23000*(SUMPRODUCT(M112:M118,J112:J118)+SUMPRODUCT(N112:N118,K112:K118)+SUMPRODUCT(O112:O118,L112:L118))/SUM(J112:L118)*K113</f>
        <v>1156.2444096647012</v>
      </c>
      <c r="I113" s="439">
        <f>1/23000*(SUMPRODUCT(M112:M118,J112:J118)+SUMPRODUCT(N112:N118,K112:K118)+SUMPRODUCT(O112:O118,L112:L118))/SUM(J112:L118)*L113</f>
        <v>145.23957879502055</v>
      </c>
      <c r="J113" s="486">
        <v>12.132843172032493</v>
      </c>
      <c r="K113" s="469">
        <v>291.57607408016185</v>
      </c>
      <c r="L113" s="470">
        <v>36.625808377650024</v>
      </c>
      <c r="M113" s="481">
        <v>116814.58468883477</v>
      </c>
      <c r="N113" s="481">
        <v>84375.489801099437</v>
      </c>
      <c r="O113" s="482">
        <v>93957.934910447453</v>
      </c>
      <c r="P113" s="13"/>
      <c r="Q113" s="15"/>
      <c r="R113" s="7"/>
      <c r="S113" s="9"/>
      <c r="T113" s="7"/>
      <c r="U113" s="9"/>
      <c r="V113" s="122"/>
      <c r="W113" s="122"/>
      <c r="X113" s="122"/>
      <c r="Y113" s="133"/>
      <c r="Z113" s="133"/>
      <c r="AA113" s="133"/>
    </row>
    <row r="114" spans="1:29" s="1" customFormat="1" x14ac:dyDescent="0.3">
      <c r="A114" s="428">
        <v>2019</v>
      </c>
      <c r="B114" s="327">
        <v>3</v>
      </c>
      <c r="C114" s="429" t="s">
        <v>2</v>
      </c>
      <c r="D114" s="446">
        <f t="shared" si="168"/>
        <v>417.38664942039838</v>
      </c>
      <c r="E114" s="447">
        <f t="shared" si="169"/>
        <v>285.48477125117898</v>
      </c>
      <c r="F114" s="448">
        <f t="shared" si="170"/>
        <v>28.900301782038817</v>
      </c>
      <c r="G114" s="437">
        <f>1/23000*(SUMPRODUCT(M112:M118,J112:J118)+SUMPRODUCT(N112:N118,K112:K118)+SUMPRODUCT(O112:O118,L112:L118))/SUM(J112:L118)*J114</f>
        <v>329.68655458966111</v>
      </c>
      <c r="H114" s="438">
        <f>1/23000*(SUMPRODUCT(M112:M118,J112:J118)+SUMPRODUCT(N112:N118,K112:K118)+SUMPRODUCT(O112:O118,L112:L118))/SUM(J112:L118)*K114</f>
        <v>315.05996636365666</v>
      </c>
      <c r="I114" s="439">
        <f>1/23000*(SUMPRODUCT(M112:M118,J112:J118)+SUMPRODUCT(N112:N118,K112:K118)+SUMPRODUCT(O112:O118,L112:L118))/SUM(J112:L118)*L114</f>
        <v>27.658508713284483</v>
      </c>
      <c r="J114" s="486">
        <v>83.138746843450406</v>
      </c>
      <c r="K114" s="469">
        <v>79.450285185623031</v>
      </c>
      <c r="L114" s="470">
        <v>6.9747877854562574</v>
      </c>
      <c r="M114" s="481">
        <v>115468.33818346678</v>
      </c>
      <c r="N114" s="481">
        <v>82644.759844931279</v>
      </c>
      <c r="O114" s="482">
        <v>95301.385709961178</v>
      </c>
      <c r="P114" s="13"/>
      <c r="Q114" s="15"/>
      <c r="R114" s="7"/>
      <c r="S114" s="9"/>
      <c r="T114" s="7"/>
      <c r="U114" s="9"/>
      <c r="V114" s="122"/>
      <c r="W114" s="122"/>
      <c r="X114" s="122"/>
      <c r="Y114" s="133"/>
      <c r="Z114" s="133"/>
      <c r="AA114" s="133"/>
    </row>
    <row r="115" spans="1:29" s="1" customFormat="1" x14ac:dyDescent="0.3">
      <c r="A115" s="428">
        <v>2019</v>
      </c>
      <c r="B115" s="327">
        <v>4</v>
      </c>
      <c r="C115" s="429" t="s">
        <v>3</v>
      </c>
      <c r="D115" s="446">
        <f t="shared" si="168"/>
        <v>257.17483242102941</v>
      </c>
      <c r="E115" s="447">
        <f t="shared" si="169"/>
        <v>206.30008531023176</v>
      </c>
      <c r="F115" s="448">
        <f t="shared" si="170"/>
        <v>23.121149704343139</v>
      </c>
      <c r="G115" s="437">
        <f>1/23000*(SUMPRODUCT(M112:M118,J112:J118)+SUMPRODUCT(N112:N118,K112:K118)+SUMPRODUCT(O112:O118,L112:L118))/SUM(J112:L118)*J115</f>
        <v>207.98195737626503</v>
      </c>
      <c r="H115" s="438">
        <f>1/23000*(SUMPRODUCT(M112:M118,J112:J118)+SUMPRODUCT(N112:N118,K112:K118)+SUMPRODUCT(O112:O118,L112:L118))/SUM(J112:L118)*K115</f>
        <v>225.63216818651492</v>
      </c>
      <c r="I115" s="439">
        <f>1/23000*(SUMPRODUCT(M112:M118,J112:J118)+SUMPRODUCT(N112:N118,K112:K118)+SUMPRODUCT(O112:O118,L112:L118))/SUM(J112:L118)*L115</f>
        <v>22.306143034680343</v>
      </c>
      <c r="J115" s="486">
        <v>52.447875297286522</v>
      </c>
      <c r="K115" s="469">
        <v>56.898819346592063</v>
      </c>
      <c r="L115" s="470">
        <v>5.6250543220431366</v>
      </c>
      <c r="M115" s="481">
        <v>112779.04228066414</v>
      </c>
      <c r="N115" s="481">
        <v>83391.923006914294</v>
      </c>
      <c r="O115" s="482">
        <v>94538.89913844179</v>
      </c>
      <c r="P115" s="13"/>
      <c r="Q115" s="15"/>
      <c r="R115" s="7"/>
      <c r="S115" s="9"/>
      <c r="T115" s="7"/>
      <c r="U115" s="9"/>
      <c r="V115" s="122"/>
      <c r="W115" s="122"/>
      <c r="X115" s="122"/>
      <c r="Y115" s="133"/>
      <c r="Z115" s="133"/>
      <c r="AA115" s="133"/>
    </row>
    <row r="116" spans="1:29" s="1" customFormat="1" x14ac:dyDescent="0.3">
      <c r="A116" s="428">
        <v>2019</v>
      </c>
      <c r="B116" s="327">
        <v>5</v>
      </c>
      <c r="C116" s="429" t="s">
        <v>4</v>
      </c>
      <c r="D116" s="446">
        <f t="shared" si="168"/>
        <v>206.30073654513461</v>
      </c>
      <c r="E116" s="447">
        <f t="shared" si="169"/>
        <v>263.55371984981781</v>
      </c>
      <c r="F116" s="448">
        <f t="shared" si="170"/>
        <v>31.000018512025996</v>
      </c>
      <c r="G116" s="437">
        <f>1/23000*(SUMPRODUCT(M112:M118,J112:J118)+SUMPRODUCT(N112:N118,K112:K118)+SUMPRODUCT(O112:O118,L112:L118))/SUM(J112:L118)*J116</f>
        <v>165.08361802130696</v>
      </c>
      <c r="H116" s="438">
        <f>1/23000*(SUMPRODUCT(M112:M118,J112:J118)+SUMPRODUCT(N112:N118,K112:K118)+SUMPRODUCT(O112:O118,L112:L118))/SUM(J112:L118)*K116</f>
        <v>298.37165847717409</v>
      </c>
      <c r="I116" s="439">
        <f>1/23000*(SUMPRODUCT(M112:M118,J112:J118)+SUMPRODUCT(N112:N118,K112:K118)+SUMPRODUCT(O112:O118,L112:L118))/SUM(J112:L118)*L116</f>
        <v>30.407367475254361</v>
      </c>
      <c r="J116" s="486">
        <v>41.629981373540417</v>
      </c>
      <c r="K116" s="469">
        <v>75.241909122648039</v>
      </c>
      <c r="L116" s="470">
        <v>7.6679815767658805</v>
      </c>
      <c r="M116" s="481">
        <v>113978.35848069622</v>
      </c>
      <c r="N116" s="481">
        <v>80563.287497993719</v>
      </c>
      <c r="O116" s="482">
        <v>92984.10783054067</v>
      </c>
      <c r="P116" s="13"/>
      <c r="Q116" s="15"/>
      <c r="R116" s="7"/>
      <c r="S116" s="9"/>
      <c r="T116" s="7"/>
      <c r="U116" s="9"/>
      <c r="V116" s="122"/>
      <c r="W116" s="122"/>
      <c r="X116" s="122"/>
      <c r="Y116" s="133"/>
      <c r="Z116" s="133"/>
      <c r="AA116" s="133"/>
    </row>
    <row r="117" spans="1:29" s="1" customFormat="1" x14ac:dyDescent="0.3">
      <c r="A117" s="428">
        <v>2019</v>
      </c>
      <c r="B117" s="327">
        <v>6</v>
      </c>
      <c r="C117" s="429" t="s">
        <v>5</v>
      </c>
      <c r="D117" s="446">
        <f t="shared" si="168"/>
        <v>26.28553631621164</v>
      </c>
      <c r="E117" s="447">
        <f t="shared" si="169"/>
        <v>838.72048158931602</v>
      </c>
      <c r="F117" s="448">
        <f t="shared" si="170"/>
        <v>118.54532282437623</v>
      </c>
      <c r="G117" s="437">
        <f>1/23000*(SUMPRODUCT(M112:M118,J112:J118)+SUMPRODUCT(N112:N118,K112:K118)+SUMPRODUCT(O112:O118,L112:L118))/SUM(J112:L118)*J117</f>
        <v>20.76182482123772</v>
      </c>
      <c r="H117" s="438">
        <f>1/23000*(SUMPRODUCT(M112:M118,J112:J118)+SUMPRODUCT(N112:N118,K112:K118)+SUMPRODUCT(O112:O118,L112:L118))/SUM(J112:L118)*K117</f>
        <v>915.80768414840213</v>
      </c>
      <c r="I117" s="439">
        <f>1/23000*(SUMPRODUCT(M112:M118,J112:J118)+SUMPRODUCT(N112:N118,K112:K118)+SUMPRODUCT(O112:O118,L112:L118))/SUM(J112:L118)*L117</f>
        <v>117.66286705026231</v>
      </c>
      <c r="J117" s="486">
        <v>5.2356156894821648</v>
      </c>
      <c r="K117" s="469">
        <v>230.94391369543678</v>
      </c>
      <c r="L117" s="470">
        <v>29.671647752641146</v>
      </c>
      <c r="M117" s="481">
        <v>115472.06119184488</v>
      </c>
      <c r="N117" s="481">
        <v>83529.246421251024</v>
      </c>
      <c r="O117" s="482">
        <v>91890.495859568735</v>
      </c>
      <c r="P117" s="13"/>
      <c r="Q117" s="15"/>
      <c r="R117" s="7"/>
      <c r="S117" s="9"/>
      <c r="T117" s="7"/>
      <c r="U117" s="9"/>
      <c r="V117" s="122"/>
      <c r="W117" s="122"/>
      <c r="X117" s="122"/>
      <c r="Y117" s="133"/>
      <c r="Z117" s="133"/>
      <c r="AA117" s="133"/>
    </row>
    <row r="118" spans="1:29" s="1" customFormat="1" ht="16.2" thickBot="1" x14ac:dyDescent="0.35">
      <c r="A118" s="432">
        <v>2019</v>
      </c>
      <c r="B118" s="409">
        <v>7</v>
      </c>
      <c r="C118" s="433" t="s">
        <v>6</v>
      </c>
      <c r="D118" s="449">
        <f t="shared" si="168"/>
        <v>691.78784864390718</v>
      </c>
      <c r="E118" s="450">
        <f t="shared" si="169"/>
        <v>332.72143240460241</v>
      </c>
      <c r="F118" s="451">
        <f t="shared" si="170"/>
        <v>41.14264486764084</v>
      </c>
      <c r="G118" s="440">
        <f>1/23000*(SUMPRODUCT(M112:M118,J112:J118)+SUMPRODUCT(N112:N118,K112:K118)+SUMPRODUCT(O112:O118,L112:L118))/SUM(J112:L118)*J118</f>
        <v>550.04832605175727</v>
      </c>
      <c r="H118" s="441">
        <f>1/23000*(SUMPRODUCT(M112:M118,J112:J118)+SUMPRODUCT(N112:N118,K112:K118)+SUMPRODUCT(O112:O118,L112:L118))/SUM(J112:L118)*K118</f>
        <v>362.74168956755648</v>
      </c>
      <c r="I118" s="442">
        <f>1/23000*(SUMPRODUCT(M112:M118,J112:J118)+SUMPRODUCT(N112:N118,K112:K118)+SUMPRODUCT(O112:O118,L112:L118))/SUM(J112:L118)*L118</f>
        <v>40.650996482281791</v>
      </c>
      <c r="J118" s="487">
        <v>138.70850325758116</v>
      </c>
      <c r="K118" s="471">
        <v>91.474429510957975</v>
      </c>
      <c r="L118" s="472">
        <v>10.251169962575128</v>
      </c>
      <c r="M118" s="483">
        <v>114709.04915802441</v>
      </c>
      <c r="N118" s="483">
        <v>83658.274626234532</v>
      </c>
      <c r="O118" s="484">
        <v>92309.544706644432</v>
      </c>
      <c r="P118" s="19"/>
      <c r="Q118" s="21"/>
      <c r="R118" s="16"/>
      <c r="S118" s="18"/>
      <c r="T118" s="16"/>
      <c r="U118" s="18"/>
      <c r="V118" s="122"/>
      <c r="W118" s="122"/>
      <c r="X118" s="122"/>
      <c r="Y118" s="133"/>
      <c r="Z118" s="133"/>
      <c r="AA118" s="133"/>
    </row>
    <row r="119" spans="1:29" s="1" customFormat="1" x14ac:dyDescent="0.3">
      <c r="A119" s="430">
        <v>2020</v>
      </c>
      <c r="B119" s="47">
        <v>1</v>
      </c>
      <c r="C119" s="431" t="s">
        <v>0</v>
      </c>
      <c r="D119" s="443">
        <f t="shared" si="168"/>
        <v>1340.5148677651073</v>
      </c>
      <c r="E119" s="444">
        <f t="shared" si="169"/>
        <v>390.73934149261532</v>
      </c>
      <c r="F119" s="445">
        <f t="shared" si="170"/>
        <v>37.768172509230489</v>
      </c>
      <c r="G119" s="434">
        <f>1/23000*(SUMPRODUCT(M119:M125,J119:J125)+SUMPRODUCT(N119:N125,K119:K125)+SUMPRODUCT(O119:O125,L119:L125))/SUM(J119:L125)*J119</f>
        <v>1154.3926295553588</v>
      </c>
      <c r="H119" s="435">
        <f>1/23000*(SUMPRODUCT(M119:M125,J119:J125)+SUMPRODUCT(N119:N125,K119:K125)+SUMPRODUCT(O119:O125,L119:L125))/SUM(J119:L125)*K119</f>
        <v>422.53542972360225</v>
      </c>
      <c r="I119" s="436">
        <f>1/23000*(SUMPRODUCT(M119:M125,J119:J125)+SUMPRODUCT(N119:N125,K119:K125)+SUMPRODUCT(O119:O125,L119:L125))/SUM(J119:L125)*L119</f>
        <v>45.379468361037524</v>
      </c>
      <c r="J119" s="4">
        <v>238.56421957912673</v>
      </c>
      <c r="K119" s="5">
        <v>87.320234429570377</v>
      </c>
      <c r="L119" s="6">
        <v>9.3780202483070649</v>
      </c>
      <c r="M119" s="11">
        <v>129239.17095778562</v>
      </c>
      <c r="N119" s="11">
        <v>102920.07245558617</v>
      </c>
      <c r="O119" s="12">
        <v>92628.075511898627</v>
      </c>
      <c r="P119" s="458">
        <f>SUM(J119:L125)</f>
        <v>1748.316913162063</v>
      </c>
      <c r="Q119" s="459">
        <f>(SUMPRODUCT(M119:M125,J119:J125)+SUMPRODUCT(N119:N125,K119:K125)+SUMPRODUCT(O119:O125,L119:L125))/SUM(J119:L125)</f>
        <v>111295.10756732247</v>
      </c>
      <c r="R119" s="461">
        <f>P119/P23*100-100</f>
        <v>-14.919641014606427</v>
      </c>
      <c r="S119" s="462">
        <f>Q119/Q23*100-100</f>
        <v>26.876020671667717</v>
      </c>
      <c r="T119" s="461">
        <f>P119/P215*100-100</f>
        <v>-18.382811982696083</v>
      </c>
      <c r="U119" s="462">
        <f>Q119/Q215*100-100</f>
        <v>17.787096268839804</v>
      </c>
      <c r="V119" s="460"/>
      <c r="W119" s="460"/>
      <c r="X119" s="122"/>
      <c r="Y119" s="133"/>
      <c r="Z119" s="133"/>
      <c r="AA119" s="133"/>
      <c r="AB119" s="122"/>
      <c r="AC119" s="133"/>
    </row>
    <row r="120" spans="1:29" s="1" customFormat="1" x14ac:dyDescent="0.3">
      <c r="A120" s="428">
        <v>2020</v>
      </c>
      <c r="B120" s="327">
        <v>2</v>
      </c>
      <c r="C120" s="429" t="s">
        <v>1</v>
      </c>
      <c r="D120" s="446">
        <f t="shared" si="168"/>
        <v>73.033344939295802</v>
      </c>
      <c r="E120" s="447">
        <f t="shared" si="169"/>
        <v>1503.7362136990994</v>
      </c>
      <c r="F120" s="448">
        <f t="shared" si="170"/>
        <v>150.96350029686641</v>
      </c>
      <c r="G120" s="437">
        <f>1/23000*(SUMPRODUCT(M119:M125,J119:J125)+SUMPRODUCT(N119:N125,K119:K125)+SUMPRODUCT(O119:O125,L119:L125))/SUM(J119:L125)*J120</f>
        <v>62.246373336238783</v>
      </c>
      <c r="H120" s="438">
        <f>1/23000*(SUMPRODUCT(M119:M125,J119:J125)+SUMPRODUCT(N119:N125,K119:K125)+SUMPRODUCT(O119:O125,L119:L125))/SUM(J119:L125)*K120</f>
        <v>1630.5134545786009</v>
      </c>
      <c r="I120" s="439">
        <f>1/23000*(SUMPRODUCT(M119:M125,J119:J125)+SUMPRODUCT(N119:N125,K119:K125)+SUMPRODUCT(O119:O125,L119:L125))/SUM(J119:L125)*L120</f>
        <v>178.92322054026627</v>
      </c>
      <c r="J120" s="7">
        <v>12.863697407969852</v>
      </c>
      <c r="K120" s="8">
        <v>336.95829291168934</v>
      </c>
      <c r="L120" s="9">
        <v>36.975875780854217</v>
      </c>
      <c r="M120" s="14">
        <v>130581.968801838</v>
      </c>
      <c r="N120" s="14">
        <v>102641.58396642766</v>
      </c>
      <c r="O120" s="15">
        <v>93903.401434125903</v>
      </c>
      <c r="P120" s="13"/>
      <c r="Q120" s="15"/>
      <c r="R120" s="7"/>
      <c r="S120" s="9"/>
      <c r="T120" s="7"/>
      <c r="U120" s="9"/>
      <c r="V120" s="122"/>
      <c r="W120" s="122"/>
      <c r="X120" s="122"/>
      <c r="Y120" s="133"/>
      <c r="Z120" s="133"/>
      <c r="AA120" s="133"/>
    </row>
    <row r="121" spans="1:29" s="1" customFormat="1" x14ac:dyDescent="0.3">
      <c r="A121" s="428">
        <v>2020</v>
      </c>
      <c r="B121" s="327">
        <v>3</v>
      </c>
      <c r="C121" s="429" t="s">
        <v>2</v>
      </c>
      <c r="D121" s="446">
        <f t="shared" si="168"/>
        <v>495.42313173850641</v>
      </c>
      <c r="E121" s="447">
        <f t="shared" si="169"/>
        <v>404.24667444764685</v>
      </c>
      <c r="F121" s="448">
        <f t="shared" si="170"/>
        <v>29.159847536785694</v>
      </c>
      <c r="G121" s="437">
        <f>1/23000*(SUMPRODUCT(M119:M125,J119:J125)+SUMPRODUCT(N119:N125,K119:K125)+SUMPRODUCT(O119:O125,L119:L125))/SUM(J119:L125)*J121</f>
        <v>426.69337736073095</v>
      </c>
      <c r="H121" s="438">
        <f>1/23000*(SUMPRODUCT(M119:M125,J119:J125)+SUMPRODUCT(N119:N125,K119:K125)+SUMPRODUCT(O119:O125,L119:L125))/SUM(J119:L125)*K121</f>
        <v>445.77056061349924</v>
      </c>
      <c r="I121" s="439">
        <f>1/23000*(SUMPRODUCT(M119:M125,J119:J125)+SUMPRODUCT(N119:N125,K119:K125)+SUMPRODUCT(O119:O125,L119:L125))/SUM(J119:L125)*L121</f>
        <v>34.073386910565866</v>
      </c>
      <c r="J121" s="7">
        <v>88.179506663043099</v>
      </c>
      <c r="K121" s="8">
        <v>92.121955027615243</v>
      </c>
      <c r="L121" s="9">
        <v>7.0415305404953372</v>
      </c>
      <c r="M121" s="14">
        <v>129221.99795841331</v>
      </c>
      <c r="N121" s="14">
        <v>100927.8788048813</v>
      </c>
      <c r="O121" s="15">
        <v>95245.840302624347</v>
      </c>
      <c r="P121" s="13"/>
      <c r="Q121" s="15"/>
      <c r="R121" s="7"/>
      <c r="S121" s="9"/>
      <c r="T121" s="7"/>
      <c r="U121" s="9"/>
      <c r="V121" s="122"/>
      <c r="W121" s="122"/>
      <c r="X121" s="122"/>
      <c r="Y121" s="133"/>
      <c r="Z121" s="133"/>
      <c r="AA121" s="133"/>
    </row>
    <row r="122" spans="1:29" s="1" customFormat="1" x14ac:dyDescent="0.3">
      <c r="A122" s="428">
        <v>2020</v>
      </c>
      <c r="B122" s="327">
        <v>4</v>
      </c>
      <c r="C122" s="429" t="s">
        <v>3</v>
      </c>
      <c r="D122" s="446">
        <f t="shared" si="168"/>
        <v>328.64867950574802</v>
      </c>
      <c r="E122" s="447">
        <f t="shared" si="169"/>
        <v>293.21839396217007</v>
      </c>
      <c r="F122" s="448">
        <f t="shared" si="170"/>
        <v>23.287732004452639</v>
      </c>
      <c r="G122" s="437">
        <f>1/23000*(SUMPRODUCT(M119:M125,J119:J125)+SUMPRODUCT(N119:N125,K119:K125)+SUMPRODUCT(O119:O125,L119:L125))/SUM(J119:L125)*J122</f>
        <v>276.91970443053685</v>
      </c>
      <c r="H122" s="438">
        <f>1/23000*(SUMPRODUCT(M119:M125,J119:J125)+SUMPRODUCT(N119:N125,K119:K125)+SUMPRODUCT(O119:O125,L119:L125))/SUM(J119:L125)*K122</f>
        <v>319.28382790354834</v>
      </c>
      <c r="I122" s="439">
        <f>1/23000*(SUMPRODUCT(M119:M125,J119:J125)+SUMPRODUCT(N119:N125,K119:K125)+SUMPRODUCT(O119:O125,L119:L125))/SUM(J119:L125)*L122</f>
        <v>27.431211349388953</v>
      </c>
      <c r="J122" s="7">
        <v>57.227611717340253</v>
      </c>
      <c r="K122" s="8">
        <v>65.982487481217504</v>
      </c>
      <c r="L122" s="9">
        <v>5.6688732759820848</v>
      </c>
      <c r="M122" s="14">
        <v>132085.184088537</v>
      </c>
      <c r="N122" s="14">
        <v>102209.28792734069</v>
      </c>
      <c r="O122" s="15">
        <v>94484.002380458827</v>
      </c>
      <c r="P122" s="13"/>
      <c r="Q122" s="15"/>
      <c r="R122" s="7"/>
      <c r="S122" s="9"/>
      <c r="T122" s="7"/>
      <c r="U122" s="9"/>
      <c r="V122" s="122"/>
      <c r="W122" s="122"/>
      <c r="X122" s="122"/>
      <c r="Y122" s="133"/>
      <c r="Z122" s="133"/>
      <c r="AA122" s="133"/>
    </row>
    <row r="123" spans="1:29" s="1" customFormat="1" x14ac:dyDescent="0.3">
      <c r="A123" s="428">
        <v>2020</v>
      </c>
      <c r="B123" s="327">
        <v>5</v>
      </c>
      <c r="C123" s="429" t="s">
        <v>4</v>
      </c>
      <c r="D123" s="446">
        <f t="shared" si="168"/>
        <v>256.30855701811254</v>
      </c>
      <c r="E123" s="447">
        <f t="shared" si="169"/>
        <v>374.19050913032117</v>
      </c>
      <c r="F123" s="448">
        <f t="shared" si="170"/>
        <v>31.224318345322811</v>
      </c>
      <c r="G123" s="437">
        <f>1/23000*(SUMPRODUCT(M119:M125,J119:J125)+SUMPRODUCT(N119:N125,K119:K125)+SUMPRODUCT(O119:O125,L119:L125))/SUM(J119:L125)*J123</f>
        <v>217.38093436081854</v>
      </c>
      <c r="H123" s="438">
        <f>1/23000*(SUMPRODUCT(M119:M125,J119:J125)+SUMPRODUCT(N119:N125,K119:K125)+SUMPRODUCT(O119:O125,L119:L125))/SUM(J119:L125)*K123</f>
        <v>422.09459490448472</v>
      </c>
      <c r="I123" s="439">
        <f>1/23000*(SUMPRODUCT(M119:M125,J119:J125)+SUMPRODUCT(N119:N125,K119:K125)+SUMPRODUCT(O119:O125,L119:L125))/SUM(J119:L125)*L123</f>
        <v>37.394798696497773</v>
      </c>
      <c r="J123" s="7">
        <v>44.923461593084561</v>
      </c>
      <c r="K123" s="8">
        <v>87.229132483929419</v>
      </c>
      <c r="L123" s="9">
        <v>7.7279261309773712</v>
      </c>
      <c r="M123" s="14">
        <v>131225.34645291159</v>
      </c>
      <c r="N123" s="14">
        <v>98664.07546335482</v>
      </c>
      <c r="O123" s="15">
        <v>92930.407171425322</v>
      </c>
      <c r="P123" s="13"/>
      <c r="Q123" s="15"/>
      <c r="R123" s="7"/>
      <c r="S123" s="9"/>
      <c r="T123" s="7"/>
      <c r="U123" s="9"/>
      <c r="V123" s="122"/>
      <c r="W123" s="122"/>
      <c r="X123" s="122"/>
      <c r="Y123" s="133"/>
      <c r="Z123" s="133"/>
      <c r="AA123" s="133"/>
    </row>
    <row r="124" spans="1:29" s="1" customFormat="1" x14ac:dyDescent="0.3">
      <c r="A124" s="428">
        <v>2020</v>
      </c>
      <c r="B124" s="327">
        <v>6</v>
      </c>
      <c r="C124" s="429" t="s">
        <v>5</v>
      </c>
      <c r="D124" s="446">
        <f t="shared" si="168"/>
        <v>32.573989911679128</v>
      </c>
      <c r="E124" s="447">
        <f t="shared" si="169"/>
        <v>1195.3460187194366</v>
      </c>
      <c r="F124" s="448">
        <f t="shared" si="170"/>
        <v>119.42778994167139</v>
      </c>
      <c r="G124" s="437">
        <f>1/23000*(SUMPRODUCT(M119:M125,J119:J125)+SUMPRODUCT(N119:N125,K119:K125)+SUMPRODUCT(O119:O125,L119:L125))/SUM(J119:L125)*J124</f>
        <v>27.31197337497273</v>
      </c>
      <c r="H124" s="438">
        <f>1/23000*(SUMPRODUCT(M119:M125,J119:J125)+SUMPRODUCT(N119:N125,K119:K125)+SUMPRODUCT(O119:O125,L119:L125))/SUM(J119:L125)*K124</f>
        <v>1297.1945380707957</v>
      </c>
      <c r="I124" s="439">
        <f>1/23000*(SUMPRODUCT(M119:M125,J119:J125)+SUMPRODUCT(N119:N125,K119:K125)+SUMPRODUCT(O119:O125,L119:L125))/SUM(J119:L125)*L124</f>
        <v>144.73129987316358</v>
      </c>
      <c r="J124" s="7">
        <v>5.6442318207418873</v>
      </c>
      <c r="K124" s="8">
        <v>268.07534515909248</v>
      </c>
      <c r="L124" s="9">
        <v>29.909849317223195</v>
      </c>
      <c r="M124" s="14">
        <v>132737.59685337369</v>
      </c>
      <c r="N124" s="14">
        <v>102556.83309567698</v>
      </c>
      <c r="O124" s="15">
        <v>91837.278734691266</v>
      </c>
      <c r="P124" s="13"/>
      <c r="Q124" s="15"/>
      <c r="R124" s="7"/>
      <c r="S124" s="9"/>
      <c r="T124" s="7"/>
      <c r="U124" s="9"/>
      <c r="V124" s="122"/>
      <c r="W124" s="122"/>
      <c r="X124" s="122"/>
      <c r="Y124" s="133"/>
      <c r="Z124" s="133"/>
      <c r="AA124" s="133"/>
    </row>
    <row r="125" spans="1:29" s="1" customFormat="1" ht="16.2" thickBot="1" x14ac:dyDescent="0.35">
      <c r="A125" s="432">
        <v>2020</v>
      </c>
      <c r="B125" s="409">
        <v>7</v>
      </c>
      <c r="C125" s="433" t="s">
        <v>6</v>
      </c>
      <c r="D125" s="449">
        <f t="shared" si="168"/>
        <v>866.47772760011094</v>
      </c>
      <c r="E125" s="450">
        <f t="shared" si="169"/>
        <v>472.23667420361107</v>
      </c>
      <c r="F125" s="451">
        <f t="shared" si="170"/>
        <v>41.436207064426675</v>
      </c>
      <c r="G125" s="440">
        <f>1/23000*(SUMPRODUCT(M119:M125,J119:J125)+SUMPRODUCT(N119:N125,K119:K125)+SUMPRODUCT(O119:O125,L119:L125))/SUM(J119:L125)*J125</f>
        <v>726.66238880432502</v>
      </c>
      <c r="H125" s="441">
        <f>1/23000*(SUMPRODUCT(M119:M125,J119:J125)+SUMPRODUCT(N119:N125,K119:K125)+SUMPRODUCT(O119:O125,L119:L125))/SUM(J119:L125)*K125</f>
        <v>513.03898653724025</v>
      </c>
      <c r="I125" s="442">
        <f>1/23000*(SUMPRODUCT(M119:M125,J119:J125)+SUMPRODUCT(N119:N125,K119:K125)+SUMPRODUCT(O119:O125,L119:L125))/SUM(J119:L125)*L125</f>
        <v>49.989532546545966</v>
      </c>
      <c r="J125" s="16">
        <v>150.17043702832694</v>
      </c>
      <c r="K125" s="17">
        <v>106.02349868091696</v>
      </c>
      <c r="L125" s="18">
        <v>10.330725884559365</v>
      </c>
      <c r="M125" s="20">
        <v>132709.12790273965</v>
      </c>
      <c r="N125" s="20">
        <v>102443.73786768832</v>
      </c>
      <c r="O125" s="21">
        <v>92252.255372127038</v>
      </c>
      <c r="P125" s="19"/>
      <c r="Q125" s="21"/>
      <c r="R125" s="16"/>
      <c r="S125" s="18"/>
      <c r="T125" s="16"/>
      <c r="U125" s="18"/>
      <c r="V125" s="122"/>
      <c r="W125" s="122"/>
      <c r="X125" s="122"/>
      <c r="Y125" s="133"/>
      <c r="Z125" s="133"/>
      <c r="AA125" s="133"/>
    </row>
    <row r="126" spans="1:29" s="1" customFormat="1" x14ac:dyDescent="0.3">
      <c r="A126" s="430">
        <v>2021</v>
      </c>
      <c r="B126" s="47">
        <v>1</v>
      </c>
      <c r="C126" s="431" t="s">
        <v>0</v>
      </c>
      <c r="D126" s="443">
        <f t="shared" si="168"/>
        <v>1461.9854066909684</v>
      </c>
      <c r="E126" s="444">
        <f t="shared" si="169"/>
        <v>423.40965721254196</v>
      </c>
      <c r="F126" s="445">
        <f t="shared" si="170"/>
        <v>41.24308371584651</v>
      </c>
      <c r="G126" s="434">
        <f>1/23000*(SUMPRODUCT(M126:M132,J126:J132)+SUMPRODUCT(N126:N132,K126:K132)+SUMPRODUCT(O126:O132,L126:L132))/SUM(J126:L132)*J126</f>
        <v>1240.7334453069839</v>
      </c>
      <c r="H126" s="435">
        <f>1/23000*(SUMPRODUCT(M126:M132,J126:J132)+SUMPRODUCT(N126:N132,K126:K132)+SUMPRODUCT(O126:O132,L126:L132))/SUM(J126:L132)*K126</f>
        <v>461.49392229416463</v>
      </c>
      <c r="I126" s="436">
        <f>1/23000*(SUMPRODUCT(M126:M132,J126:J132)+SUMPRODUCT(N126:N132,K126:K132)+SUMPRODUCT(O126:O132,L126:L132))/SUM(J126:L132)*L126</f>
        <v>50.226688769030382</v>
      </c>
      <c r="J126" s="4">
        <v>245.98371454400709</v>
      </c>
      <c r="K126" s="5">
        <v>91.494260652669624</v>
      </c>
      <c r="L126" s="6">
        <v>9.9577774093088784</v>
      </c>
      <c r="M126" s="11">
        <v>136698.74209447537</v>
      </c>
      <c r="N126" s="11">
        <v>106437.51910141608</v>
      </c>
      <c r="O126" s="12">
        <v>95261.310478550542</v>
      </c>
      <c r="P126" s="458">
        <f>SUM(J126:L132)</f>
        <v>1824.0444064074488</v>
      </c>
      <c r="Q126" s="459">
        <f>(SUMPRODUCT(M126:M132,J126:J132)+SUMPRODUCT(N126:N132,K126:K132)+SUMPRODUCT(O126:O132,L126:L132))/SUM(J126:L132)</f>
        <v>116011.2135673734</v>
      </c>
      <c r="R126" s="461">
        <f>P126/P30*100-100</f>
        <v>-14.847644725208937</v>
      </c>
      <c r="S126" s="462">
        <f>Q126/Q30*100-100</f>
        <v>26.772406658760929</v>
      </c>
      <c r="T126" s="461">
        <f>P126/P222*100-100</f>
        <v>-20.124469541597875</v>
      </c>
      <c r="U126" s="462">
        <f>Q126/Q222*100-100</f>
        <v>13.005511290317926</v>
      </c>
      <c r="V126" s="460"/>
      <c r="W126" s="460"/>
      <c r="X126" s="122"/>
      <c r="Y126" s="133"/>
      <c r="Z126" s="133"/>
      <c r="AA126" s="133"/>
      <c r="AB126" s="122"/>
      <c r="AC126" s="133"/>
    </row>
    <row r="127" spans="1:29" s="1" customFormat="1" x14ac:dyDescent="0.3">
      <c r="A127" s="428">
        <v>2021</v>
      </c>
      <c r="B127" s="327">
        <v>2</v>
      </c>
      <c r="C127" s="429" t="s">
        <v>1</v>
      </c>
      <c r="D127" s="446">
        <f t="shared" si="168"/>
        <v>79.570639131407603</v>
      </c>
      <c r="E127" s="447">
        <f t="shared" si="169"/>
        <v>1627.1861938403251</v>
      </c>
      <c r="F127" s="448">
        <f t="shared" si="170"/>
        <v>164.80969000201384</v>
      </c>
      <c r="G127" s="437">
        <f>1/23000*(SUMPRODUCT(M126:M132,J126:J132)+SUMPRODUCT(N126:N132,K126:K132)+SUMPRODUCT(O126:O132,L126:L132))/SUM(J126:L132)*J127</f>
        <v>66.859724895946087</v>
      </c>
      <c r="H127" s="438">
        <f>1/23000*(SUMPRODUCT(M126:M132,J126:J132)+SUMPRODUCT(N126:N132,K126:K132)+SUMPRODUCT(O126:O132,L126:L132))/SUM(J126:L132)*K127</f>
        <v>1779.9032258038549</v>
      </c>
      <c r="I127" s="439">
        <f>1/23000*(SUMPRODUCT(M126:M132,J126:J132)+SUMPRODUCT(N126:N132,K126:K132)+SUMPRODUCT(O126:O132,L126:L132))/SUM(J126:L132)*L127</f>
        <v>198.05609279688395</v>
      </c>
      <c r="J127" s="7">
        <v>13.255388210500005</v>
      </c>
      <c r="K127" s="8">
        <v>352.87773426931767</v>
      </c>
      <c r="L127" s="9">
        <v>39.265946749904906</v>
      </c>
      <c r="M127" s="14">
        <v>138066.47311714917</v>
      </c>
      <c r="N127" s="14">
        <v>106057.36441779678</v>
      </c>
      <c r="O127" s="15">
        <v>96537.157099249074</v>
      </c>
      <c r="P127" s="13"/>
      <c r="Q127" s="15"/>
      <c r="R127" s="7"/>
      <c r="S127" s="9"/>
      <c r="T127" s="7"/>
      <c r="U127" s="9"/>
      <c r="V127" s="122"/>
      <c r="W127" s="122"/>
      <c r="X127" s="122"/>
      <c r="Y127" s="133"/>
      <c r="Z127" s="133"/>
      <c r="AA127" s="133"/>
    </row>
    <row r="128" spans="1:29" s="1" customFormat="1" x14ac:dyDescent="0.3">
      <c r="A128" s="428">
        <v>2021</v>
      </c>
      <c r="B128" s="327">
        <v>3</v>
      </c>
      <c r="C128" s="429" t="s">
        <v>2</v>
      </c>
      <c r="D128" s="446">
        <f t="shared" si="168"/>
        <v>539.94575507604179</v>
      </c>
      <c r="E128" s="447">
        <f t="shared" si="169"/>
        <v>448.71777002588334</v>
      </c>
      <c r="F128" s="448">
        <f t="shared" si="170"/>
        <v>31.775820976097801</v>
      </c>
      <c r="G128" s="437">
        <f>1/23000*(SUMPRODUCT(M126:M132,J126:J132)+SUMPRODUCT(N126:N132,K126:K132)+SUMPRODUCT(O126:O132,L126:L132))/SUM(J126:L132)*J128</f>
        <v>458.26438611808965</v>
      </c>
      <c r="H128" s="438">
        <f>1/23000*(SUMPRODUCT(M126:M132,J126:J132)+SUMPRODUCT(N126:N132,K126:K132)+SUMPRODUCT(O126:O132,L126:L132))/SUM(J126:L132)*K128</f>
        <v>491.66991262609088</v>
      </c>
      <c r="I128" s="439">
        <f>1/23000*(SUMPRODUCT(M126:M132,J126:J132)+SUMPRODUCT(N126:N132,K126:K132)+SUMPRODUCT(O126:O132,L126:L132))/SUM(J126:L132)*L128</f>
        <v>37.662537090419619</v>
      </c>
      <c r="J128" s="7">
        <v>90.853983478027473</v>
      </c>
      <c r="K128" s="8">
        <v>97.476852820203803</v>
      </c>
      <c r="L128" s="9">
        <v>7.4668501987231082</v>
      </c>
      <c r="M128" s="14">
        <v>136689.13449185601</v>
      </c>
      <c r="N128" s="14">
        <v>105876.50721173272</v>
      </c>
      <c r="O128" s="15">
        <v>97878.471242831365</v>
      </c>
      <c r="P128" s="13"/>
      <c r="Q128" s="15"/>
      <c r="R128" s="7"/>
      <c r="S128" s="9"/>
      <c r="T128" s="7"/>
      <c r="U128" s="9"/>
      <c r="V128" s="122"/>
      <c r="W128" s="122"/>
      <c r="X128" s="122"/>
      <c r="Y128" s="133"/>
      <c r="Z128" s="133"/>
      <c r="AA128" s="133"/>
    </row>
    <row r="129" spans="1:29" s="1" customFormat="1" x14ac:dyDescent="0.3">
      <c r="A129" s="428">
        <v>2021</v>
      </c>
      <c r="B129" s="327">
        <v>4</v>
      </c>
      <c r="C129" s="429" t="s">
        <v>3</v>
      </c>
      <c r="D129" s="446">
        <f t="shared" si="168"/>
        <v>357.77056088268591</v>
      </c>
      <c r="E129" s="447">
        <f t="shared" si="169"/>
        <v>317.89761654360603</v>
      </c>
      <c r="F129" s="448">
        <f t="shared" si="170"/>
        <v>25.408009461873267</v>
      </c>
      <c r="G129" s="437">
        <f>1/23000*(SUMPRODUCT(M126:M132,J126:J132)+SUMPRODUCT(N126:N132,K126:K132)+SUMPRODUCT(O126:O132,L126:L132))/SUM(J126:L132)*J129</f>
        <v>297.4409366604466</v>
      </c>
      <c r="H129" s="438">
        <f>1/23000*(SUMPRODUCT(M126:M132,J126:J132)+SUMPRODUCT(N126:N132,K126:K132)+SUMPRODUCT(O126:O132,L126:L132))/SUM(J126:L132)*K129</f>
        <v>348.8295527705007</v>
      </c>
      <c r="I129" s="439">
        <f>1/23000*(SUMPRODUCT(M126:M132,J126:J132)+SUMPRODUCT(N126:N132,K126:K132)+SUMPRODUCT(O126:O132,L126:L132))/SUM(J126:L132)*L129</f>
        <v>30.351195195560415</v>
      </c>
      <c r="J129" s="7">
        <v>58.969657611738398</v>
      </c>
      <c r="K129" s="8">
        <v>69.157794897664076</v>
      </c>
      <c r="L129" s="9">
        <v>6.0173277050712128</v>
      </c>
      <c r="M129" s="14">
        <v>139541.64283063059</v>
      </c>
      <c r="N129" s="14">
        <v>105724.09359382138</v>
      </c>
      <c r="O129" s="15">
        <v>97116.900768190608</v>
      </c>
      <c r="P129" s="13"/>
      <c r="Q129" s="15"/>
      <c r="R129" s="7"/>
      <c r="S129" s="9"/>
      <c r="T129" s="7"/>
      <c r="U129" s="9"/>
      <c r="V129" s="122"/>
      <c r="W129" s="122"/>
      <c r="X129" s="122"/>
      <c r="Y129" s="133"/>
      <c r="Z129" s="133"/>
      <c r="AA129" s="133"/>
    </row>
    <row r="130" spans="1:29" s="1" customFormat="1" x14ac:dyDescent="0.3">
      <c r="A130" s="428">
        <v>2021</v>
      </c>
      <c r="B130" s="327">
        <v>5</v>
      </c>
      <c r="C130" s="429" t="s">
        <v>4</v>
      </c>
      <c r="D130" s="446">
        <f t="shared" si="168"/>
        <v>278.98636508256971</v>
      </c>
      <c r="E130" s="447">
        <f t="shared" si="169"/>
        <v>405.52840257419996</v>
      </c>
      <c r="F130" s="448">
        <f t="shared" si="170"/>
        <v>34.089136562554039</v>
      </c>
      <c r="G130" s="437">
        <f>1/23000*(SUMPRODUCT(M126:M132,J126:J132)+SUMPRODUCT(N126:N132,K126:K132)+SUMPRODUCT(O126:O132,L126:L132))/SUM(J126:L132)*J130</f>
        <v>233.4462983118955</v>
      </c>
      <c r="H130" s="438">
        <f>1/23000*(SUMPRODUCT(M126:M132,J126:J132)+SUMPRODUCT(N126:N132,K126:K132)+SUMPRODUCT(O126:O132,L126:L132))/SUM(J126:L132)*K130</f>
        <v>460.99050502606462</v>
      </c>
      <c r="I130" s="439">
        <f>1/23000*(SUMPRODUCT(M126:M132,J126:J132)+SUMPRODUCT(N126:N132,K126:K132)+SUMPRODUCT(O126:O132,L126:L132))/SUM(J126:L132)*L130</f>
        <v>41.382481434631124</v>
      </c>
      <c r="J130" s="7">
        <v>46.282291996328439</v>
      </c>
      <c r="K130" s="8">
        <v>91.394454807956379</v>
      </c>
      <c r="L130" s="9">
        <v>8.2043540768906826</v>
      </c>
      <c r="M130" s="14">
        <v>138642.3645010523</v>
      </c>
      <c r="N130" s="14">
        <v>102053.82021048633</v>
      </c>
      <c r="O130" s="15">
        <v>95565.127198396731</v>
      </c>
      <c r="P130" s="13"/>
      <c r="Q130" s="15"/>
      <c r="R130" s="7"/>
      <c r="S130" s="9"/>
      <c r="T130" s="7"/>
      <c r="U130" s="9"/>
      <c r="V130" s="122"/>
      <c r="W130" s="122"/>
      <c r="X130" s="122"/>
      <c r="Y130" s="133"/>
      <c r="Z130" s="133"/>
      <c r="AA130" s="133"/>
    </row>
    <row r="131" spans="1:29" s="1" customFormat="1" x14ac:dyDescent="0.3">
      <c r="A131" s="428">
        <v>2021</v>
      </c>
      <c r="B131" s="327">
        <v>6</v>
      </c>
      <c r="C131" s="429" t="s">
        <v>5</v>
      </c>
      <c r="D131" s="446">
        <f t="shared" si="168"/>
        <v>35.423271608682548</v>
      </c>
      <c r="E131" s="447">
        <f t="shared" si="169"/>
        <v>1297.2549087672162</v>
      </c>
      <c r="F131" s="448">
        <f t="shared" si="170"/>
        <v>130.52293050191452</v>
      </c>
      <c r="G131" s="437">
        <f>1/23000*(SUMPRODUCT(M126:M132,J126:J132)+SUMPRODUCT(N126:N132,K126:K132)+SUMPRODUCT(O126:O132,L126:L132))/SUM(J126:L132)*J131</f>
        <v>29.318130384776609</v>
      </c>
      <c r="H131" s="438">
        <f>1/23000*(SUMPRODUCT(M126:M132,J126:J132)+SUMPRODUCT(N126:N132,K126:K132)+SUMPRODUCT(O126:O132,L126:L132))/SUM(J126:L132)*K131</f>
        <v>1417.5739006573835</v>
      </c>
      <c r="I131" s="439">
        <f>1/23000*(SUMPRODUCT(M126:M132,J126:J132)+SUMPRODUCT(N126:N132,K126:K132)+SUMPRODUCT(O126:O132,L126:L132))/SUM(J126:L132)*L131</f>
        <v>160.28087305255687</v>
      </c>
      <c r="J131" s="7">
        <v>5.8125156880481459</v>
      </c>
      <c r="K131" s="8">
        <v>281.04351909210015</v>
      </c>
      <c r="L131" s="9">
        <v>31.776756460425258</v>
      </c>
      <c r="M131" s="14">
        <v>140169.12654102242</v>
      </c>
      <c r="N131" s="14">
        <v>106164.5648262332</v>
      </c>
      <c r="O131" s="15">
        <v>94472.430038061168</v>
      </c>
      <c r="P131" s="13"/>
      <c r="Q131" s="15"/>
      <c r="R131" s="7"/>
      <c r="S131" s="9"/>
      <c r="T131" s="7"/>
      <c r="U131" s="9"/>
      <c r="V131" s="122"/>
      <c r="W131" s="122"/>
      <c r="X131" s="122"/>
      <c r="Y131" s="133"/>
      <c r="Z131" s="133"/>
      <c r="AA131" s="133"/>
    </row>
    <row r="132" spans="1:29" s="1" customFormat="1" ht="16.2" thickBot="1" x14ac:dyDescent="0.35">
      <c r="A132" s="432">
        <v>2021</v>
      </c>
      <c r="B132" s="409">
        <v>7</v>
      </c>
      <c r="C132" s="433" t="s">
        <v>6</v>
      </c>
      <c r="D132" s="449">
        <f t="shared" si="168"/>
        <v>941.93909248542036</v>
      </c>
      <c r="E132" s="450">
        <f t="shared" si="169"/>
        <v>511.67969258696439</v>
      </c>
      <c r="F132" s="451">
        <f t="shared" si="170"/>
        <v>45.273613145421855</v>
      </c>
      <c r="G132" s="440">
        <f>1/23000*(SUMPRODUCT(M126:M132,J126:J132)+SUMPRODUCT(N126:N132,K126:K132)+SUMPRODUCT(O126:O132,L126:L132))/SUM(J126:L132)*J132</f>
        <v>780.04756182089625</v>
      </c>
      <c r="H132" s="441">
        <f>1/23000*(SUMPRODUCT(M126:M132,J126:J132)+SUMPRODUCT(N126:N132,K126:K132)+SUMPRODUCT(O126:O132,L126:L132))/SUM(J126:L132)*K132</f>
        <v>560.5310517027516</v>
      </c>
      <c r="I132" s="442">
        <f>1/23000*(SUMPRODUCT(M126:M132,J126:J132)+SUMPRODUCT(N126:N132,K126:K132)+SUMPRODUCT(O126:O132,L126:L132))/SUM(J126:L132)*L132</f>
        <v>55.355194155308325</v>
      </c>
      <c r="J132" s="16">
        <v>154.64965299635742</v>
      </c>
      <c r="K132" s="17">
        <v>111.12903479521091</v>
      </c>
      <c r="L132" s="18">
        <v>10.974537946995092</v>
      </c>
      <c r="M132" s="20">
        <v>140088.24919687957</v>
      </c>
      <c r="N132" s="20">
        <v>105900.61320326835</v>
      </c>
      <c r="O132" s="21">
        <v>94882.637189278321</v>
      </c>
      <c r="P132" s="19"/>
      <c r="Q132" s="21"/>
      <c r="R132" s="16"/>
      <c r="S132" s="18"/>
      <c r="T132" s="16"/>
      <c r="U132" s="18"/>
      <c r="V132" s="122"/>
      <c r="W132" s="122"/>
      <c r="X132" s="122"/>
      <c r="Y132" s="133"/>
      <c r="Z132" s="133"/>
      <c r="AA132" s="133"/>
    </row>
    <row r="133" spans="1:29" s="1" customFormat="1" x14ac:dyDescent="0.3">
      <c r="A133" s="430">
        <v>2022</v>
      </c>
      <c r="B133" s="47">
        <v>1</v>
      </c>
      <c r="C133" s="431" t="s">
        <v>0</v>
      </c>
      <c r="D133" s="443">
        <f t="shared" si="168"/>
        <v>1591.5759599801706</v>
      </c>
      <c r="E133" s="444">
        <f t="shared" si="169"/>
        <v>458.62078018808933</v>
      </c>
      <c r="F133" s="445">
        <f t="shared" si="170"/>
        <v>44.978213783081316</v>
      </c>
      <c r="G133" s="434">
        <f>1/23000*(SUMPRODUCT(M133:M139,J133:J139)+SUMPRODUCT(N133:N139,K133:K139)+SUMPRODUCT(O133:O139,L133:L139))/SUM(J133:L139)*J133</f>
        <v>1325.6914199779512</v>
      </c>
      <c r="H133" s="435">
        <f>1/23000*(SUMPRODUCT(M133:M139,J133:J139)+SUMPRODUCT(N133:N139,K133:K139)+SUMPRODUCT(O133:O139,L133:L139))/SUM(J133:L139)*K133</f>
        <v>504.31254851242812</v>
      </c>
      <c r="I133" s="436">
        <f>1/23000*(SUMPRODUCT(M133:M139,J133:J139)+SUMPRODUCT(N133:N139,K133:K139)+SUMPRODUCT(O133:O139,L133:L139))/SUM(J133:L139)*L133</f>
        <v>55.72875242893236</v>
      </c>
      <c r="J133" s="4">
        <v>253.56589063170654</v>
      </c>
      <c r="K133" s="5">
        <v>96.460200762577443</v>
      </c>
      <c r="L133" s="6">
        <v>10.659276005324932</v>
      </c>
      <c r="M133" s="11">
        <v>144365.81745418161</v>
      </c>
      <c r="N133" s="11">
        <v>109353.6801803791</v>
      </c>
      <c r="O133" s="12">
        <v>97051.517991848377</v>
      </c>
      <c r="P133" s="458">
        <f>SUM(J133:L139)</f>
        <v>1910.2531411813238</v>
      </c>
      <c r="Q133" s="459">
        <f>(SUMPRODUCT(M133:M139,J133:J139)+SUMPRODUCT(N133:N139,K133:K139)+SUMPRODUCT(O133:O139,L133:L139))/SUM(J133:L139)</f>
        <v>120248.43950237607</v>
      </c>
      <c r="R133" s="461">
        <f>P133/P37*100-100</f>
        <v>-14.751429089059229</v>
      </c>
      <c r="S133" s="462">
        <f>Q133/Q37*100-100</f>
        <v>26.635666811962764</v>
      </c>
      <c r="T133" s="461">
        <f>P133/P229*100-100</f>
        <v>-21.911483734396768</v>
      </c>
      <c r="U133" s="462">
        <f>Q133/Q229*100-100</f>
        <v>8.1743739583880739</v>
      </c>
      <c r="V133" s="460"/>
      <c r="W133" s="460"/>
      <c r="X133" s="122"/>
      <c r="Y133" s="133"/>
      <c r="Z133" s="133"/>
      <c r="AA133" s="133"/>
      <c r="AB133" s="122"/>
      <c r="AC133" s="133"/>
    </row>
    <row r="134" spans="1:29" s="1" customFormat="1" x14ac:dyDescent="0.3">
      <c r="A134" s="428">
        <v>2022</v>
      </c>
      <c r="B134" s="327">
        <v>2</v>
      </c>
      <c r="C134" s="429" t="s">
        <v>1</v>
      </c>
      <c r="D134" s="446">
        <f t="shared" si="168"/>
        <v>86.563727740765401</v>
      </c>
      <c r="E134" s="447">
        <f t="shared" si="169"/>
        <v>1760.5531809541569</v>
      </c>
      <c r="F134" s="448">
        <f t="shared" si="170"/>
        <v>179.65495861240103</v>
      </c>
      <c r="G134" s="437">
        <f>1/23000*(SUMPRODUCT(M133:M139,J133:J139)+SUMPRODUCT(N133:N139,K133:K139)+SUMPRODUCT(O133:O139,L133:L139))/SUM(J133:L139)*J134</f>
        <v>71.413128854890459</v>
      </c>
      <c r="H134" s="438">
        <f>1/23000*(SUMPRODUCT(M133:M139,J133:J139)+SUMPRODUCT(N133:N139,K133:K139)+SUMPRODUCT(O133:O139,L133:L139))/SUM(J133:L139)*K134</f>
        <v>1943.9578563691532</v>
      </c>
      <c r="I134" s="439">
        <f>1/23000*(SUMPRODUCT(M133:M139,J133:J139)+SUMPRODUCT(N133:N139,K133:K139)+SUMPRODUCT(O133:O139,L133:L139))/SUM(J133:L139)*L134</f>
        <v>219.70596777396406</v>
      </c>
      <c r="J134" s="7">
        <v>13.659237246318069</v>
      </c>
      <c r="K134" s="8">
        <v>371.8221282664299</v>
      </c>
      <c r="L134" s="9">
        <v>42.023308408100561</v>
      </c>
      <c r="M134" s="14">
        <v>145759.65715613303</v>
      </c>
      <c r="N134" s="14">
        <v>108903.47852812694</v>
      </c>
      <c r="O134" s="15">
        <v>98327.909072687675</v>
      </c>
      <c r="P134" s="13"/>
      <c r="Q134" s="15"/>
      <c r="R134" s="7"/>
      <c r="S134" s="9"/>
      <c r="T134" s="7"/>
      <c r="U134" s="9"/>
      <c r="V134" s="122"/>
      <c r="W134" s="122"/>
      <c r="X134" s="122"/>
      <c r="Y134" s="133"/>
      <c r="Z134" s="133"/>
      <c r="AA134" s="133"/>
    </row>
    <row r="135" spans="1:29" s="1" customFormat="1" x14ac:dyDescent="0.3">
      <c r="A135" s="428">
        <v>2022</v>
      </c>
      <c r="B135" s="327">
        <v>3</v>
      </c>
      <c r="C135" s="429" t="s">
        <v>2</v>
      </c>
      <c r="D135" s="446">
        <f t="shared" si="168"/>
        <v>587.72144348152801</v>
      </c>
      <c r="E135" s="447">
        <f t="shared" si="169"/>
        <v>488.07172152456599</v>
      </c>
      <c r="F135" s="448">
        <f t="shared" si="170"/>
        <v>34.623091339393127</v>
      </c>
      <c r="G135" s="437">
        <f>1/23000*(SUMPRODUCT(M133:M139,J133:J139)+SUMPRODUCT(N133:N139,K133:K139)+SUMPRODUCT(O133:O139,L133:L139))/SUM(J133:L139)*J135</f>
        <v>489.54740655946006</v>
      </c>
      <c r="H135" s="438">
        <f>1/23000*(SUMPRODUCT(M133:M139,J133:J139)+SUMPRODUCT(N133:N139,K133:K139)+SUMPRODUCT(O133:O139,L133:L139))/SUM(J133:L139)*K135</f>
        <v>538.23591750025696</v>
      </c>
      <c r="I135" s="439">
        <f>1/23000*(SUMPRODUCT(M133:M139,J133:J139)+SUMPRODUCT(N133:N139,K133:K139)+SUMPRODUCT(O133:O139,L133:L139))/SUM(J133:L139)*L135</f>
        <v>41.77242418213217</v>
      </c>
      <c r="J135" s="7">
        <v>93.636062118253875</v>
      </c>
      <c r="K135" s="8">
        <v>102.94874639318121</v>
      </c>
      <c r="L135" s="9">
        <v>7.989839703242513</v>
      </c>
      <c r="M135" s="14">
        <v>144363.11068916638</v>
      </c>
      <c r="N135" s="14">
        <v>109041.14900235976</v>
      </c>
      <c r="O135" s="15">
        <v>99667.969619323791</v>
      </c>
      <c r="P135" s="13"/>
      <c r="Q135" s="15"/>
      <c r="R135" s="7"/>
      <c r="S135" s="9"/>
      <c r="T135" s="7"/>
      <c r="U135" s="9"/>
      <c r="V135" s="122"/>
      <c r="W135" s="122"/>
      <c r="X135" s="122"/>
      <c r="Y135" s="133"/>
      <c r="Z135" s="133"/>
      <c r="AA135" s="133"/>
    </row>
    <row r="136" spans="1:29" s="1" customFormat="1" x14ac:dyDescent="0.3">
      <c r="A136" s="428">
        <v>2022</v>
      </c>
      <c r="B136" s="327">
        <v>4</v>
      </c>
      <c r="C136" s="429" t="s">
        <v>3</v>
      </c>
      <c r="D136" s="446">
        <f t="shared" si="168"/>
        <v>388.77321864694801</v>
      </c>
      <c r="E136" s="447">
        <f t="shared" si="169"/>
        <v>344.49151415382499</v>
      </c>
      <c r="F136" s="448">
        <f t="shared" si="170"/>
        <v>27.696442517018102</v>
      </c>
      <c r="G136" s="437">
        <f>1/23000*(SUMPRODUCT(M133:M139,J133:J139)+SUMPRODUCT(N133:N139,K133:K139)+SUMPRODUCT(O133:O139,L133:L139))/SUM(J133:L139)*J136</f>
        <v>317.6039766290084</v>
      </c>
      <c r="H136" s="438">
        <f>1/23000*(SUMPRODUCT(M133:M139,J133:J139)+SUMPRODUCT(N133:N139,K133:K139)+SUMPRODUCT(O133:O139,L133:L139))/SUM(J133:L139)*K136</f>
        <v>381.31149692403278</v>
      </c>
      <c r="I136" s="439">
        <f>1/23000*(SUMPRODUCT(M133:M139,J133:J139)+SUMPRODUCT(N133:N139,K133:K139)+SUMPRODUCT(O133:O139,L133:L139))/SUM(J133:L139)*L136</f>
        <v>33.672621811675057</v>
      </c>
      <c r="J136" s="7">
        <v>60.74832648720443</v>
      </c>
      <c r="K136" s="8">
        <v>72.933706795250814</v>
      </c>
      <c r="L136" s="9">
        <v>6.4405850493654251</v>
      </c>
      <c r="M136" s="14">
        <v>147193.91538733555</v>
      </c>
      <c r="N136" s="14">
        <v>108637.07843317669</v>
      </c>
      <c r="O136" s="15">
        <v>98906.880820427978</v>
      </c>
      <c r="P136" s="13"/>
      <c r="Q136" s="15"/>
      <c r="R136" s="7"/>
      <c r="S136" s="9"/>
      <c r="T136" s="7"/>
      <c r="U136" s="9"/>
      <c r="V136" s="122"/>
      <c r="W136" s="122"/>
      <c r="X136" s="122"/>
      <c r="Y136" s="133"/>
      <c r="Z136" s="133"/>
      <c r="AA136" s="133"/>
    </row>
    <row r="137" spans="1:29" s="1" customFormat="1" x14ac:dyDescent="0.3">
      <c r="A137" s="428">
        <v>2022</v>
      </c>
      <c r="B137" s="327">
        <v>5</v>
      </c>
      <c r="C137" s="429" t="s">
        <v>4</v>
      </c>
      <c r="D137" s="446">
        <f t="shared" ref="D137:D168" si="171">J137*M137/23000</f>
        <v>303.376472410703</v>
      </c>
      <c r="E137" s="447">
        <f t="shared" ref="E137:E168" si="172">K137*N137/23000</f>
        <v>439.38993521005102</v>
      </c>
      <c r="F137" s="448">
        <f t="shared" ref="F137:F168" si="173">L137*O137/23000</f>
        <v>37.17252487919049</v>
      </c>
      <c r="G137" s="437">
        <f>1/23000*(SUMPRODUCT(M133:M139,J133:J139)+SUMPRODUCT(N133:N139,K133:K139)+SUMPRODUCT(O133:O139,L133:L139))/SUM(J133:L139)*J137</f>
        <v>249.30654900866332</v>
      </c>
      <c r="H137" s="438">
        <f>1/23000*(SUMPRODUCT(M133:M139,J133:J139)+SUMPRODUCT(N133:N139,K133:K139)+SUMPRODUCT(O133:O139,L133:L139))/SUM(J133:L139)*K137</f>
        <v>503.75040365900804</v>
      </c>
      <c r="I137" s="439">
        <f>1/23000*(SUMPRODUCT(M133:M139,J133:J139)+SUMPRODUCT(N133:N139,K133:K139)+SUMPRODUCT(O133:O139,L133:L139))/SUM(J133:L139)*L137</f>
        <v>45.912894765824902</v>
      </c>
      <c r="J137" s="7">
        <v>47.685031514159085</v>
      </c>
      <c r="K137" s="8">
        <v>96.352678937910383</v>
      </c>
      <c r="L137" s="9">
        <v>8.7817903000155475</v>
      </c>
      <c r="M137" s="14">
        <v>146328.07495103148</v>
      </c>
      <c r="N137" s="14">
        <v>104885.18452448482</v>
      </c>
      <c r="O137" s="15">
        <v>97356.92188184768</v>
      </c>
      <c r="P137" s="13"/>
      <c r="Q137" s="15"/>
      <c r="R137" s="7"/>
      <c r="S137" s="9"/>
      <c r="T137" s="7"/>
      <c r="U137" s="9"/>
      <c r="V137" s="122"/>
      <c r="W137" s="122"/>
      <c r="X137" s="122"/>
      <c r="Y137" s="133"/>
      <c r="Z137" s="133"/>
      <c r="AA137" s="133"/>
    </row>
    <row r="138" spans="1:29" s="1" customFormat="1" x14ac:dyDescent="0.3">
      <c r="A138" s="428">
        <v>2022</v>
      </c>
      <c r="B138" s="327">
        <v>6</v>
      </c>
      <c r="C138" s="429" t="s">
        <v>5</v>
      </c>
      <c r="D138" s="446">
        <f t="shared" si="171"/>
        <v>38.487227300832224</v>
      </c>
      <c r="E138" s="447">
        <f t="shared" si="172"/>
        <v>1406.6414983531758</v>
      </c>
      <c r="F138" s="448">
        <f t="shared" si="173"/>
        <v>142.38085190097453</v>
      </c>
      <c r="G138" s="437">
        <f>1/23000*(SUMPRODUCT(M133:M139,J133:J139)+SUMPRODUCT(N133:N139,K133:K139)+SUMPRODUCT(O133:O139,L133:L139))/SUM(J133:L139)*J138</f>
        <v>31.297355448573224</v>
      </c>
      <c r="H138" s="438">
        <f>1/23000*(SUMPRODUCT(M133:M139,J133:J139)+SUMPRODUCT(N133:N139,K133:K139)+SUMPRODUCT(O133:O139,L133:L139))/SUM(J133:L139)*K138</f>
        <v>1549.395956024802</v>
      </c>
      <c r="I138" s="439">
        <f>1/23000*(SUMPRODUCT(M133:M139,J133:J139)+SUMPRODUCT(N133:N139,K133:K139)+SUMPRODUCT(O133:O139,L133:L139))/SUM(J133:L139)*L138</f>
        <v>177.85401920668096</v>
      </c>
      <c r="J138" s="7">
        <v>5.9862662525692087</v>
      </c>
      <c r="K138" s="8">
        <v>296.35400788603397</v>
      </c>
      <c r="L138" s="9">
        <v>34.018258022157795</v>
      </c>
      <c r="M138" s="14">
        <v>147872.8460397539</v>
      </c>
      <c r="N138" s="14">
        <v>109169.28268628185</v>
      </c>
      <c r="O138" s="15">
        <v>96264.764397677252</v>
      </c>
      <c r="P138" s="13"/>
      <c r="Q138" s="15"/>
      <c r="R138" s="7"/>
      <c r="S138" s="9"/>
      <c r="T138" s="7"/>
      <c r="U138" s="9"/>
      <c r="V138" s="122"/>
      <c r="W138" s="122"/>
      <c r="X138" s="122"/>
      <c r="Y138" s="133"/>
      <c r="Z138" s="133"/>
      <c r="AA138" s="133"/>
    </row>
    <row r="139" spans="1:29" s="1" customFormat="1" ht="16.2" thickBot="1" x14ac:dyDescent="0.35">
      <c r="A139" s="432">
        <v>2022</v>
      </c>
      <c r="B139" s="409">
        <v>7</v>
      </c>
      <c r="C139" s="433" t="s">
        <v>6</v>
      </c>
      <c r="D139" s="449">
        <f t="shared" si="171"/>
        <v>1023.0273388965513</v>
      </c>
      <c r="E139" s="450">
        <f t="shared" si="172"/>
        <v>553.99480817419521</v>
      </c>
      <c r="F139" s="451">
        <f t="shared" si="173"/>
        <v>49.37723262917887</v>
      </c>
      <c r="G139" s="440">
        <f>1/23000*(SUMPRODUCT(M133:M139,J133:J139)+SUMPRODUCT(N133:N139,K133:K139)+SUMPRODUCT(O133:O139,L133:L139))/SUM(J133:L139)*J139</f>
        <v>832.71435909933666</v>
      </c>
      <c r="H139" s="441">
        <f>1/23000*(SUMPRODUCT(M133:M139,J133:J139)+SUMPRODUCT(N133:N139,K133:K139)+SUMPRODUCT(O133:O139,L133:L139))/SUM(J133:L139)*K139</f>
        <v>612.56636874913329</v>
      </c>
      <c r="I139" s="442">
        <f>1/23000*(SUMPRODUCT(M133:M139,J133:J139)+SUMPRODUCT(N133:N139,K133:K139)+SUMPRODUCT(O133:O139,L133:L139))/SUM(J133:L139)*L139</f>
        <v>61.420719190888995</v>
      </c>
      <c r="J139" s="16">
        <v>159.27383622226793</v>
      </c>
      <c r="K139" s="17">
        <v>117.16598185834809</v>
      </c>
      <c r="L139" s="18">
        <v>11.747982320905981</v>
      </c>
      <c r="M139" s="20">
        <v>147730.65905052287</v>
      </c>
      <c r="N139" s="20">
        <v>108750.68331191242</v>
      </c>
      <c r="O139" s="21">
        <v>96669.90632511719</v>
      </c>
      <c r="P139" s="19"/>
      <c r="Q139" s="21"/>
      <c r="R139" s="16"/>
      <c r="S139" s="18"/>
      <c r="T139" s="16"/>
      <c r="U139" s="18"/>
      <c r="V139" s="122"/>
      <c r="W139" s="122"/>
      <c r="X139" s="122"/>
      <c r="Y139" s="133"/>
      <c r="Z139" s="133"/>
      <c r="AA139" s="133"/>
    </row>
    <row r="140" spans="1:29" s="1" customFormat="1" x14ac:dyDescent="0.3">
      <c r="A140" s="430">
        <v>2023</v>
      </c>
      <c r="B140" s="47">
        <v>1</v>
      </c>
      <c r="C140" s="431" t="s">
        <v>0</v>
      </c>
      <c r="D140" s="443">
        <f t="shared" si="171"/>
        <v>1727.6038456148492</v>
      </c>
      <c r="E140" s="444">
        <f t="shared" si="172"/>
        <v>495.78561427027432</v>
      </c>
      <c r="F140" s="445">
        <f t="shared" si="173"/>
        <v>48.972986669483561</v>
      </c>
      <c r="G140" s="434">
        <f>1/23000*(SUMPRODUCT(M140:M146,J140:J146)+SUMPRODUCT(N140:N146,K140:K146)+SUMPRODUCT(O140:O146,L140:L146))/SUM(J140:L146)*J140</f>
        <v>1407.3244537972569</v>
      </c>
      <c r="H140" s="435">
        <f>1/23000*(SUMPRODUCT(M140:M146,J140:J146)+SUMPRODUCT(N140:N146,K140:K146)+SUMPRODUCT(O140:O146,L140:L146))/SUM(J140:L146)*K140</f>
        <v>550.93484236206916</v>
      </c>
      <c r="I140" s="436">
        <f>1/23000*(SUMPRODUCT(M140:M146,J140:J146)+SUMPRODUCT(N140:N146,K140:K146)+SUMPRODUCT(O140:O146,L140:L146))/SUM(J140:L146)*L140</f>
        <v>61.965040531570445</v>
      </c>
      <c r="J140" s="4">
        <v>261.21649759546182</v>
      </c>
      <c r="K140" s="5">
        <v>102.26019276281269</v>
      </c>
      <c r="L140" s="6">
        <v>11.50146351635094</v>
      </c>
      <c r="M140" s="11">
        <v>152114.77381753188</v>
      </c>
      <c r="N140" s="11">
        <v>111510.34258917492</v>
      </c>
      <c r="O140" s="12">
        <v>97933.510096068829</v>
      </c>
      <c r="P140" s="458">
        <f>SUM(J140:L146)</f>
        <v>2008.4169349759898</v>
      </c>
      <c r="Q140" s="459">
        <f>(SUMPRODUCT(M140:M146,J140:J146)+SUMPRODUCT(N140:N146,K140:K146)+SUMPRODUCT(O140:O146,L140:L146))/SUM(J140:L146)</f>
        <v>123914.31144393099</v>
      </c>
      <c r="R140" s="461">
        <f>P140/P44*100-100</f>
        <v>-14.629660153002746</v>
      </c>
      <c r="S140" s="462">
        <f>Q140/Q44*100-100</f>
        <v>26.460589998556856</v>
      </c>
      <c r="T140" s="461">
        <f>P140/P236*100-100</f>
        <v>-23.752472196890068</v>
      </c>
      <c r="U140" s="462">
        <f>Q140/Q236*100-100</f>
        <v>3.3416282558271604</v>
      </c>
      <c r="V140" s="460"/>
      <c r="W140" s="460"/>
      <c r="X140" s="122"/>
      <c r="Y140" s="133"/>
      <c r="Z140" s="133"/>
      <c r="AA140" s="133"/>
      <c r="AB140" s="122"/>
      <c r="AC140" s="133"/>
    </row>
    <row r="141" spans="1:29" s="1" customFormat="1" x14ac:dyDescent="0.3">
      <c r="A141" s="428">
        <v>2023</v>
      </c>
      <c r="B141" s="327">
        <v>2</v>
      </c>
      <c r="C141" s="429" t="s">
        <v>1</v>
      </c>
      <c r="D141" s="446">
        <f t="shared" si="171"/>
        <v>93.906875973421691</v>
      </c>
      <c r="E141" s="447">
        <f t="shared" si="172"/>
        <v>1902.3129191763712</v>
      </c>
      <c r="F141" s="448">
        <f t="shared" si="173"/>
        <v>195.56100278030453</v>
      </c>
      <c r="G141" s="437">
        <f>1/23000*(SUMPRODUCT(M140:M146,J140:J146)+SUMPRODUCT(N140:N146,K140:K146)+SUMPRODUCT(O140:O146,L140:L146))/SUM(J140:L146)*J141</f>
        <v>75.788078035192854</v>
      </c>
      <c r="H141" s="438">
        <f>1/23000*(SUMPRODUCT(M140:M146,J140:J146)+SUMPRODUCT(N140:N146,K140:K146)+SUMPRODUCT(O140:O146,L140:L146))/SUM(J140:L146)*K141</f>
        <v>2123.0041012274914</v>
      </c>
      <c r="I141" s="439">
        <f>1/23000*(SUMPRODUCT(M140:M146,J140:J146)+SUMPRODUCT(N140:N146,K140:K146)+SUMPRODUCT(O140:O146,L140:L146))/SUM(J140:L146)*L141</f>
        <v>244.25678038805825</v>
      </c>
      <c r="J141" s="7">
        <v>14.067187030274294</v>
      </c>
      <c r="K141" s="8">
        <v>394.05532548455142</v>
      </c>
      <c r="L141" s="9">
        <v>45.337022684965177</v>
      </c>
      <c r="M141" s="14">
        <v>153538.73825238991</v>
      </c>
      <c r="N141" s="14">
        <v>111033.13243452624</v>
      </c>
      <c r="O141" s="15">
        <v>99210.375926132765</v>
      </c>
      <c r="P141" s="13"/>
      <c r="Q141" s="15"/>
      <c r="R141" s="7"/>
      <c r="S141" s="9"/>
      <c r="T141" s="7"/>
      <c r="U141" s="9"/>
      <c r="V141" s="122"/>
      <c r="W141" s="122"/>
      <c r="X141" s="122"/>
      <c r="Y141" s="133"/>
      <c r="Z141" s="133"/>
      <c r="AA141" s="133"/>
    </row>
    <row r="142" spans="1:29" s="1" customFormat="1" x14ac:dyDescent="0.3">
      <c r="A142" s="428">
        <v>2023</v>
      </c>
      <c r="B142" s="327">
        <v>3</v>
      </c>
      <c r="C142" s="429" t="s">
        <v>2</v>
      </c>
      <c r="D142" s="446">
        <f t="shared" si="171"/>
        <v>641.67323286780243</v>
      </c>
      <c r="E142" s="447">
        <f t="shared" si="172"/>
        <v>526.93314135375169</v>
      </c>
      <c r="F142" s="448">
        <f t="shared" si="173"/>
        <v>37.682409448382352</v>
      </c>
      <c r="G142" s="437">
        <f>1/23000*(SUMPRODUCT(M140:M146,J140:J146)+SUMPRODUCT(N140:N146,K140:K146)+SUMPRODUCT(O140:O146,L140:L146))/SUM(J140:L146)*J142</f>
        <v>520.86266009940186</v>
      </c>
      <c r="H142" s="438">
        <f>1/23000*(SUMPRODUCT(M140:M146,J140:J146)+SUMPRODUCT(N140:N146,K140:K146)+SUMPRODUCT(O140:O146,L140:L146))/SUM(J140:L146)*K142</f>
        <v>587.68043089939238</v>
      </c>
      <c r="I142" s="439">
        <f>1/23000*(SUMPRODUCT(M140:M146,J140:J146)+SUMPRODUCT(N140:N146,K140:K146)+SUMPRODUCT(O140:O146,L140:L146))/SUM(J140:L146)*L142</f>
        <v>46.438836038093669</v>
      </c>
      <c r="J142" s="7">
        <v>96.678430785671637</v>
      </c>
      <c r="K142" s="8">
        <v>109.08061993147632</v>
      </c>
      <c r="L142" s="9">
        <v>8.6196115398619426</v>
      </c>
      <c r="M142" s="14">
        <v>152655.39827262852</v>
      </c>
      <c r="N142" s="14">
        <v>111105.54981031141</v>
      </c>
      <c r="O142" s="15">
        <v>100549.24323500031</v>
      </c>
      <c r="P142" s="13"/>
      <c r="Q142" s="15"/>
      <c r="R142" s="7"/>
      <c r="S142" s="9"/>
      <c r="T142" s="7"/>
      <c r="U142" s="9"/>
      <c r="V142" s="122"/>
      <c r="W142" s="122"/>
      <c r="X142" s="122"/>
      <c r="Y142" s="133"/>
      <c r="Z142" s="133"/>
      <c r="AA142" s="133"/>
    </row>
    <row r="143" spans="1:29" s="1" customFormat="1" x14ac:dyDescent="0.3">
      <c r="A143" s="428">
        <v>2023</v>
      </c>
      <c r="B143" s="327">
        <v>4</v>
      </c>
      <c r="C143" s="429" t="s">
        <v>3</v>
      </c>
      <c r="D143" s="446">
        <f t="shared" si="171"/>
        <v>423.59835991006736</v>
      </c>
      <c r="E143" s="447">
        <f t="shared" si="172"/>
        <v>372.53014102530835</v>
      </c>
      <c r="F143" s="448">
        <f t="shared" si="173"/>
        <v>30.154823241017951</v>
      </c>
      <c r="G143" s="437">
        <f>1/23000*(SUMPRODUCT(M140:M146,J140:J146)+SUMPRODUCT(N140:N146,K140:K146)+SUMPRODUCT(O140:O146,L140:L146))/SUM(J140:L146)*J143</f>
        <v>337.66297887238557</v>
      </c>
      <c r="H143" s="438">
        <f>1/23000*(SUMPRODUCT(M140:M146,J140:J146)+SUMPRODUCT(N140:N146,K140:K146)+SUMPRODUCT(O140:O146,L140:L146))/SUM(J140:L146)*K143</f>
        <v>416.66127787217169</v>
      </c>
      <c r="I143" s="439">
        <f>1/23000*(SUMPRODUCT(M140:M146,J140:J146)+SUMPRODUCT(N140:N146,K140:K146)+SUMPRODUCT(O140:O146,L140:L146))/SUM(J140:L146)*L143</f>
        <v>37.445237424296259</v>
      </c>
      <c r="J143" s="7">
        <v>62.674346680116571</v>
      </c>
      <c r="K143" s="8">
        <v>77.337389679933608</v>
      </c>
      <c r="L143" s="9">
        <v>6.9502904928661922</v>
      </c>
      <c r="M143" s="14">
        <v>155450.55982246783</v>
      </c>
      <c r="N143" s="14">
        <v>110789.7910576266</v>
      </c>
      <c r="O143" s="15">
        <v>99788.769297526029</v>
      </c>
      <c r="P143" s="13"/>
      <c r="Q143" s="15"/>
      <c r="R143" s="7"/>
      <c r="S143" s="9"/>
      <c r="T143" s="7"/>
      <c r="U143" s="9"/>
      <c r="V143" s="122"/>
      <c r="W143" s="122"/>
      <c r="X143" s="122"/>
      <c r="Y143" s="133"/>
      <c r="Z143" s="133"/>
      <c r="AA143" s="133"/>
    </row>
    <row r="144" spans="1:29" s="1" customFormat="1" x14ac:dyDescent="0.3">
      <c r="A144" s="428">
        <v>2023</v>
      </c>
      <c r="B144" s="327">
        <v>5</v>
      </c>
      <c r="C144" s="429" t="s">
        <v>4</v>
      </c>
      <c r="D144" s="446">
        <f t="shared" si="171"/>
        <v>329.00336326164995</v>
      </c>
      <c r="E144" s="447">
        <f t="shared" si="172"/>
        <v>475.3243021305662</v>
      </c>
      <c r="F144" s="448">
        <f t="shared" si="173"/>
        <v>40.472105339964493</v>
      </c>
      <c r="G144" s="437">
        <f>1/23000*(SUMPRODUCT(M140:M146,J140:J146)+SUMPRODUCT(N140:N146,K140:K146)+SUMPRODUCT(O140:O146,L140:L146))/SUM(J140:L146)*J144</f>
        <v>264.54627501425966</v>
      </c>
      <c r="H144" s="438">
        <f>1/23000*(SUMPRODUCT(M140:M146,J140:J146)+SUMPRODUCT(N140:N146,K140:K146)+SUMPRODUCT(O140:O146,L140:L146))/SUM(J140:L146)*K144</f>
        <v>550.39147674144806</v>
      </c>
      <c r="I144" s="439">
        <f>1/23000*(SUMPRODUCT(M140:M146,J140:J146)+SUMPRODUCT(N140:N146,K140:K146)+SUMPRODUCT(O140:O146,L140:L146))/SUM(J140:L146)*L144</f>
        <v>51.049014499129385</v>
      </c>
      <c r="J144" s="7">
        <v>49.102999116297624</v>
      </c>
      <c r="K144" s="8">
        <v>102.15933750946337</v>
      </c>
      <c r="L144" s="9">
        <v>9.4753166103113706</v>
      </c>
      <c r="M144" s="14">
        <v>154106.21532700604</v>
      </c>
      <c r="N144" s="14">
        <v>107013.80035858505</v>
      </c>
      <c r="O144" s="15">
        <v>98240.350280875122</v>
      </c>
      <c r="P144" s="13"/>
      <c r="Q144" s="15"/>
      <c r="R144" s="7"/>
      <c r="S144" s="9"/>
      <c r="T144" s="7"/>
      <c r="U144" s="9"/>
      <c r="V144" s="122"/>
      <c r="W144" s="122"/>
      <c r="X144" s="122"/>
      <c r="Y144" s="133"/>
      <c r="Z144" s="133"/>
      <c r="AA144" s="133"/>
    </row>
    <row r="145" spans="1:29" s="1" customFormat="1" x14ac:dyDescent="0.3">
      <c r="A145" s="428">
        <v>2023</v>
      </c>
      <c r="B145" s="327">
        <v>6</v>
      </c>
      <c r="C145" s="429" t="s">
        <v>5</v>
      </c>
      <c r="D145" s="446">
        <f t="shared" si="171"/>
        <v>41.706765372443662</v>
      </c>
      <c r="E145" s="447">
        <f t="shared" si="172"/>
        <v>1521.8677369269369</v>
      </c>
      <c r="F145" s="448">
        <f t="shared" si="173"/>
        <v>155.04064181180269</v>
      </c>
      <c r="G145" s="437">
        <f>1/23000*(SUMPRODUCT(M140:M146,J140:J146)+SUMPRODUCT(N140:N146,K140:K146)+SUMPRODUCT(O140:O146,L140:L146))/SUM(J140:L146)*J145</f>
        <v>33.198334798349457</v>
      </c>
      <c r="H145" s="438">
        <f>1/23000*(SUMPRODUCT(M140:M146,J140:J146)+SUMPRODUCT(N140:N146,K140:K146)+SUMPRODUCT(O140:O146,L140:L146))/SUM(J140:L146)*K145</f>
        <v>1692.7759594469671</v>
      </c>
      <c r="I145" s="439">
        <f>1/23000*(SUMPRODUCT(M140:M146,J140:J146)+SUMPRODUCT(N140:N146,K140:K146)+SUMPRODUCT(O140:O146,L140:L146))/SUM(J140:L146)*L145</f>
        <v>197.75605948694323</v>
      </c>
      <c r="J145" s="7">
        <v>6.1620138260424868</v>
      </c>
      <c r="K145" s="8">
        <v>314.19976121884122</v>
      </c>
      <c r="L145" s="9">
        <v>36.705924563505796</v>
      </c>
      <c r="M145" s="14">
        <v>155672.41986898947</v>
      </c>
      <c r="N145" s="14">
        <v>111403.51543723761</v>
      </c>
      <c r="O145" s="15">
        <v>97148.751981494235</v>
      </c>
      <c r="P145" s="13"/>
      <c r="Q145" s="15"/>
      <c r="R145" s="7"/>
      <c r="S145" s="9"/>
      <c r="T145" s="7"/>
      <c r="U145" s="9"/>
      <c r="V145" s="122"/>
      <c r="W145" s="122"/>
      <c r="X145" s="122"/>
      <c r="Y145" s="133"/>
      <c r="Z145" s="133"/>
      <c r="AA145" s="133"/>
    </row>
    <row r="146" spans="1:29" s="1" customFormat="1" ht="16.2" thickBot="1" x14ac:dyDescent="0.35">
      <c r="A146" s="432">
        <v>2023</v>
      </c>
      <c r="B146" s="409">
        <v>7</v>
      </c>
      <c r="C146" s="433" t="s">
        <v>6</v>
      </c>
      <c r="D146" s="449">
        <f t="shared" si="171"/>
        <v>1108.0558648052863</v>
      </c>
      <c r="E146" s="450">
        <f t="shared" si="172"/>
        <v>598.55355528357848</v>
      </c>
      <c r="F146" s="451">
        <f t="shared" si="173"/>
        <v>53.764729688044241</v>
      </c>
      <c r="G146" s="440">
        <f>1/23000*(SUMPRODUCT(M140:M146,J140:J146)+SUMPRODUCT(N140:N146,K140:K146)+SUMPRODUCT(O140:O146,L140:L146))/SUM(J140:L146)*J146</f>
        <v>883.26666565992969</v>
      </c>
      <c r="H146" s="441">
        <f>1/23000*(SUMPRODUCT(M140:M146,J140:J146)+SUMPRODUCT(N140:N146,K140:K146)+SUMPRODUCT(O140:O146,L140:L146))/SUM(J140:L146)*K146</f>
        <v>669.19991951494728</v>
      </c>
      <c r="I146" s="442">
        <f>1/23000*(SUMPRODUCT(M140:M146,J140:J146)+SUMPRODUCT(N140:N146,K140:K146)+SUMPRODUCT(O140:O146,L140:L146))/SUM(J140:L146)*L146</f>
        <v>68.295994241954304</v>
      </c>
      <c r="J146" s="16">
        <v>163.94501227060132</v>
      </c>
      <c r="K146" s="17">
        <v>124.21162632056595</v>
      </c>
      <c r="L146" s="18">
        <v>12.676565356017907</v>
      </c>
      <c r="M146" s="20">
        <v>155450.19965875239</v>
      </c>
      <c r="N146" s="20">
        <v>110832.87594989745</v>
      </c>
      <c r="O146" s="21">
        <v>97549.197917239901</v>
      </c>
      <c r="P146" s="19"/>
      <c r="Q146" s="21"/>
      <c r="R146" s="16"/>
      <c r="S146" s="18"/>
      <c r="T146" s="16"/>
      <c r="U146" s="18"/>
      <c r="V146" s="122"/>
      <c r="W146" s="122"/>
      <c r="X146" s="122"/>
      <c r="Y146" s="133"/>
      <c r="Z146" s="133"/>
      <c r="AA146" s="133"/>
    </row>
    <row r="147" spans="1:29" s="1" customFormat="1" x14ac:dyDescent="0.3">
      <c r="A147" s="430">
        <v>2024</v>
      </c>
      <c r="B147" s="47">
        <v>1</v>
      </c>
      <c r="C147" s="431" t="s">
        <v>0</v>
      </c>
      <c r="D147" s="443">
        <f t="shared" si="171"/>
        <v>1868.5388726158017</v>
      </c>
      <c r="E147" s="444">
        <f t="shared" si="172"/>
        <v>534.91579632044602</v>
      </c>
      <c r="F147" s="445">
        <f t="shared" si="173"/>
        <v>53.233578018391235</v>
      </c>
      <c r="G147" s="434">
        <f>1/23000*(SUMPRODUCT(M147:M153,J147:J153)+SUMPRODUCT(N147:N153,K147:K153)+SUMPRODUCT(O147:O153,L147:L153))/SUM(J147:L153)*J147</f>
        <v>1483.743852502625</v>
      </c>
      <c r="H147" s="435">
        <f>1/23000*(SUMPRODUCT(M147:M153,J147:J153)+SUMPRODUCT(N147:N153,K147:K153)+SUMPRODUCT(O147:O153,L147:L153))/SUM(J147:L153)*K147</f>
        <v>601.60869766901737</v>
      </c>
      <c r="I147" s="436">
        <f>1/23000*(SUMPRODUCT(M147:M153,J147:J153)+SUMPRODUCT(N147:N153,K147:K153)+SUMPRODUCT(O147:O153,L147:L153))/SUM(J147:L153)*L147</f>
        <v>69.035145702765718</v>
      </c>
      <c r="J147" s="4">
        <v>268.85463624399762</v>
      </c>
      <c r="K147" s="5">
        <v>109.01159745343757</v>
      </c>
      <c r="L147" s="6">
        <v>12.509180041192868</v>
      </c>
      <c r="M147" s="11">
        <v>159849.92734572163</v>
      </c>
      <c r="N147" s="11">
        <v>112860.13234165567</v>
      </c>
      <c r="O147" s="12">
        <v>97877.901700281451</v>
      </c>
      <c r="P147" s="458">
        <f>SUM(J147:L153)</f>
        <v>2120.0494826815525</v>
      </c>
      <c r="Q147" s="459">
        <f>(SUMPRODUCT(M147:M153,J147:J153)+SUMPRODUCT(N147:N153,K147:K153)+SUMPRODUCT(O147:O153,L147:L153))/SUM(J147:L153)</f>
        <v>126931.44921848922</v>
      </c>
      <c r="R147" s="461">
        <f>P147/P51*100-100</f>
        <v>-14.485397869125165</v>
      </c>
      <c r="S147" s="462">
        <f>Q147/Q51*100-100</f>
        <v>26.24026099944372</v>
      </c>
      <c r="T147" s="461">
        <f>P147/P243*100-100</f>
        <v>-25.656023608572383</v>
      </c>
      <c r="U147" s="462">
        <f>Q147/Q243*100-100</f>
        <v>-1.4592367327389439</v>
      </c>
      <c r="V147" s="460"/>
      <c r="W147" s="460"/>
      <c r="X147" s="122"/>
      <c r="Y147" s="133"/>
      <c r="Z147" s="133"/>
      <c r="AA147" s="133"/>
      <c r="AB147" s="122"/>
      <c r="AC147" s="133"/>
    </row>
    <row r="148" spans="1:29" s="1" customFormat="1" x14ac:dyDescent="0.3">
      <c r="A148" s="428">
        <v>2024</v>
      </c>
      <c r="B148" s="327">
        <v>2</v>
      </c>
      <c r="C148" s="429" t="s">
        <v>1</v>
      </c>
      <c r="D148" s="446">
        <f t="shared" si="171"/>
        <v>101.72525023964715</v>
      </c>
      <c r="E148" s="447">
        <f t="shared" si="172"/>
        <v>2051.8503805804135</v>
      </c>
      <c r="F148" s="448">
        <f t="shared" si="173"/>
        <v>212.56696869079468</v>
      </c>
      <c r="G148" s="437">
        <f>1/23000*(SUMPRODUCT(M147:M153,J147:J153)+SUMPRODUCT(N147:N153,K147:K153)+SUMPRODUCT(O147:O153,L147:L153))/SUM(J147:L153)*J148</f>
        <v>80.047609889389989</v>
      </c>
      <c r="H148" s="438">
        <f>1/23000*(SUMPRODUCT(M147:M153,J147:J153)+SUMPRODUCT(N147:N153,K147:K153)+SUMPRODUCT(O147:O153,L147:L153))/SUM(J147:L153)*K148</f>
        <v>2317.5490207700036</v>
      </c>
      <c r="I148" s="439">
        <f>1/23000*(SUMPRODUCT(M147:M153,J147:J153)+SUMPRODUCT(N147:N153,K147:K153)+SUMPRODUCT(O147:O153,L147:L153))/SUM(J147:L153)*L148</f>
        <v>272.11344236321065</v>
      </c>
      <c r="J148" s="7">
        <v>14.504640408594581</v>
      </c>
      <c r="K148" s="8">
        <v>419.94027331995289</v>
      </c>
      <c r="L148" s="9">
        <v>49.307001636614082</v>
      </c>
      <c r="M148" s="14">
        <v>161305.67112339649</v>
      </c>
      <c r="N148" s="14">
        <v>112379.21616866086</v>
      </c>
      <c r="O148" s="15">
        <v>99155.09192629157</v>
      </c>
      <c r="P148" s="13"/>
      <c r="Q148" s="15"/>
      <c r="R148" s="7"/>
      <c r="S148" s="9"/>
      <c r="T148" s="7"/>
      <c r="U148" s="9"/>
      <c r="V148" s="122"/>
      <c r="W148" s="122"/>
      <c r="X148" s="122"/>
      <c r="Y148" s="133"/>
      <c r="Z148" s="133"/>
      <c r="AA148" s="133"/>
    </row>
    <row r="149" spans="1:29" s="1" customFormat="1" x14ac:dyDescent="0.3">
      <c r="A149" s="428">
        <v>2024</v>
      </c>
      <c r="B149" s="327">
        <v>3</v>
      </c>
      <c r="C149" s="429" t="s">
        <v>2</v>
      </c>
      <c r="D149" s="446">
        <f t="shared" si="171"/>
        <v>698.57714612055622</v>
      </c>
      <c r="E149" s="447">
        <f t="shared" si="172"/>
        <v>567.88715774032619</v>
      </c>
      <c r="F149" s="448">
        <f t="shared" si="173"/>
        <v>40.933150204942812</v>
      </c>
      <c r="G149" s="437">
        <f>1/23000*(SUMPRODUCT(M147:M153,J147:J153)+SUMPRODUCT(N147:N153,K147:K153)+SUMPRODUCT(O147:O153,L147:L153))/SUM(J147:L153)*J149</f>
        <v>550.51454792868128</v>
      </c>
      <c r="H149" s="438">
        <f>1/23000*(SUMPRODUCT(M147:M153,J147:J153)+SUMPRODUCT(N147:N153,K147:K153)+SUMPRODUCT(O147:O153,L147:L153))/SUM(J147:L153)*K149</f>
        <v>641.31922494295441</v>
      </c>
      <c r="I149" s="439">
        <f>1/23000*(SUMPRODUCT(M147:M153,J147:J153)+SUMPRODUCT(N147:N153,K147:K153)+SUMPRODUCT(O147:O153,L147:L153))/SUM(J147:L153)*L149</f>
        <v>51.702102633896423</v>
      </c>
      <c r="J149" s="7">
        <v>99.753328905625608</v>
      </c>
      <c r="K149" s="8">
        <v>116.20715169097252</v>
      </c>
      <c r="L149" s="9">
        <v>9.3684297146305866</v>
      </c>
      <c r="M149" s="14">
        <v>161070.05687974265</v>
      </c>
      <c r="N149" s="14">
        <v>112397.59720435666</v>
      </c>
      <c r="O149" s="15">
        <v>100493.09045286552</v>
      </c>
      <c r="P149" s="13"/>
      <c r="Q149" s="15"/>
      <c r="R149" s="7"/>
      <c r="S149" s="9"/>
      <c r="T149" s="7"/>
      <c r="U149" s="9"/>
      <c r="V149" s="122"/>
      <c r="W149" s="122"/>
      <c r="X149" s="122"/>
      <c r="Y149" s="133"/>
      <c r="Z149" s="133"/>
      <c r="AA149" s="133"/>
    </row>
    <row r="150" spans="1:29" s="1" customFormat="1" x14ac:dyDescent="0.3">
      <c r="A150" s="428">
        <v>2024</v>
      </c>
      <c r="B150" s="327">
        <v>4</v>
      </c>
      <c r="C150" s="429" t="s">
        <v>3</v>
      </c>
      <c r="D150" s="446">
        <f t="shared" si="171"/>
        <v>459.8343777291845</v>
      </c>
      <c r="E150" s="447">
        <f t="shared" si="172"/>
        <v>401.99812381489204</v>
      </c>
      <c r="F150" s="448">
        <f t="shared" si="173"/>
        <v>32.783701837510797</v>
      </c>
      <c r="G150" s="437">
        <f>1/23000*(SUMPRODUCT(M147:M153,J147:J153)+SUMPRODUCT(N147:N153,K147:K153)+SUMPRODUCT(O147:O153,L147:L153))/SUM(J147:L153)*J150</f>
        <v>356.50906018457005</v>
      </c>
      <c r="H150" s="438">
        <f>1/23000*(SUMPRODUCT(M147:M153,J147:J153)+SUMPRODUCT(N147:N153,K147:K153)+SUMPRODUCT(O147:O153,L147:L153))/SUM(J147:L153)*K150</f>
        <v>455.03872624066884</v>
      </c>
      <c r="I150" s="439">
        <f>1/23000*(SUMPRODUCT(M147:M153,J147:J153)+SUMPRODUCT(N147:N153,K147:K153)+SUMPRODUCT(O147:O153,L147:L153))/SUM(J147:L153)*L150</f>
        <v>41.724126051140004</v>
      </c>
      <c r="J150" s="7">
        <v>64.599501815588795</v>
      </c>
      <c r="K150" s="8">
        <v>82.453093917806541</v>
      </c>
      <c r="L150" s="9">
        <v>7.5604186754722242</v>
      </c>
      <c r="M150" s="14">
        <v>163719.38467827404</v>
      </c>
      <c r="N150" s="14">
        <v>112135.96007639638</v>
      </c>
      <c r="O150" s="15">
        <v>99733.252168822757</v>
      </c>
      <c r="P150" s="13"/>
      <c r="Q150" s="15"/>
      <c r="R150" s="7"/>
      <c r="S150" s="9"/>
      <c r="T150" s="7"/>
      <c r="U150" s="9"/>
      <c r="V150" s="122"/>
      <c r="W150" s="122"/>
      <c r="X150" s="122"/>
      <c r="Y150" s="133"/>
      <c r="Z150" s="133"/>
      <c r="AA150" s="133"/>
    </row>
    <row r="151" spans="1:29" s="1" customFormat="1" x14ac:dyDescent="0.3">
      <c r="A151" s="428">
        <v>2024</v>
      </c>
      <c r="B151" s="327">
        <v>5</v>
      </c>
      <c r="C151" s="429" t="s">
        <v>4</v>
      </c>
      <c r="D151" s="446">
        <f t="shared" si="171"/>
        <v>357.48862895395996</v>
      </c>
      <c r="E151" s="447">
        <f t="shared" si="172"/>
        <v>513.09059930202829</v>
      </c>
      <c r="F151" s="448">
        <f t="shared" si="173"/>
        <v>43.993683809939654</v>
      </c>
      <c r="G151" s="437">
        <f>1/23000*(SUMPRODUCT(M147:M153,J147:J153)+SUMPRODUCT(N147:N153,K147:K153)+SUMPRODUCT(O147:O153,L147:L153))/SUM(J147:L153)*J151</f>
        <v>279.38501715332757</v>
      </c>
      <c r="H151" s="438">
        <f>1/23000*(SUMPRODUCT(M147:M153,J147:J153)+SUMPRODUCT(N147:N153,K147:K153)+SUMPRODUCT(O147:O153,L147:L153))/SUM(J147:L153)*K151</f>
        <v>600.99535450373105</v>
      </c>
      <c r="I151" s="439">
        <f>1/23000*(SUMPRODUCT(M147:M153,J147:J153)+SUMPRODUCT(N147:N153,K147:K153)+SUMPRODUCT(O147:O153,L147:L153))/SUM(J147:L153)*L151</f>
        <v>56.873659564875105</v>
      </c>
      <c r="J151" s="7">
        <v>50.624612214626197</v>
      </c>
      <c r="K151" s="8">
        <v>108.90045956847337</v>
      </c>
      <c r="L151" s="9">
        <v>10.305516702487838</v>
      </c>
      <c r="M151" s="14">
        <v>162415.83107999695</v>
      </c>
      <c r="N151" s="14">
        <v>108365.78496279422</v>
      </c>
      <c r="O151" s="15">
        <v>98185.734576932155</v>
      </c>
      <c r="P151" s="13"/>
      <c r="Q151" s="15"/>
      <c r="R151" s="7"/>
      <c r="S151" s="9"/>
      <c r="T151" s="7"/>
      <c r="U151" s="9"/>
      <c r="V151" s="122"/>
      <c r="W151" s="122"/>
      <c r="X151" s="122"/>
      <c r="Y151" s="133"/>
      <c r="Z151" s="133"/>
      <c r="AA151" s="133"/>
    </row>
    <row r="152" spans="1:29" s="1" customFormat="1" x14ac:dyDescent="0.3">
      <c r="A152" s="428">
        <v>2024</v>
      </c>
      <c r="B152" s="327">
        <v>6</v>
      </c>
      <c r="C152" s="429" t="s">
        <v>5</v>
      </c>
      <c r="D152" s="446">
        <f t="shared" si="171"/>
        <v>45.284374895432357</v>
      </c>
      <c r="E152" s="447">
        <f t="shared" si="172"/>
        <v>1642.9831089721192</v>
      </c>
      <c r="F152" s="448">
        <f t="shared" si="173"/>
        <v>168.52080544539612</v>
      </c>
      <c r="G152" s="437">
        <f>1/23000*(SUMPRODUCT(M147:M153,J147:J153)+SUMPRODUCT(N147:N153,K147:K153)+SUMPRODUCT(O147:O153,L147:L153))/SUM(J147:L153)*J152</f>
        <v>35.0481097037257</v>
      </c>
      <c r="H152" s="438">
        <f>1/23000*(SUMPRODUCT(M147:M153,J147:J153)+SUMPRODUCT(N147:N153,K147:K153)+SUMPRODUCT(O147:O153,L147:L153))/SUM(J147:L153)*K152</f>
        <v>1848.446681797619</v>
      </c>
      <c r="I152" s="439">
        <f>1/23000*(SUMPRODUCT(M147:M153,J147:J153)+SUMPRODUCT(N147:N153,K147:K153)+SUMPRODUCT(O147:O153,L147:L153))/SUM(J147:L153)*L152</f>
        <v>220.30662106065355</v>
      </c>
      <c r="J152" s="7">
        <v>6.350723387693515</v>
      </c>
      <c r="K152" s="8">
        <v>334.93885040392718</v>
      </c>
      <c r="L152" s="9">
        <v>39.919596881565816</v>
      </c>
      <c r="M152" s="14">
        <v>164003.4621273618</v>
      </c>
      <c r="N152" s="14">
        <v>112822.41955744071</v>
      </c>
      <c r="O152" s="15">
        <v>97094.630908809879</v>
      </c>
      <c r="P152" s="13"/>
      <c r="Q152" s="15"/>
      <c r="R152" s="7"/>
      <c r="S152" s="9"/>
      <c r="T152" s="7"/>
      <c r="U152" s="9"/>
      <c r="V152" s="122"/>
      <c r="W152" s="122"/>
      <c r="X152" s="122"/>
      <c r="Y152" s="133"/>
      <c r="Z152" s="133"/>
      <c r="AA152" s="133"/>
    </row>
    <row r="153" spans="1:29" s="1" customFormat="1" ht="16.2" thickBot="1" x14ac:dyDescent="0.35">
      <c r="A153" s="432">
        <v>2024</v>
      </c>
      <c r="B153" s="409">
        <v>7</v>
      </c>
      <c r="C153" s="433" t="s">
        <v>6</v>
      </c>
      <c r="D153" s="449">
        <f t="shared" si="171"/>
        <v>1202.5521636203982</v>
      </c>
      <c r="E153" s="450">
        <f t="shared" si="172"/>
        <v>642.83081896216504</v>
      </c>
      <c r="F153" s="451">
        <f t="shared" si="173"/>
        <v>58.452757850779825</v>
      </c>
      <c r="G153" s="440">
        <f>1/23000*(SUMPRODUCT(M147:M153,J147:J153)+SUMPRODUCT(N147:N153,K147:K153)+SUMPRODUCT(O147:O153,L147:L153))/SUM(J147:L153)*J153</f>
        <v>932.45366376055108</v>
      </c>
      <c r="H153" s="441">
        <f>1/23000*(SUMPRODUCT(M147:M153,J147:J153)+SUMPRODUCT(N147:N153,K147:K153)+SUMPRODUCT(O147:O153,L147:L153))/SUM(J147:L153)*K153</f>
        <v>729.52285909075454</v>
      </c>
      <c r="I153" s="442">
        <f>1/23000*(SUMPRODUCT(M147:M153,J147:J153)+SUMPRODUCT(N147:N153,K147:K153)+SUMPRODUCT(O147:O153,L147:L153))/SUM(J147:L153)*L153</f>
        <v>76.103922210958871</v>
      </c>
      <c r="J153" s="16">
        <v>168.96076109220633</v>
      </c>
      <c r="K153" s="17">
        <v>132.18966507035887</v>
      </c>
      <c r="L153" s="18">
        <v>13.790043536327063</v>
      </c>
      <c r="M153" s="20">
        <v>163698.95344029067</v>
      </c>
      <c r="N153" s="20">
        <v>111847.69118115488</v>
      </c>
      <c r="O153" s="21">
        <v>97491.601605633259</v>
      </c>
      <c r="P153" s="19"/>
      <c r="Q153" s="21"/>
      <c r="R153" s="16"/>
      <c r="S153" s="18"/>
      <c r="T153" s="16"/>
      <c r="U153" s="18"/>
      <c r="V153" s="122"/>
      <c r="W153" s="122"/>
      <c r="X153" s="122"/>
      <c r="Y153" s="133"/>
      <c r="Z153" s="133"/>
      <c r="AA153" s="133"/>
    </row>
    <row r="154" spans="1:29" s="1" customFormat="1" x14ac:dyDescent="0.3">
      <c r="A154" s="430">
        <v>2025</v>
      </c>
      <c r="B154" s="47">
        <v>1</v>
      </c>
      <c r="C154" s="431" t="s">
        <v>0</v>
      </c>
      <c r="D154" s="443">
        <f t="shared" si="171"/>
        <v>2015.1166932632786</v>
      </c>
      <c r="E154" s="444">
        <f t="shared" si="172"/>
        <v>575.46578142799751</v>
      </c>
      <c r="F154" s="445">
        <f t="shared" si="173"/>
        <v>57.775197938546569</v>
      </c>
      <c r="G154" s="434">
        <f>1/23000*(SUMPRODUCT(M154:M160,J154:J160)+SUMPRODUCT(N154:N160,K154:K160)+SUMPRODUCT(O154:O160,L154:L160))/SUM(J154:L160)*J154</f>
        <v>1553.8849622190496</v>
      </c>
      <c r="H154" s="435">
        <f>1/23000*(SUMPRODUCT(M154:M160,J154:J160)+SUMPRODUCT(N154:N160,K154:K160)+SUMPRODUCT(O154:O160,L154:L160))/SUM(J154:L160)*K154</f>
        <v>656.30295392796461</v>
      </c>
      <c r="I154" s="436">
        <f>1/23000*(SUMPRODUCT(M154:M160,J154:J160)+SUMPRODUCT(N154:N160,K154:K160)+SUMPRODUCT(O154:O160,L154:L160))/SUM(J154:L160)*L154</f>
        <v>77.053732509837531</v>
      </c>
      <c r="J154" s="4">
        <v>276.53990792409718</v>
      </c>
      <c r="K154" s="5">
        <v>116.80012540334199</v>
      </c>
      <c r="L154" s="6">
        <v>13.713004895194201</v>
      </c>
      <c r="M154" s="11">
        <v>167598.53683677586</v>
      </c>
      <c r="N154" s="11">
        <v>113319.33871763831</v>
      </c>
      <c r="O154" s="12">
        <v>96902.87159835163</v>
      </c>
      <c r="P154" s="458">
        <f>SUM(J154:L160)</f>
        <v>2247.1625585121969</v>
      </c>
      <c r="Q154" s="459">
        <f>(SUMPRODUCT(M154:M160,J154:J160)+SUMPRODUCT(N154:N160,K154:K160)+SUMPRODUCT(O154:O160,L154:L160))/SUM(J154:L160)</f>
        <v>129237.60045818645</v>
      </c>
      <c r="R154" s="461">
        <f>P154/P58*100-100</f>
        <v>-14.318064003918934</v>
      </c>
      <c r="S154" s="462">
        <f>Q154/Q58*100-100</f>
        <v>25.982418964718761</v>
      </c>
      <c r="T154" s="461">
        <f>P154/P250*100-100</f>
        <v>-27.625932725364095</v>
      </c>
      <c r="U154" s="462">
        <f>Q154/Q250*100-100</f>
        <v>-6.1860073429167386</v>
      </c>
      <c r="V154" s="460"/>
      <c r="W154" s="460"/>
      <c r="X154" s="122"/>
      <c r="Y154" s="133"/>
      <c r="Z154" s="133"/>
      <c r="AA154" s="133"/>
      <c r="AB154" s="122"/>
      <c r="AC154" s="133"/>
    </row>
    <row r="155" spans="1:29" s="1" customFormat="1" x14ac:dyDescent="0.3">
      <c r="A155" s="428">
        <v>2025</v>
      </c>
      <c r="B155" s="327">
        <v>2</v>
      </c>
      <c r="C155" s="429" t="s">
        <v>1</v>
      </c>
      <c r="D155" s="446">
        <f t="shared" si="171"/>
        <v>109.99197760746027</v>
      </c>
      <c r="E155" s="447">
        <f t="shared" si="172"/>
        <v>2207.815692330626</v>
      </c>
      <c r="F155" s="448">
        <f t="shared" si="173"/>
        <v>230.74458413571969</v>
      </c>
      <c r="G155" s="437">
        <f>1/23000*(SUMPRODUCT(M154:M160,J154:J160)+SUMPRODUCT(N154:N160,K154:K160)+SUMPRODUCT(O154:O160,L154:L160))/SUM(J154:L160)*J155</f>
        <v>84.066435049811076</v>
      </c>
      <c r="H155" s="438">
        <f>1/23000*(SUMPRODUCT(M154:M160,J154:J160)+SUMPRODUCT(N154:N160,K154:K160)+SUMPRODUCT(O154:O160,L154:L160))/SUM(J154:L160)*K155</f>
        <v>2527.9325853759092</v>
      </c>
      <c r="I155" s="439">
        <f>1/23000*(SUMPRODUCT(M154:M160,J154:J160)+SUMPRODUCT(N154:N160,K154:K160)+SUMPRODUCT(O154:O160,L154:L160))/SUM(J154:L160)*L155</f>
        <v>303.73617371794137</v>
      </c>
      <c r="J155" s="7">
        <v>14.961033006576354</v>
      </c>
      <c r="K155" s="8">
        <v>449.88802993488974</v>
      </c>
      <c r="L155" s="9">
        <v>54.054949726282487</v>
      </c>
      <c r="M155" s="14">
        <v>169093.63704094273</v>
      </c>
      <c r="N155" s="14">
        <v>112871.99824132578</v>
      </c>
      <c r="O155" s="15">
        <v>98180.193710200299</v>
      </c>
      <c r="P155" s="13"/>
      <c r="Q155" s="15"/>
      <c r="R155" s="7"/>
      <c r="S155" s="9"/>
      <c r="T155" s="7"/>
      <c r="U155" s="9"/>
      <c r="V155" s="122"/>
      <c r="W155" s="122"/>
      <c r="X155" s="122"/>
      <c r="Y155" s="133"/>
      <c r="Z155" s="133"/>
      <c r="AA155" s="133"/>
    </row>
    <row r="156" spans="1:29" s="1" customFormat="1" x14ac:dyDescent="0.3">
      <c r="A156" s="428">
        <v>2025</v>
      </c>
      <c r="B156" s="327">
        <v>3</v>
      </c>
      <c r="C156" s="429" t="s">
        <v>2</v>
      </c>
      <c r="D156" s="446">
        <f t="shared" si="171"/>
        <v>759.34419027098818</v>
      </c>
      <c r="E156" s="447">
        <f t="shared" si="172"/>
        <v>610.87608286451848</v>
      </c>
      <c r="F156" s="448">
        <f t="shared" si="173"/>
        <v>44.447092374195819</v>
      </c>
      <c r="G156" s="437">
        <f>1/23000*(SUMPRODUCT(M154:M160,J154:J160)+SUMPRODUCT(N154:N160,K154:K160)+SUMPRODUCT(O154:O160,L154:L160))/SUM(J154:L160)*J156</f>
        <v>578.27325589758277</v>
      </c>
      <c r="H156" s="438">
        <f>1/23000*(SUMPRODUCT(M154:M160,J154:J160)+SUMPRODUCT(N154:N160,K154:K160)+SUMPRODUCT(O154:O160,L154:L160))/SUM(J154:L160)*K156</f>
        <v>699.56568574178641</v>
      </c>
      <c r="I156" s="439">
        <f>1/23000*(SUMPRODUCT(M154:M160,J154:J160)+SUMPRODUCT(N154:N160,K154:K160)+SUMPRODUCT(O154:O160,L154:L160))/SUM(J154:L160)*L156</f>
        <v>57.720756401059113</v>
      </c>
      <c r="J156" s="7">
        <v>102.91343106410876</v>
      </c>
      <c r="K156" s="8">
        <v>124.49945460931744</v>
      </c>
      <c r="L156" s="9">
        <v>10.27237733072802</v>
      </c>
      <c r="M156" s="14">
        <v>169704.92768191895</v>
      </c>
      <c r="N156" s="14">
        <v>112853.10405554518</v>
      </c>
      <c r="O156" s="15">
        <v>99517.676550735996</v>
      </c>
      <c r="P156" s="13"/>
      <c r="Q156" s="15"/>
      <c r="R156" s="7"/>
      <c r="S156" s="9"/>
      <c r="T156" s="7"/>
      <c r="U156" s="9"/>
      <c r="V156" s="122"/>
      <c r="W156" s="122"/>
      <c r="X156" s="122"/>
      <c r="Y156" s="133"/>
      <c r="Z156" s="133"/>
      <c r="AA156" s="133"/>
    </row>
    <row r="157" spans="1:29" s="1" customFormat="1" x14ac:dyDescent="0.3">
      <c r="A157" s="428">
        <v>2025</v>
      </c>
      <c r="B157" s="327">
        <v>4</v>
      </c>
      <c r="C157" s="429" t="s">
        <v>3</v>
      </c>
      <c r="D157" s="446">
        <f t="shared" si="171"/>
        <v>498.98377165506423</v>
      </c>
      <c r="E157" s="447">
        <f t="shared" si="172"/>
        <v>432.51618907064841</v>
      </c>
      <c r="F157" s="448">
        <f t="shared" si="173"/>
        <v>35.601879994087582</v>
      </c>
      <c r="G157" s="437">
        <f>1/23000*(SUMPRODUCT(M154:M160,J154:J160)+SUMPRODUCT(N154:N160,K154:K160)+SUMPRODUCT(O154:O160,L154:L160))/SUM(J154:L160)*J157</f>
        <v>374.2551369188169</v>
      </c>
      <c r="H157" s="438">
        <f>1/23000*(SUMPRODUCT(M154:M160,J154:J160)+SUMPRODUCT(N154:N160,K154:K160)+SUMPRODUCT(O154:O160,L154:L160))/SUM(J154:L160)*K157</f>
        <v>496.46279680637656</v>
      </c>
      <c r="I157" s="439">
        <f>1/23000*(SUMPRODUCT(M154:M160,J154:J160)+SUMPRODUCT(N154:N160,K154:K160)+SUMPRODUCT(O154:O160,L154:L160))/SUM(J154:L160)*L157</f>
        <v>46.589436504845928</v>
      </c>
      <c r="J157" s="7">
        <v>66.604982749720577</v>
      </c>
      <c r="K157" s="8">
        <v>88.353886841477305</v>
      </c>
      <c r="L157" s="9">
        <v>8.2913721379262846</v>
      </c>
      <c r="M157" s="14">
        <v>172308.83147574458</v>
      </c>
      <c r="N157" s="14">
        <v>112591.22495055795</v>
      </c>
      <c r="O157" s="15">
        <v>98758.471606704581</v>
      </c>
      <c r="P157" s="13"/>
      <c r="Q157" s="15"/>
      <c r="R157" s="7"/>
      <c r="S157" s="9"/>
      <c r="T157" s="7"/>
      <c r="U157" s="9"/>
      <c r="V157" s="122"/>
      <c r="W157" s="122"/>
      <c r="X157" s="122"/>
      <c r="Y157" s="133"/>
      <c r="Z157" s="133"/>
      <c r="AA157" s="133"/>
    </row>
    <row r="158" spans="1:29" s="1" customFormat="1" x14ac:dyDescent="0.3">
      <c r="A158" s="428">
        <v>2025</v>
      </c>
      <c r="B158" s="327">
        <v>5</v>
      </c>
      <c r="C158" s="429" t="s">
        <v>4</v>
      </c>
      <c r="D158" s="446">
        <f t="shared" si="171"/>
        <v>388.35249664967654</v>
      </c>
      <c r="E158" s="447">
        <f t="shared" si="172"/>
        <v>552.35886506965767</v>
      </c>
      <c r="F158" s="448">
        <f t="shared" si="173"/>
        <v>47.750581517538919</v>
      </c>
      <c r="G158" s="437">
        <f>1/23000*(SUMPRODUCT(M154:M160,J154:J160)+SUMPRODUCT(N154:N160,K154:K160)+SUMPRODUCT(O154:O160,L154:L160))/SUM(J154:L160)*J158</f>
        <v>293.38744117715885</v>
      </c>
      <c r="H158" s="438">
        <f>1/23000*(SUMPRODUCT(M154:M160,J154:J160)+SUMPRODUCT(N154:N160,K154:K160)+SUMPRODUCT(O154:O160,L154:L160))/SUM(J154:L160)*K158</f>
        <v>655.66199938601164</v>
      </c>
      <c r="I158" s="439">
        <f>1/23000*(SUMPRODUCT(M154:M160,J154:J160)+SUMPRODUCT(N154:N160,K154:K160)+SUMPRODUCT(O154:O160,L154:L160))/SUM(J154:L160)*L158</f>
        <v>63.482171155903202</v>
      </c>
      <c r="J158" s="7">
        <v>52.213219087566337</v>
      </c>
      <c r="K158" s="8">
        <v>116.68605678544245</v>
      </c>
      <c r="L158" s="9">
        <v>11.297717780346527</v>
      </c>
      <c r="M158" s="14">
        <v>171069.84742623512</v>
      </c>
      <c r="N158" s="14">
        <v>108875.50960747768</v>
      </c>
      <c r="O158" s="15">
        <v>97211.082473128379</v>
      </c>
      <c r="P158" s="13"/>
      <c r="Q158" s="15"/>
      <c r="R158" s="7"/>
      <c r="S158" s="9"/>
      <c r="T158" s="7"/>
      <c r="U158" s="9"/>
      <c r="V158" s="122"/>
      <c r="W158" s="122"/>
      <c r="X158" s="122"/>
      <c r="Y158" s="133"/>
      <c r="Z158" s="133"/>
      <c r="AA158" s="133"/>
    </row>
    <row r="159" spans="1:29" s="1" customFormat="1" x14ac:dyDescent="0.3">
      <c r="A159" s="428">
        <v>2025</v>
      </c>
      <c r="B159" s="327">
        <v>6</v>
      </c>
      <c r="C159" s="429" t="s">
        <v>5</v>
      </c>
      <c r="D159" s="446">
        <f t="shared" si="171"/>
        <v>49.160650705194556</v>
      </c>
      <c r="E159" s="447">
        <f t="shared" si="172"/>
        <v>1768.1348768868061</v>
      </c>
      <c r="F159" s="448">
        <f t="shared" si="173"/>
        <v>182.86487758113404</v>
      </c>
      <c r="G159" s="437">
        <f>1/23000*(SUMPRODUCT(M154:M160,J154:J160)+SUMPRODUCT(N154:N160,K154:K160)+SUMPRODUCT(O154:O160,L154:L160))/SUM(J154:L160)*J159</f>
        <v>36.792491591892087</v>
      </c>
      <c r="H159" s="438">
        <f>1/23000*(SUMPRODUCT(M154:M160,J154:J160)+SUMPRODUCT(N154:N160,K154:K160)+SUMPRODUCT(O154:O160,L154:L160))/SUM(J154:L160)*K159</f>
        <v>2016.267571998068</v>
      </c>
      <c r="I159" s="439">
        <f>1/23000*(SUMPRODUCT(M154:M160,J154:J160)+SUMPRODUCT(N154:N160,K154:K160)+SUMPRODUCT(O154:O160,L154:L160))/SUM(J154:L160)*L159</f>
        <v>245.86908469746024</v>
      </c>
      <c r="J159" s="7">
        <v>6.5478413682503058</v>
      </c>
      <c r="K159" s="8">
        <v>358.82865351527062</v>
      </c>
      <c r="L159" s="9">
        <v>43.756530050023649</v>
      </c>
      <c r="M159" s="14">
        <v>172682.09515613475</v>
      </c>
      <c r="N159" s="14">
        <v>113332.92859976657</v>
      </c>
      <c r="O159" s="15">
        <v>96120.331743805858</v>
      </c>
      <c r="P159" s="13"/>
      <c r="Q159" s="15"/>
      <c r="R159" s="7"/>
      <c r="S159" s="9"/>
      <c r="T159" s="7"/>
      <c r="U159" s="9"/>
      <c r="V159" s="122"/>
      <c r="W159" s="122"/>
      <c r="X159" s="122"/>
      <c r="Y159" s="133"/>
      <c r="Z159" s="133"/>
      <c r="AA159" s="133"/>
    </row>
    <row r="160" spans="1:29" s="1" customFormat="1" ht="16.2" thickBot="1" x14ac:dyDescent="0.35">
      <c r="A160" s="432">
        <v>2025</v>
      </c>
      <c r="B160" s="409">
        <v>7</v>
      </c>
      <c r="C160" s="433" t="s">
        <v>6</v>
      </c>
      <c r="D160" s="449">
        <f t="shared" si="171"/>
        <v>1305.0143458450743</v>
      </c>
      <c r="E160" s="450">
        <f t="shared" si="172"/>
        <v>691.11777086700909</v>
      </c>
      <c r="F160" s="451">
        <f t="shared" si="173"/>
        <v>63.431484622837004</v>
      </c>
      <c r="G160" s="440">
        <f>1/23000*(SUMPRODUCT(M154:M160,J154:J160)+SUMPRODUCT(N154:N160,K154:K160)+SUMPRODUCT(O154:O160,L154:L160))/SUM(J154:L160)*J160</f>
        <v>978.86469833352078</v>
      </c>
      <c r="H160" s="441">
        <f>1/23000*(SUMPRODUCT(M154:M160,J154:J160)+SUMPRODUCT(N154:N160,K154:K160)+SUMPRODUCT(O154:O160,L154:L160))/SUM(J154:L160)*K160</f>
        <v>795.75899262340556</v>
      </c>
      <c r="I160" s="442">
        <f>1/23000*(SUMPRODUCT(M154:M160,J154:J160)+SUMPRODUCT(N154:N160,K154:K160)+SUMPRODUCT(O154:O160,L154:L160))/SUM(J154:L160)*L160</f>
        <v>84.936720643654752</v>
      </c>
      <c r="J160" s="16">
        <v>174.20540138359442</v>
      </c>
      <c r="K160" s="17">
        <v>141.61866798401218</v>
      </c>
      <c r="L160" s="18">
        <v>15.115914934029663</v>
      </c>
      <c r="M160" s="20">
        <v>172298.50346800653</v>
      </c>
      <c r="N160" s="20">
        <v>112243.03233621524</v>
      </c>
      <c r="O160" s="21">
        <v>96515.768492507996</v>
      </c>
      <c r="P160" s="19"/>
      <c r="Q160" s="21"/>
      <c r="R160" s="16"/>
      <c r="S160" s="18"/>
      <c r="T160" s="16"/>
      <c r="U160" s="18"/>
      <c r="V160" s="122"/>
      <c r="W160" s="122"/>
      <c r="X160" s="122"/>
      <c r="Y160" s="133"/>
      <c r="Z160" s="133"/>
      <c r="AA160" s="133"/>
    </row>
    <row r="161" spans="1:29" s="1" customFormat="1" x14ac:dyDescent="0.3">
      <c r="A161" s="430">
        <v>2026</v>
      </c>
      <c r="B161" s="47">
        <v>1</v>
      </c>
      <c r="C161" s="431" t="s">
        <v>0</v>
      </c>
      <c r="D161" s="443">
        <f t="shared" si="171"/>
        <v>2228.4255058287436</v>
      </c>
      <c r="E161" s="444">
        <f t="shared" si="172"/>
        <v>622.5992473631959</v>
      </c>
      <c r="F161" s="445">
        <f t="shared" si="173"/>
        <v>63.162234005467823</v>
      </c>
      <c r="G161" s="434">
        <f>1/23000*(SUMPRODUCT(M161:M167,J161:J167)+SUMPRODUCT(N161:N167,K161:K167)+SUMPRODUCT(O161:O167,L161:L167))/SUM(J161:L167)*J161</f>
        <v>1564.8829598340776</v>
      </c>
      <c r="H161" s="435">
        <f>1/23000*(SUMPRODUCT(M161:M167,J161:J167)+SUMPRODUCT(N161:N167,K161:K167)+SUMPRODUCT(O161:O167,L161:L167))/SUM(J161:L167)*K161</f>
        <v>739.06772949507649</v>
      </c>
      <c r="I161" s="436">
        <f>1/23000*(SUMPRODUCT(M161:M167,J161:J167)+SUMPRODUCT(N161:N167,K161:K167)+SUMPRODUCT(O161:O167,L161:L167))/SUM(J161:L167)*L161</f>
        <v>89.081781442462699</v>
      </c>
      <c r="J161" s="4">
        <v>266.42622570131584</v>
      </c>
      <c r="K161" s="5">
        <v>125.82859597876384</v>
      </c>
      <c r="L161" s="6">
        <v>15.166452327515477</v>
      </c>
      <c r="M161" s="11">
        <v>192375.15563321652</v>
      </c>
      <c r="N161" s="11">
        <v>113803.88200286572</v>
      </c>
      <c r="O161" s="12">
        <v>95785.840403175025</v>
      </c>
      <c r="P161" s="458">
        <f>SUM(J161:L167)</f>
        <v>2346.1177611087346</v>
      </c>
      <c r="Q161" s="459">
        <f>(SUMPRODUCT(M161:M167,J161:J167)+SUMPRODUCT(N161:N167,K161:K167)+SUMPRODUCT(O161:O167,L161:L167))/SUM(J161:L167)</f>
        <v>135092.96234423225</v>
      </c>
      <c r="R161" s="461">
        <f>P161/P65*100-100</f>
        <v>-13.85757215339359</v>
      </c>
      <c r="S161" s="462">
        <f>Q161/Q65*100-100</f>
        <v>25.34076476970138</v>
      </c>
      <c r="T161" s="461">
        <f>P161/P257*100-100</f>
        <v>-31.019857153427992</v>
      </c>
      <c r="U161" s="462">
        <f>Q161/Q257*100-100</f>
        <v>-7.8589665817459604</v>
      </c>
      <c r="V161" s="460"/>
      <c r="W161" s="460"/>
      <c r="X161" s="122"/>
      <c r="Y161" s="133"/>
      <c r="Z161" s="133"/>
      <c r="AA161" s="133"/>
      <c r="AB161" s="122"/>
      <c r="AC161" s="133"/>
    </row>
    <row r="162" spans="1:29" s="1" customFormat="1" x14ac:dyDescent="0.3">
      <c r="A162" s="428">
        <v>2026</v>
      </c>
      <c r="B162" s="327">
        <v>2</v>
      </c>
      <c r="C162" s="429" t="s">
        <v>1</v>
      </c>
      <c r="D162" s="446">
        <f t="shared" si="171"/>
        <v>121.3523373199809</v>
      </c>
      <c r="E162" s="447">
        <f t="shared" si="172"/>
        <v>2390.2853646766866</v>
      </c>
      <c r="F162" s="448">
        <f t="shared" si="173"/>
        <v>252.32621924576205</v>
      </c>
      <c r="G162" s="437">
        <f>1/23000*(SUMPRODUCT(M161:M167,J161:J167)+SUMPRODUCT(N161:N167,K161:K167)+SUMPRODUCT(O161:O167,L161:L167))/SUM(J161:L167)*J162</f>
        <v>84.518414759792847</v>
      </c>
      <c r="H162" s="438">
        <f>1/23000*(SUMPRODUCT(M161:M167,J161:J167)+SUMPRODUCT(N161:N167,K161:K167)+SUMPRODUCT(O161:O167,L161:L167))/SUM(J161:L167)*K162</f>
        <v>2847.4434634610607</v>
      </c>
      <c r="I162" s="439">
        <f>1/23000*(SUMPRODUCT(M161:M167,J161:J167)+SUMPRODUCT(N161:N167,K161:K167)+SUMPRODUCT(O161:O167,L161:L167))/SUM(J161:L167)*L162</f>
        <v>351.1889652476824</v>
      </c>
      <c r="J162" s="7">
        <v>14.389524855646417</v>
      </c>
      <c r="K162" s="8">
        <v>484.78616889549994</v>
      </c>
      <c r="L162" s="9">
        <v>59.791021386552295</v>
      </c>
      <c r="M162" s="14">
        <v>193967.74989858945</v>
      </c>
      <c r="N162" s="14">
        <v>113403.73738965827</v>
      </c>
      <c r="O162" s="15">
        <v>97063.119312388983</v>
      </c>
      <c r="P162" s="13"/>
      <c r="Q162" s="15"/>
      <c r="R162" s="7"/>
      <c r="S162" s="9"/>
      <c r="T162" s="7"/>
      <c r="U162" s="9"/>
      <c r="V162" s="122"/>
      <c r="W162" s="122"/>
      <c r="X162" s="122"/>
      <c r="Y162" s="133"/>
      <c r="Z162" s="133"/>
      <c r="AA162" s="133"/>
    </row>
    <row r="163" spans="1:29" s="1" customFormat="1" x14ac:dyDescent="0.3">
      <c r="A163" s="428">
        <v>2026</v>
      </c>
      <c r="B163" s="327">
        <v>3</v>
      </c>
      <c r="C163" s="429" t="s">
        <v>2</v>
      </c>
      <c r="D163" s="446">
        <f t="shared" si="171"/>
        <v>836.95408408676622</v>
      </c>
      <c r="E163" s="447">
        <f t="shared" si="172"/>
        <v>662.66317209835393</v>
      </c>
      <c r="F163" s="448">
        <f t="shared" si="173"/>
        <v>48.615385652426781</v>
      </c>
      <c r="G163" s="437">
        <f>1/23000*(SUMPRODUCT(M161:M167,J161:J167)+SUMPRODUCT(N161:N167,K161:K167)+SUMPRODUCT(O161:O167,L161:L167))/SUM(J161:L167)*J163</f>
        <v>581.60503425494119</v>
      </c>
      <c r="H163" s="438">
        <f>1/23000*(SUMPRODUCT(M161:M167,J161:J167)+SUMPRODUCT(N161:N167,K161:K167)+SUMPRODUCT(O161:O167,L161:L167))/SUM(J161:L167)*K163</f>
        <v>788.74471627402875</v>
      </c>
      <c r="I163" s="439">
        <f>1/23000*(SUMPRODUCT(M161:M167,J161:J167)+SUMPRODUCT(N161:N167,K161:K167)+SUMPRODUCT(O161:O167,L161:L167))/SUM(J161:L167)*L163</f>
        <v>66.743495972045338</v>
      </c>
      <c r="J163" s="7">
        <v>99.020078882997183</v>
      </c>
      <c r="K163" s="8">
        <v>134.28625858449234</v>
      </c>
      <c r="L163" s="9">
        <v>11.363289254442671</v>
      </c>
      <c r="M163" s="14">
        <v>194404.44959392014</v>
      </c>
      <c r="N163" s="14">
        <v>113498.23220126732</v>
      </c>
      <c r="O163" s="15">
        <v>98400.546265127821</v>
      </c>
      <c r="P163" s="13"/>
      <c r="Q163" s="15"/>
      <c r="R163" s="7"/>
      <c r="S163" s="9"/>
      <c r="T163" s="7"/>
      <c r="U163" s="9"/>
      <c r="V163" s="122"/>
      <c r="W163" s="122"/>
      <c r="X163" s="122"/>
      <c r="Y163" s="133"/>
      <c r="Z163" s="133"/>
      <c r="AA163" s="133"/>
    </row>
    <row r="164" spans="1:29" s="1" customFormat="1" x14ac:dyDescent="0.3">
      <c r="A164" s="428">
        <v>2026</v>
      </c>
      <c r="B164" s="327">
        <v>4</v>
      </c>
      <c r="C164" s="429" t="s">
        <v>3</v>
      </c>
      <c r="D164" s="446">
        <f t="shared" si="171"/>
        <v>548.00918694914583</v>
      </c>
      <c r="E164" s="447">
        <f t="shared" si="172"/>
        <v>469.76939173749128</v>
      </c>
      <c r="F164" s="448">
        <f t="shared" si="173"/>
        <v>38.938791219832297</v>
      </c>
      <c r="G164" s="437">
        <f>1/23000*(SUMPRODUCT(M161:M167,J161:J167)+SUMPRODUCT(N161:N167,K161:K167)+SUMPRODUCT(O161:O167,L161:L167))/SUM(J161:L167)*J164</f>
        <v>375.93403244114421</v>
      </c>
      <c r="H164" s="438">
        <f>1/23000*(SUMPRODUCT(M161:M167,J161:J167)+SUMPRODUCT(N161:N167,K161:K167)+SUMPRODUCT(O161:O167,L161:L167))/SUM(J161:L167)*K164</f>
        <v>560.01922215309821</v>
      </c>
      <c r="I164" s="439">
        <f>1/23000*(SUMPRODUCT(M161:M167,J161:J167)+SUMPRODUCT(N161:N167,K161:K167)+SUMPRODUCT(O161:O167,L161:L167))/SUM(J161:L167)*L164</f>
        <v>53.874000509893278</v>
      </c>
      <c r="J164" s="7">
        <v>64.003946586899872</v>
      </c>
      <c r="K164" s="8">
        <v>95.345026757947807</v>
      </c>
      <c r="L164" s="9">
        <v>9.1722173400134075</v>
      </c>
      <c r="M164" s="14">
        <v>196928.65787139043</v>
      </c>
      <c r="N164" s="14">
        <v>113322.07223972108</v>
      </c>
      <c r="O164" s="15">
        <v>97641.842191109026</v>
      </c>
      <c r="P164" s="13"/>
      <c r="Q164" s="15"/>
      <c r="R164" s="7"/>
      <c r="S164" s="9"/>
      <c r="T164" s="7"/>
      <c r="U164" s="9"/>
      <c r="V164" s="122"/>
      <c r="W164" s="122"/>
      <c r="X164" s="122"/>
      <c r="Y164" s="133"/>
      <c r="Z164" s="133"/>
      <c r="AA164" s="133"/>
    </row>
    <row r="165" spans="1:29" s="1" customFormat="1" x14ac:dyDescent="0.3">
      <c r="A165" s="428">
        <v>2026</v>
      </c>
      <c r="B165" s="327">
        <v>5</v>
      </c>
      <c r="C165" s="429" t="s">
        <v>4</v>
      </c>
      <c r="D165" s="446">
        <f t="shared" si="171"/>
        <v>427.42732339640594</v>
      </c>
      <c r="E165" s="447">
        <f t="shared" si="172"/>
        <v>599.81639373102439</v>
      </c>
      <c r="F165" s="448">
        <f t="shared" si="173"/>
        <v>52.200667246069315</v>
      </c>
      <c r="G165" s="437">
        <f>1/23000*(SUMPRODUCT(M161:M167,J161:J167)+SUMPRODUCT(N161:N167,K161:K167)+SUMPRODUCT(O161:O167,L161:L167))/SUM(J161:L167)*J165</f>
        <v>294.89471765158862</v>
      </c>
      <c r="H165" s="438">
        <f>1/23000*(SUMPRODUCT(M161:M167,J161:J167)+SUMPRODUCT(N161:N167,K161:K167)+SUMPRODUCT(O161:O167,L161:L167))/SUM(J161:L167)*K165</f>
        <v>739.3807642614463</v>
      </c>
      <c r="I165" s="439">
        <f>1/23000*(SUMPRODUCT(M161:M167,J161:J167)+SUMPRODUCT(N161:N167,K161:K167)+SUMPRODUCT(O161:O167,L161:L167))/SUM(J161:L167)*L165</f>
        <v>73.385948544619652</v>
      </c>
      <c r="J165" s="7">
        <v>50.206749399008338</v>
      </c>
      <c r="K165" s="8">
        <v>125.88189112827844</v>
      </c>
      <c r="L165" s="9">
        <v>12.494187611530418</v>
      </c>
      <c r="M165" s="14">
        <v>195806.90954494479</v>
      </c>
      <c r="N165" s="14">
        <v>109593.02352516406</v>
      </c>
      <c r="O165" s="15">
        <v>96093.910543778882</v>
      </c>
      <c r="P165" s="13"/>
      <c r="Q165" s="15"/>
      <c r="R165" s="7"/>
      <c r="S165" s="9"/>
      <c r="T165" s="7"/>
      <c r="U165" s="9"/>
      <c r="V165" s="122"/>
      <c r="W165" s="122"/>
      <c r="X165" s="122"/>
      <c r="Y165" s="133"/>
      <c r="Z165" s="133"/>
      <c r="AA165" s="133"/>
    </row>
    <row r="166" spans="1:29" s="1" customFormat="1" x14ac:dyDescent="0.3">
      <c r="A166" s="428">
        <v>2026</v>
      </c>
      <c r="B166" s="327">
        <v>6</v>
      </c>
      <c r="C166" s="429" t="s">
        <v>5</v>
      </c>
      <c r="D166" s="446">
        <f t="shared" si="171"/>
        <v>54.019511038022529</v>
      </c>
      <c r="E166" s="447">
        <f t="shared" si="172"/>
        <v>1913.7464993950246</v>
      </c>
      <c r="F166" s="448">
        <f t="shared" si="173"/>
        <v>199.89066581120784</v>
      </c>
      <c r="G166" s="437">
        <f>1/23000*(SUMPRODUCT(M161:M167,J161:J167)+SUMPRODUCT(N161:N167,K161:K167)+SUMPRODUCT(O161:O167,L161:L167))/SUM(J161:L167)*J166</f>
        <v>36.954732936354901</v>
      </c>
      <c r="H166" s="438">
        <f>1/23000*(SUMPRODUCT(M161:M167,J161:J167)+SUMPRODUCT(N161:N167,K161:K167)+SUMPRODUCT(O161:O167,L161:L167))/SUM(J161:L167)*K166</f>
        <v>2270.6372651750316</v>
      </c>
      <c r="I166" s="439">
        <f>1/23000*(SUMPRODUCT(M161:M167,J161:J167)+SUMPRODUCT(N161:N167,K161:K167)+SUMPRODUCT(O161:O167,L161:L167))/SUM(J161:L167)*L166</f>
        <v>284.24078254628859</v>
      </c>
      <c r="J166" s="7">
        <v>6.291659038243389</v>
      </c>
      <c r="K166" s="8">
        <v>386.58310686793106</v>
      </c>
      <c r="L166" s="9">
        <v>48.392883575283854</v>
      </c>
      <c r="M166" s="14">
        <v>197475.53806116708</v>
      </c>
      <c r="N166" s="14">
        <v>113859.5264617263</v>
      </c>
      <c r="O166" s="15">
        <v>95003.334663981397</v>
      </c>
      <c r="P166" s="13"/>
      <c r="Q166" s="15"/>
      <c r="R166" s="7"/>
      <c r="S166" s="9"/>
      <c r="T166" s="7"/>
      <c r="U166" s="9"/>
      <c r="V166" s="122"/>
      <c r="W166" s="122"/>
      <c r="X166" s="122"/>
      <c r="Y166" s="133"/>
      <c r="Z166" s="133"/>
      <c r="AA166" s="133"/>
    </row>
    <row r="167" spans="1:29" s="1" customFormat="1" ht="16.2" thickBot="1" x14ac:dyDescent="0.35">
      <c r="A167" s="432">
        <v>2026</v>
      </c>
      <c r="B167" s="409">
        <v>7</v>
      </c>
      <c r="C167" s="433" t="s">
        <v>6</v>
      </c>
      <c r="D167" s="449">
        <f t="shared" si="171"/>
        <v>1433.2079288111322</v>
      </c>
      <c r="E167" s="450">
        <f t="shared" si="172"/>
        <v>747.42140335076363</v>
      </c>
      <c r="F167" s="451">
        <f t="shared" si="173"/>
        <v>69.342528627658737</v>
      </c>
      <c r="G167" s="440">
        <f>1/23000*(SUMPRODUCT(M161:M167,J161:J167)+SUMPRODUCT(N161:N167,K161:K167)+SUMPRODUCT(O161:O167,L161:L167))/SUM(J161:L167)*J167</f>
        <v>983.18639687716779</v>
      </c>
      <c r="H167" s="441">
        <f>1/23000*(SUMPRODUCT(M161:M167,J161:J167)+SUMPRODUCT(N161:N167,K161:K167)+SUMPRODUCT(O161:O167,L161:L167))/SUM(J161:L167)*K167</f>
        <v>896.19463722970545</v>
      </c>
      <c r="I167" s="442">
        <f>1/23000*(SUMPRODUCT(M161:M167,J161:J167)+SUMPRODUCT(N161:N167,K161:K167)+SUMPRODUCT(O161:O167,L161:L167))/SUM(J161:L167)*L167</f>
        <v>98.194780523657315</v>
      </c>
      <c r="J167" s="16">
        <v>167.39056377010689</v>
      </c>
      <c r="K167" s="17">
        <v>152.57994419990797</v>
      </c>
      <c r="L167" s="18">
        <v>16.717968966357063</v>
      </c>
      <c r="M167" s="20">
        <v>196927.36328869939</v>
      </c>
      <c r="N167" s="20">
        <v>112666.78833323321</v>
      </c>
      <c r="O167" s="21">
        <v>95399.038103591098</v>
      </c>
      <c r="P167" s="19"/>
      <c r="Q167" s="21"/>
      <c r="R167" s="16"/>
      <c r="S167" s="18"/>
      <c r="T167" s="16"/>
      <c r="U167" s="18"/>
      <c r="V167" s="122"/>
      <c r="W167" s="122"/>
      <c r="X167" s="122"/>
      <c r="Y167" s="133"/>
      <c r="Z167" s="133"/>
      <c r="AA167" s="133"/>
    </row>
    <row r="168" spans="1:29" s="1" customFormat="1" x14ac:dyDescent="0.3">
      <c r="A168" s="430">
        <v>2027</v>
      </c>
      <c r="B168" s="47">
        <v>1</v>
      </c>
      <c r="C168" s="431" t="s">
        <v>0</v>
      </c>
      <c r="D168" s="443">
        <f t="shared" si="171"/>
        <v>2468.7397396541583</v>
      </c>
      <c r="E168" s="444">
        <f t="shared" si="172"/>
        <v>673.16959950753949</v>
      </c>
      <c r="F168" s="445">
        <f t="shared" si="173"/>
        <v>69.018364948541276</v>
      </c>
      <c r="G168" s="434">
        <f>1/23000*(SUMPRODUCT(M168:M174,J168:J174)+SUMPRODUCT(N168:N174,K168:K174)+SUMPRODUCT(O168:O174,L168:L174))/SUM(J168:L174)*J168</f>
        <v>1555.0905651586481</v>
      </c>
      <c r="H168" s="435">
        <f>1/23000*(SUMPRODUCT(M168:M174,J168:J174)+SUMPRODUCT(N168:N174,K168:K174)+SUMPRODUCT(O168:O174,L168:L174))/SUM(J168:L174)*K168</f>
        <v>832.88109389583019</v>
      </c>
      <c r="I168" s="436">
        <f>1/23000*(SUMPRODUCT(M168:M174,J168:J174)+SUMPRODUCT(N168:N174,K168:K174)+SUMPRODUCT(O168:O174,L168:L174))/SUM(J168:L174)*L168</f>
        <v>103.30885325769984</v>
      </c>
      <c r="J168" s="4">
        <v>254.52910917905794</v>
      </c>
      <c r="K168" s="5">
        <v>136.32163144129024</v>
      </c>
      <c r="L168" s="6">
        <v>16.909054031402839</v>
      </c>
      <c r="M168" s="11">
        <v>223082.59434523433</v>
      </c>
      <c r="N168" s="11">
        <v>113576.25803753268</v>
      </c>
      <c r="O168" s="12">
        <v>93880.023735706913</v>
      </c>
      <c r="P168" s="458">
        <f>SUM(J168:L174)</f>
        <v>2461.0982053010734</v>
      </c>
      <c r="Q168" s="459">
        <f>(SUMPRODUCT(M168:M174,J168:J174)+SUMPRODUCT(N168:N174,K168:K174)+SUMPRODUCT(O168:O174,L168:L174))/SUM(J168:L174)</f>
        <v>140522.5638592371</v>
      </c>
      <c r="R168" s="461">
        <f>P168/P72*100-100</f>
        <v>-13.355187034698375</v>
      </c>
      <c r="S168" s="462">
        <f>Q168/Q72*100-100</f>
        <v>24.612908146165722</v>
      </c>
      <c r="T168" s="461">
        <f>P168/P264*100-100</f>
        <v>-34.347872966629055</v>
      </c>
      <c r="U168" s="462">
        <f>Q168/Q264*100-100</f>
        <v>-9.3630519334028435</v>
      </c>
      <c r="V168" s="460"/>
      <c r="W168" s="460"/>
      <c r="X168" s="122"/>
      <c r="Y168" s="133"/>
      <c r="Z168" s="133"/>
      <c r="AA168" s="133"/>
      <c r="AB168" s="122"/>
      <c r="AC168" s="133"/>
    </row>
    <row r="169" spans="1:29" s="1" customFormat="1" x14ac:dyDescent="0.3">
      <c r="A169" s="428">
        <v>2027</v>
      </c>
      <c r="B169" s="327">
        <v>2</v>
      </c>
      <c r="C169" s="429" t="s">
        <v>1</v>
      </c>
      <c r="D169" s="446">
        <f t="shared" ref="D169:D195" si="174">J169*M169/23000</f>
        <v>133.9187530865442</v>
      </c>
      <c r="E169" s="447">
        <f t="shared" ref="E169:E195" si="175">K169*N169/23000</f>
        <v>2586.7387463218092</v>
      </c>
      <c r="F169" s="448">
        <f t="shared" ref="F169:F195" si="176">L169*O169/23000</f>
        <v>275.85178185634101</v>
      </c>
      <c r="G169" s="437">
        <f>1/23000*(SUMPRODUCT(M168:M174,J168:J174)+SUMPRODUCT(N168:N174,K168:K174)+SUMPRODUCT(O168:O174,L168:L174))/SUM(J168:L174)*J169</f>
        <v>83.707800212910655</v>
      </c>
      <c r="H169" s="438">
        <f>1/23000*(SUMPRODUCT(M168:M174,J168:J174)+SUMPRODUCT(N168:N174,K168:K174)+SUMPRODUCT(O168:O174,L168:L174))/SUM(J168:L174)*K169</f>
        <v>3210.1132187574613</v>
      </c>
      <c r="I169" s="439">
        <f>1/23000*(SUMPRODUCT(M168:M174,J168:J174)+SUMPRODUCT(N168:N174,K168:K174)+SUMPRODUCT(O168:O174,L168:L174))/SUM(J168:L174)*L169</f>
        <v>407.36217146063001</v>
      </c>
      <c r="J169" s="7">
        <v>13.700855948127428</v>
      </c>
      <c r="K169" s="8">
        <v>525.41458114428144</v>
      </c>
      <c r="L169" s="9">
        <v>66.674914592220532</v>
      </c>
      <c r="M169" s="14">
        <v>224813.05785946132</v>
      </c>
      <c r="N169" s="14">
        <v>113234.37396013946</v>
      </c>
      <c r="O169" s="15">
        <v>95157.092011275177</v>
      </c>
      <c r="P169" s="13"/>
      <c r="Q169" s="15"/>
      <c r="R169" s="7"/>
      <c r="S169" s="9"/>
      <c r="T169" s="7"/>
      <c r="U169" s="9"/>
      <c r="V169" s="122"/>
      <c r="W169" s="122"/>
      <c r="X169" s="122"/>
      <c r="Y169" s="133"/>
      <c r="Z169" s="133"/>
      <c r="AA169" s="133"/>
    </row>
    <row r="170" spans="1:29" s="1" customFormat="1" x14ac:dyDescent="0.3">
      <c r="A170" s="428">
        <v>2027</v>
      </c>
      <c r="B170" s="327">
        <v>3</v>
      </c>
      <c r="C170" s="429" t="s">
        <v>2</v>
      </c>
      <c r="D170" s="446">
        <f t="shared" si="174"/>
        <v>930.69600475314098</v>
      </c>
      <c r="E170" s="447">
        <f t="shared" si="175"/>
        <v>717.0064577370033</v>
      </c>
      <c r="F170" s="448">
        <f t="shared" si="176"/>
        <v>53.17933713031902</v>
      </c>
      <c r="G170" s="437">
        <f>1/23000*(SUMPRODUCT(M168:M174,J168:J174)+SUMPRODUCT(N168:N174,K168:K174)+SUMPRODUCT(O168:O174,L168:L174))/SUM(J168:L174)*J170</f>
        <v>578.75041690416037</v>
      </c>
      <c r="H170" s="438">
        <f>1/23000*(SUMPRODUCT(M168:M174,J168:J174)+SUMPRODUCT(N168:N174,K168:K174)+SUMPRODUCT(O168:O174,L168:L174))/SUM(J168:L174)*K170</f>
        <v>889.1688484607929</v>
      </c>
      <c r="I170" s="439">
        <f>1/23000*(SUMPRODUCT(M168:M174,J168:J174)+SUMPRODUCT(N168:N174,K168:K174)+SUMPRODUCT(O168:O174,L168:L174))/SUM(J168:L174)*L170</f>
        <v>77.443233254654558</v>
      </c>
      <c r="J170" s="7">
        <v>94.726848295549985</v>
      </c>
      <c r="K170" s="8">
        <v>145.53451739668012</v>
      </c>
      <c r="L170" s="9">
        <v>12.675504317166425</v>
      </c>
      <c r="M170" s="14">
        <v>225976.14609255231</v>
      </c>
      <c r="N170" s="14">
        <v>113314.3450979504</v>
      </c>
      <c r="O170" s="15">
        <v>96495.155016503821</v>
      </c>
      <c r="P170" s="13"/>
      <c r="Q170" s="15"/>
      <c r="R170" s="7"/>
      <c r="S170" s="9"/>
      <c r="T170" s="7"/>
      <c r="U170" s="9"/>
      <c r="V170" s="122"/>
      <c r="W170" s="122"/>
      <c r="X170" s="122"/>
      <c r="Y170" s="133"/>
      <c r="Z170" s="133"/>
      <c r="AA170" s="133"/>
    </row>
    <row r="171" spans="1:29" s="1" customFormat="1" x14ac:dyDescent="0.3">
      <c r="A171" s="428">
        <v>2027</v>
      </c>
      <c r="B171" s="327">
        <v>4</v>
      </c>
      <c r="C171" s="429" t="s">
        <v>3</v>
      </c>
      <c r="D171" s="446">
        <f t="shared" si="174"/>
        <v>600.51989886135266</v>
      </c>
      <c r="E171" s="447">
        <f t="shared" si="175"/>
        <v>508.07601762987383</v>
      </c>
      <c r="F171" s="448">
        <f t="shared" si="176"/>
        <v>42.582840565242101</v>
      </c>
      <c r="G171" s="437">
        <f>1/23000*(SUMPRODUCT(M168:M174,J168:J174)+SUMPRODUCT(N168:N174,K168:K174)+SUMPRODUCT(O168:O174,L168:L174))/SUM(J168:L174)*J171</f>
        <v>372.05909255151306</v>
      </c>
      <c r="H171" s="438">
        <f>1/23000*(SUMPRODUCT(M168:M174,J168:J174)+SUMPRODUCT(N168:N174,K168:K174)+SUMPRODUCT(O168:O174,L168:L174))/SUM(J168:L174)*K171</f>
        <v>631.2454652416443</v>
      </c>
      <c r="I171" s="439">
        <f>1/23000*(SUMPRODUCT(M168:M174,J168:J174)+SUMPRODUCT(N168:N174,K168:K174)+SUMPRODUCT(O168:O174,L168:L174))/SUM(J168:L174)*L171</f>
        <v>62.503275367613526</v>
      </c>
      <c r="J171" s="7">
        <v>60.896690849284489</v>
      </c>
      <c r="K171" s="8">
        <v>103.31896388612219</v>
      </c>
      <c r="L171" s="9">
        <v>10.230209967526246</v>
      </c>
      <c r="M171" s="14">
        <v>226809.65880387236</v>
      </c>
      <c r="N171" s="14">
        <v>113103.6158895969</v>
      </c>
      <c r="O171" s="15">
        <v>95736.581762201808</v>
      </c>
      <c r="P171" s="13"/>
      <c r="Q171" s="15"/>
      <c r="R171" s="7"/>
      <c r="S171" s="9"/>
      <c r="T171" s="7"/>
      <c r="U171" s="9"/>
      <c r="V171" s="122"/>
      <c r="W171" s="122"/>
      <c r="X171" s="122"/>
      <c r="Y171" s="133"/>
      <c r="Z171" s="133"/>
      <c r="AA171" s="133"/>
    </row>
    <row r="172" spans="1:29" s="1" customFormat="1" x14ac:dyDescent="0.3">
      <c r="A172" s="428">
        <v>2027</v>
      </c>
      <c r="B172" s="327">
        <v>5</v>
      </c>
      <c r="C172" s="429" t="s">
        <v>4</v>
      </c>
      <c r="D172" s="446">
        <f t="shared" si="174"/>
        <v>469.27932016875747</v>
      </c>
      <c r="E172" s="447">
        <f t="shared" si="175"/>
        <v>649.40382134885579</v>
      </c>
      <c r="F172" s="448">
        <f t="shared" si="176"/>
        <v>57.050520915201666</v>
      </c>
      <c r="G172" s="437">
        <f>1/23000*(SUMPRODUCT(M168:M174,J168:J174)+SUMPRODUCT(N168:N174,K168:K174)+SUMPRODUCT(O168:O174,L168:L174))/SUM(J168:L174)*J172</f>
        <v>292.00991189595146</v>
      </c>
      <c r="H172" s="438">
        <f>1/23000*(SUMPRODUCT(M168:M174,J168:J174)+SUMPRODUCT(N168:N174,K168:K174)+SUMPRODUCT(O168:O174,L168:L174))/SUM(J168:L174)*K172</f>
        <v>833.69921824952405</v>
      </c>
      <c r="I172" s="439">
        <f>1/23000*(SUMPRODUCT(M168:M174,J168:J174)+SUMPRODUCT(N168:N174,K168:K174)+SUMPRODUCT(O168:O174,L168:L174))/SUM(J168:L174)*L172</f>
        <v>85.116615333102033</v>
      </c>
      <c r="J172" s="7">
        <v>47.794658659477619</v>
      </c>
      <c r="K172" s="8">
        <v>136.45553776649655</v>
      </c>
      <c r="L172" s="9">
        <v>13.931443455745491</v>
      </c>
      <c r="M172" s="14">
        <v>225829.09192387547</v>
      </c>
      <c r="N172" s="14">
        <v>109459.00866685776</v>
      </c>
      <c r="O172" s="15">
        <v>94187.080126897199</v>
      </c>
      <c r="P172" s="13"/>
      <c r="Q172" s="15"/>
      <c r="R172" s="7"/>
      <c r="S172" s="9"/>
      <c r="T172" s="7"/>
      <c r="U172" s="9"/>
      <c r="V172" s="122"/>
      <c r="W172" s="122"/>
      <c r="X172" s="122"/>
      <c r="Y172" s="133"/>
      <c r="Z172" s="133"/>
      <c r="AA172" s="133"/>
    </row>
    <row r="173" spans="1:29" s="1" customFormat="1" x14ac:dyDescent="0.3">
      <c r="A173" s="428">
        <v>2027</v>
      </c>
      <c r="B173" s="327">
        <v>6</v>
      </c>
      <c r="C173" s="429" t="s">
        <v>5</v>
      </c>
      <c r="D173" s="446">
        <f t="shared" si="174"/>
        <v>59.224182516057517</v>
      </c>
      <c r="E173" s="447">
        <f t="shared" si="175"/>
        <v>2069.900871346596</v>
      </c>
      <c r="F173" s="448">
        <f t="shared" si="176"/>
        <v>218.36720572143514</v>
      </c>
      <c r="G173" s="437">
        <f>1/23000*(SUMPRODUCT(M168:M174,J168:J174)+SUMPRODUCT(N168:N174,K168:K174)+SUMPRODUCT(O168:O174,L168:L174))/SUM(J168:L174)*J173</f>
        <v>36.568644626862103</v>
      </c>
      <c r="H173" s="438">
        <f>1/23000*(SUMPRODUCT(M168:M174,J168:J174)+SUMPRODUCT(N168:N174,K168:K174)+SUMPRODUCT(O168:O174,L168:L174))/SUM(J168:L174)*K173</f>
        <v>2559.0113824213577</v>
      </c>
      <c r="I173" s="439">
        <f>1/23000*(SUMPRODUCT(M168:M174,J168:J174)+SUMPRODUCT(N168:N174,K168:K174)+SUMPRODUCT(O168:O174,L168:L174))/SUM(J168:L174)*L173</f>
        <v>329.6099192018122</v>
      </c>
      <c r="J173" s="7">
        <v>5.9853649358429406</v>
      </c>
      <c r="K173" s="8">
        <v>418.84563004877384</v>
      </c>
      <c r="L173" s="9">
        <v>53.948831656926451</v>
      </c>
      <c r="M173" s="14">
        <v>227581.14375151056</v>
      </c>
      <c r="N173" s="14">
        <v>113664.12020444828</v>
      </c>
      <c r="O173" s="15">
        <v>93096.468956583602</v>
      </c>
      <c r="P173" s="13"/>
      <c r="Q173" s="15"/>
      <c r="R173" s="7"/>
      <c r="S173" s="9"/>
      <c r="T173" s="7"/>
      <c r="U173" s="9"/>
      <c r="V173" s="122"/>
      <c r="W173" s="122"/>
      <c r="X173" s="122"/>
      <c r="Y173" s="133"/>
      <c r="Z173" s="133"/>
      <c r="AA173" s="133"/>
    </row>
    <row r="174" spans="1:29" s="1" customFormat="1" ht="16.2" thickBot="1" x14ac:dyDescent="0.35">
      <c r="A174" s="432">
        <v>2027</v>
      </c>
      <c r="B174" s="409">
        <v>7</v>
      </c>
      <c r="C174" s="433" t="s">
        <v>6</v>
      </c>
      <c r="D174" s="449">
        <f t="shared" si="174"/>
        <v>1570.2228764939464</v>
      </c>
      <c r="E174" s="450">
        <f t="shared" si="175"/>
        <v>807.80250046245919</v>
      </c>
      <c r="F174" s="451">
        <f t="shared" si="176"/>
        <v>75.76549455195314</v>
      </c>
      <c r="G174" s="440">
        <f>1/23000*(SUMPRODUCT(M168:M174,J168:J174)+SUMPRODUCT(N168:N174,K168:K174)+SUMPRODUCT(O168:O174,L168:L174))/SUM(J168:L174)*J174</f>
        <v>972.91614844753121</v>
      </c>
      <c r="H174" s="441">
        <f>1/23000*(SUMPRODUCT(M168:M174,J168:J174)+SUMPRODUCT(N168:N174,K168:K174)+SUMPRODUCT(O168:O174,L168:L174))/SUM(J168:L174)*K174</f>
        <v>1010.0739476490404</v>
      </c>
      <c r="I174" s="442">
        <f>1/23000*(SUMPRODUCT(M168:M174,J168:J174)+SUMPRODUCT(N168:N174,K168:K174)+SUMPRODUCT(O168:O174,L168:L174))/SUM(J168:L174)*L174</f>
        <v>113.87451322838976</v>
      </c>
      <c r="J174" s="16">
        <v>159.24183846167622</v>
      </c>
      <c r="K174" s="17">
        <v>165.32363314406476</v>
      </c>
      <c r="L174" s="18">
        <v>18.638386123359929</v>
      </c>
      <c r="M174" s="20">
        <v>226794.20501699604</v>
      </c>
      <c r="N174" s="20">
        <v>112382.34460070342</v>
      </c>
      <c r="O174" s="21">
        <v>93495.561426902335</v>
      </c>
      <c r="P174" s="19"/>
      <c r="Q174" s="21"/>
      <c r="R174" s="16"/>
      <c r="S174" s="18"/>
      <c r="T174" s="16"/>
      <c r="U174" s="18"/>
      <c r="V174" s="122"/>
      <c r="W174" s="122"/>
      <c r="X174" s="122"/>
      <c r="Y174" s="133"/>
      <c r="Z174" s="133"/>
      <c r="AA174" s="133"/>
    </row>
    <row r="175" spans="1:29" s="1" customFormat="1" x14ac:dyDescent="0.3">
      <c r="A175" s="430">
        <v>2028</v>
      </c>
      <c r="B175" s="47">
        <v>1</v>
      </c>
      <c r="C175" s="431" t="s">
        <v>0</v>
      </c>
      <c r="D175" s="443">
        <f t="shared" si="174"/>
        <v>2735.3226104680125</v>
      </c>
      <c r="E175" s="444">
        <f t="shared" si="175"/>
        <v>726.87627220353863</v>
      </c>
      <c r="F175" s="445">
        <f t="shared" si="176"/>
        <v>75.379223056909467</v>
      </c>
      <c r="G175" s="434">
        <f>1/23000*(SUMPRODUCT(M175:M181,J175:J181)+SUMPRODUCT(N175:N181,K175:K181)+SUMPRODUCT(O175:O181,L175:L181))/SUM(J175:L181)*J175</f>
        <v>1522.4617616440728</v>
      </c>
      <c r="H175" s="435">
        <f>1/23000*(SUMPRODUCT(M175:M181,J175:J181)+SUMPRODUCT(N175:N181,K175:K181)+SUMPRODUCT(O175:O181,L175:L181))/SUM(J175:L181)*K175</f>
        <v>938.11573829813506</v>
      </c>
      <c r="I175" s="436">
        <f>1/23000*(SUMPRODUCT(M175:M181,J175:J181)+SUMPRODUCT(N175:N181,K175:K181)+SUMPRODUCT(O175:O181,L175:L181))/SUM(J175:L181)*L175</f>
        <v>120.06269023589063</v>
      </c>
      <c r="J175" s="4">
        <v>240.96551740942448</v>
      </c>
      <c r="K175" s="5">
        <v>148.47896345509795</v>
      </c>
      <c r="L175" s="6">
        <v>19.00275527643921</v>
      </c>
      <c r="M175" s="11">
        <v>261084.74240266421</v>
      </c>
      <c r="N175" s="11">
        <v>112596.11376353112</v>
      </c>
      <c r="O175" s="12">
        <v>91235.302727836184</v>
      </c>
      <c r="P175" s="458">
        <f>SUM(J175:L181)</f>
        <v>2596.3630425767024</v>
      </c>
      <c r="Q175" s="459">
        <f>(SUMPRODUCT(M175:M181,J175:J181)+SUMPRODUCT(N175:N181,K175:K181)+SUMPRODUCT(O175:O181,L175:L181))/SUM(J175:L181)</f>
        <v>145317.97285466758</v>
      </c>
      <c r="R175" s="461">
        <f>P175/P79*100-100</f>
        <v>-12.952437119650313</v>
      </c>
      <c r="S175" s="462">
        <f>Q175/Q79*100-100</f>
        <v>23.516856016030999</v>
      </c>
      <c r="T175" s="461">
        <f>P175/P271*100-100</f>
        <v>-37.565847406884536</v>
      </c>
      <c r="U175" s="462">
        <f>Q175/Q271*100-100</f>
        <v>-10.760447208436688</v>
      </c>
      <c r="V175" s="460"/>
      <c r="W175" s="460"/>
      <c r="X175" s="122"/>
      <c r="Y175" s="133"/>
      <c r="Z175" s="133"/>
      <c r="AA175" s="133"/>
      <c r="AB175" s="122"/>
      <c r="AC175" s="133"/>
    </row>
    <row r="176" spans="1:29" s="1" customFormat="1" x14ac:dyDescent="0.3">
      <c r="A176" s="428">
        <v>2028</v>
      </c>
      <c r="B176" s="327">
        <v>2</v>
      </c>
      <c r="C176" s="429" t="s">
        <v>1</v>
      </c>
      <c r="D176" s="446">
        <f t="shared" si="174"/>
        <v>148.05604580975299</v>
      </c>
      <c r="E176" s="447">
        <f t="shared" si="175"/>
        <v>2796.410083236548</v>
      </c>
      <c r="F176" s="448">
        <f t="shared" si="176"/>
        <v>301.48341982397051</v>
      </c>
      <c r="G176" s="437">
        <f>1/23000*(SUMPRODUCT(M175:M181,J175:J181)+SUMPRODUCT(N175:N181,K175:K181)+SUMPRODUCT(O175:O181,L175:L181))/SUM(J175:L181)*J176</f>
        <v>81.800300314513052</v>
      </c>
      <c r="H176" s="438">
        <f>1/23000*(SUMPRODUCT(M175:M181,J175:J181)+SUMPRODUCT(N175:N181,K175:K181)+SUMPRODUCT(O175:O181,L175:L181))/SUM(J175:L181)*K176</f>
        <v>3617.4388548410438</v>
      </c>
      <c r="I176" s="439">
        <f>1/23000*(SUMPRODUCT(M175:M181,J175:J181)+SUMPRODUCT(N175:N181,K175:K181)+SUMPRODUCT(O175:O181,L175:L181))/SUM(J175:L181)*L176</f>
        <v>473.57043260001376</v>
      </c>
      <c r="J176" s="7">
        <v>12.946828738902063</v>
      </c>
      <c r="K176" s="8">
        <v>572.54510248744918</v>
      </c>
      <c r="L176" s="9">
        <v>74.953701430266435</v>
      </c>
      <c r="M176" s="14">
        <v>263021.09360512783</v>
      </c>
      <c r="N176" s="14">
        <v>112336.00922444448</v>
      </c>
      <c r="O176" s="15">
        <v>92512.024404858967</v>
      </c>
      <c r="P176" s="13"/>
      <c r="Q176" s="15"/>
      <c r="R176" s="7"/>
      <c r="S176" s="9"/>
      <c r="T176" s="7"/>
      <c r="U176" s="9"/>
      <c r="V176" s="122"/>
      <c r="W176" s="122"/>
      <c r="X176" s="122"/>
      <c r="Y176" s="133"/>
      <c r="Z176" s="133"/>
      <c r="AA176" s="133"/>
    </row>
    <row r="177" spans="1:48" s="1" customFormat="1" x14ac:dyDescent="0.3">
      <c r="A177" s="428">
        <v>2028</v>
      </c>
      <c r="B177" s="327">
        <v>3</v>
      </c>
      <c r="C177" s="429" t="s">
        <v>2</v>
      </c>
      <c r="D177" s="446">
        <f t="shared" si="174"/>
        <v>1028.2865815357836</v>
      </c>
      <c r="E177" s="447">
        <f t="shared" si="175"/>
        <v>775.2839990871264</v>
      </c>
      <c r="F177" s="448">
        <f t="shared" si="176"/>
        <v>58.168783668262378</v>
      </c>
      <c r="G177" s="437">
        <f>1/23000*(SUMPRODUCT(M175:M181,J175:J181)+SUMPRODUCT(N175:N181,K175:K181)+SUMPRODUCT(O175:O181,L175:L181))/SUM(J175:L181)*J177</f>
        <v>565.93989302067962</v>
      </c>
      <c r="H177" s="438">
        <f>1/23000*(SUMPRODUCT(M175:M181,J175:J181)+SUMPRODUCT(N175:N181,K175:K181)+SUMPRODUCT(O175:O181,L175:L181))/SUM(J175:L181)*K177</f>
        <v>1002.2042923679995</v>
      </c>
      <c r="I177" s="439">
        <f>1/23000*(SUMPRODUCT(M175:M181,J175:J181)+SUMPRODUCT(N175:N181,K175:K181)+SUMPRODUCT(O175:O181,L175:L181))/SUM(J175:L181)*L177</f>
        <v>90.06723319358828</v>
      </c>
      <c r="J177" s="7">
        <v>89.573349282084621</v>
      </c>
      <c r="K177" s="8">
        <v>158.62249019615061</v>
      </c>
      <c r="L177" s="9">
        <v>14.255266040108355</v>
      </c>
      <c r="M177" s="14">
        <v>264036.02818113368</v>
      </c>
      <c r="N177" s="14">
        <v>112414.90381946252</v>
      </c>
      <c r="O177" s="15">
        <v>93851.775239114751</v>
      </c>
      <c r="P177" s="13"/>
      <c r="Q177" s="15"/>
      <c r="R177" s="7"/>
      <c r="S177" s="9"/>
      <c r="T177" s="7"/>
      <c r="U177" s="9"/>
      <c r="V177" s="122"/>
      <c r="W177" s="122"/>
      <c r="X177" s="122"/>
      <c r="Y177" s="133"/>
      <c r="Z177" s="133"/>
      <c r="AA177" s="133"/>
      <c r="AP177" s="109"/>
      <c r="AQ177" s="109"/>
      <c r="AR177" s="109"/>
      <c r="AS177" s="109"/>
      <c r="AT177" s="109"/>
      <c r="AU177" s="109"/>
      <c r="AV177" s="109"/>
    </row>
    <row r="178" spans="1:48" s="1" customFormat="1" x14ac:dyDescent="0.3">
      <c r="A178" s="428">
        <v>2028</v>
      </c>
      <c r="B178" s="327">
        <v>4</v>
      </c>
      <c r="C178" s="429" t="s">
        <v>3</v>
      </c>
      <c r="D178" s="446">
        <f t="shared" si="174"/>
        <v>660.7873410449356</v>
      </c>
      <c r="E178" s="447">
        <f t="shared" si="175"/>
        <v>548.72022488191453</v>
      </c>
      <c r="F178" s="448">
        <f t="shared" si="176"/>
        <v>46.562026500872875</v>
      </c>
      <c r="G178" s="437">
        <f>1/23000*(SUMPRODUCT(M175:M181,J175:J181)+SUMPRODUCT(N175:N181,K175:K181)+SUMPRODUCT(O175:O181,L175:L181))/SUM(J175:L181)*J178</f>
        <v>363.35415198326439</v>
      </c>
      <c r="H178" s="438">
        <f>1/23000*(SUMPRODUCT(M175:M181,J175:J181)+SUMPRODUCT(N175:N181,K175:K181)+SUMPRODUCT(O175:O181,L175:L181))/SUM(J175:L181)*K178</f>
        <v>711.17697751046751</v>
      </c>
      <c r="I178" s="439">
        <f>1/23000*(SUMPRODUCT(M175:M181,J175:J181)+SUMPRODUCT(N175:N181,K175:K181)+SUMPRODUCT(O175:O181,L175:L181))/SUM(J175:L181)*L178</f>
        <v>72.688086976065975</v>
      </c>
      <c r="J178" s="7">
        <v>57.509372938838453</v>
      </c>
      <c r="K178" s="8">
        <v>112.56054678865806</v>
      </c>
      <c r="L178" s="9">
        <v>11.504605848868463</v>
      </c>
      <c r="M178" s="14">
        <v>264271.85808819014</v>
      </c>
      <c r="N178" s="14">
        <v>112122.45793350856</v>
      </c>
      <c r="O178" s="15">
        <v>93086.770949689439</v>
      </c>
      <c r="P178" s="13"/>
      <c r="Q178" s="15"/>
      <c r="R178" s="7"/>
      <c r="S178" s="9"/>
      <c r="T178" s="7"/>
      <c r="U178" s="9"/>
      <c r="V178" s="122"/>
      <c r="W178" s="122"/>
      <c r="X178" s="122"/>
      <c r="Y178" s="133"/>
      <c r="Z178" s="133"/>
      <c r="AA178" s="133"/>
      <c r="AP178" s="109"/>
      <c r="AQ178" s="109"/>
      <c r="AR178" s="109"/>
      <c r="AS178" s="109"/>
      <c r="AT178" s="109"/>
      <c r="AU178" s="109"/>
      <c r="AV178" s="109"/>
    </row>
    <row r="179" spans="1:48" s="1" customFormat="1" x14ac:dyDescent="0.3">
      <c r="A179" s="428">
        <v>2028</v>
      </c>
      <c r="B179" s="327">
        <v>5</v>
      </c>
      <c r="C179" s="429" t="s">
        <v>4</v>
      </c>
      <c r="D179" s="446">
        <f t="shared" si="174"/>
        <v>517.33391849279656</v>
      </c>
      <c r="E179" s="447">
        <f t="shared" si="175"/>
        <v>702.20868398851849</v>
      </c>
      <c r="F179" s="448">
        <f t="shared" si="176"/>
        <v>62.326773650452374</v>
      </c>
      <c r="G179" s="437">
        <f>1/23000*(SUMPRODUCT(M175:M181,J175:J181)+SUMPRODUCT(N175:N181,K175:K181)+SUMPRODUCT(O175:O181,L175:L181))/SUM(J175:L181)*J179</f>
        <v>285.32195488292001</v>
      </c>
      <c r="H179" s="438">
        <f>1/23000*(SUMPRODUCT(M175:M181,J175:J181)+SUMPRODUCT(N175:N181,K175:K181)+SUMPRODUCT(O175:O181,L175:L181))/SUM(J175:L181)*K179</f>
        <v>939.67016640323641</v>
      </c>
      <c r="I179" s="439">
        <f>1/23000*(SUMPRODUCT(M175:M181,J175:J181)+SUMPRODUCT(N175:N181,K175:K181)+SUMPRODUCT(O175:O181,L175:L181))/SUM(J175:L181)*L179</f>
        <v>98.947204897793611</v>
      </c>
      <c r="J179" s="7">
        <v>45.158935494305425</v>
      </c>
      <c r="K179" s="8">
        <v>148.72498840104933</v>
      </c>
      <c r="L179" s="9">
        <v>15.660731208556459</v>
      </c>
      <c r="M179" s="14">
        <v>263484.51297827321</v>
      </c>
      <c r="N179" s="14">
        <v>108595.06465842813</v>
      </c>
      <c r="O179" s="15">
        <v>91535.687246658272</v>
      </c>
      <c r="P179" s="13"/>
      <c r="Q179" s="15"/>
      <c r="R179" s="7"/>
      <c r="S179" s="9"/>
      <c r="T179" s="7"/>
      <c r="U179" s="9"/>
      <c r="V179" s="122"/>
      <c r="W179" s="122"/>
      <c r="X179" s="122"/>
      <c r="Y179" s="133"/>
      <c r="Z179" s="133"/>
      <c r="AA179" s="133"/>
      <c r="AP179" s="109"/>
      <c r="AQ179" s="109"/>
      <c r="AR179" s="109"/>
      <c r="AS179" s="109"/>
      <c r="AT179" s="109"/>
      <c r="AU179" s="109"/>
      <c r="AV179" s="109"/>
    </row>
    <row r="180" spans="1:48" s="1" customFormat="1" x14ac:dyDescent="0.3">
      <c r="A180" s="428">
        <v>2028</v>
      </c>
      <c r="B180" s="327">
        <v>6</v>
      </c>
      <c r="C180" s="429" t="s">
        <v>5</v>
      </c>
      <c r="D180" s="446">
        <f t="shared" si="174"/>
        <v>65.194080041975923</v>
      </c>
      <c r="E180" s="447">
        <f t="shared" si="175"/>
        <v>2235.4641338885644</v>
      </c>
      <c r="F180" s="448">
        <f t="shared" si="176"/>
        <v>238.4324742184717</v>
      </c>
      <c r="G180" s="437">
        <f>1/23000*(SUMPRODUCT(M175:M181,J175:J181)+SUMPRODUCT(N175:N181,K175:K181)+SUMPRODUCT(O175:O181,L175:L181))/SUM(J175:L181)*J180</f>
        <v>35.703502968001658</v>
      </c>
      <c r="H180" s="438">
        <f>1/23000*(SUMPRODUCT(M175:M181,J175:J181)+SUMPRODUCT(N175:N181,K175:K181)+SUMPRODUCT(O175:O181,L175:L181))/SUM(J175:L181)*K180</f>
        <v>2882.5519749924974</v>
      </c>
      <c r="I180" s="439">
        <f>1/23000*(SUMPRODUCT(M175:M181,J175:J181)+SUMPRODUCT(N175:N181,K175:K181)+SUMPRODUCT(O175:O181,L175:L181))/SUM(J175:L181)*L180</f>
        <v>383.07135175350186</v>
      </c>
      <c r="J180" s="7">
        <v>5.6509222646898625</v>
      </c>
      <c r="K180" s="8">
        <v>456.23190388936075</v>
      </c>
      <c r="L180" s="9">
        <v>60.630085303640037</v>
      </c>
      <c r="M180" s="14">
        <v>265348.51670760696</v>
      </c>
      <c r="N180" s="14">
        <v>112696.3604279319</v>
      </c>
      <c r="O180" s="15">
        <v>90449.269196321096</v>
      </c>
      <c r="P180" s="13"/>
      <c r="Q180" s="15"/>
      <c r="R180" s="7"/>
      <c r="S180" s="9"/>
      <c r="T180" s="7"/>
      <c r="U180" s="9"/>
      <c r="V180" s="122"/>
      <c r="W180" s="122"/>
      <c r="X180" s="122"/>
      <c r="Y180" s="133"/>
      <c r="Z180" s="133"/>
      <c r="AA180" s="133"/>
    </row>
    <row r="181" spans="1:48" s="1" customFormat="1" ht="16.2" thickBot="1" x14ac:dyDescent="0.35">
      <c r="A181" s="432">
        <v>2028</v>
      </c>
      <c r="B181" s="409">
        <v>7</v>
      </c>
      <c r="C181" s="433" t="s">
        <v>6</v>
      </c>
      <c r="D181" s="449">
        <f t="shared" si="174"/>
        <v>1727.288241327195</v>
      </c>
      <c r="E181" s="450">
        <f t="shared" si="175"/>
        <v>871.93297894307716</v>
      </c>
      <c r="F181" s="451">
        <f t="shared" si="176"/>
        <v>82.752284219289095</v>
      </c>
      <c r="G181" s="440">
        <f>1/23000*(SUMPRODUCT(M175:M181,J175:J181)+SUMPRODUCT(N175:N181,K175:K181)+SUMPRODUCT(O175:O181,L175:L181))/SUM(J175:L181)*J181</f>
        <v>949.89729810039694</v>
      </c>
      <c r="H181" s="441">
        <f>1/23000*(SUMPRODUCT(M175:M181,J175:J181)+SUMPRODUCT(N175:N181,K175:K181)+SUMPRODUCT(O175:O181,L175:L181))/SUM(J175:L181)*K181</f>
        <v>1137.8699233828127</v>
      </c>
      <c r="I181" s="442">
        <f>1/23000*(SUMPRODUCT(M175:M181,J175:J181)+SUMPRODUCT(N175:N181,K175:K181)+SUMPRODUCT(O175:O181,L175:L181))/SUM(J175:L181)*L181</f>
        <v>132.35638972107802</v>
      </c>
      <c r="J181" s="16">
        <v>150.34367344333202</v>
      </c>
      <c r="K181" s="17">
        <v>180.09477921893597</v>
      </c>
      <c r="L181" s="18">
        <v>20.948523460544649</v>
      </c>
      <c r="M181" s="20">
        <v>264245.43607749307</v>
      </c>
      <c r="N181" s="20">
        <v>111355.02429701836</v>
      </c>
      <c r="O181" s="21">
        <v>90856.166575578041</v>
      </c>
      <c r="P181" s="19"/>
      <c r="Q181" s="21"/>
      <c r="R181" s="16"/>
      <c r="S181" s="18"/>
      <c r="T181" s="16"/>
      <c r="U181" s="18"/>
      <c r="V181" s="122"/>
      <c r="W181" s="122"/>
      <c r="X181" s="122"/>
      <c r="Y181" s="133"/>
      <c r="Z181" s="133"/>
      <c r="AA181" s="133"/>
    </row>
    <row r="182" spans="1:48" s="1" customFormat="1" x14ac:dyDescent="0.3">
      <c r="A182" s="430">
        <v>2029</v>
      </c>
      <c r="B182" s="47">
        <v>1</v>
      </c>
      <c r="C182" s="431" t="s">
        <v>0</v>
      </c>
      <c r="D182" s="443">
        <f t="shared" si="174"/>
        <v>3039.3312554811791</v>
      </c>
      <c r="E182" s="444">
        <f t="shared" si="175"/>
        <v>786.05204296919521</v>
      </c>
      <c r="F182" s="445">
        <f t="shared" si="176"/>
        <v>84.856981616191277</v>
      </c>
      <c r="G182" s="434">
        <f>1/23000*(SUMPRODUCT(M182:M188,J182:J188)+SUMPRODUCT(N182:N188,K182:K188)+SUMPRODUCT(O182:O188,L182:L188))/SUM(J182:L188)*J182</f>
        <v>1472.7413317980627</v>
      </c>
      <c r="H182" s="435">
        <f>1/23000*(SUMPRODUCT(M182:M188,J182:J188)+SUMPRODUCT(N182:N188,K182:K188)+SUMPRODUCT(O182:O188,L182:L188))/SUM(J182:L188)*K182</f>
        <v>1058.5431945727687</v>
      </c>
      <c r="I182" s="436">
        <f>1/23000*(SUMPRODUCT(M182:M188,J182:J188)+SUMPRODUCT(N182:N188,K182:K188)+SUMPRODUCT(O182:O188,L182:L188))/SUM(J182:L188)*L182</f>
        <v>141.87738411503173</v>
      </c>
      <c r="J182" s="4">
        <v>226.4954145645961</v>
      </c>
      <c r="K182" s="5">
        <v>162.79517286078692</v>
      </c>
      <c r="L182" s="6">
        <v>21.819566164576646</v>
      </c>
      <c r="M182" s="11">
        <v>308635.91216823703</v>
      </c>
      <c r="N182" s="11">
        <v>111054.87141041819</v>
      </c>
      <c r="O182" s="12">
        <v>89447.726066200979</v>
      </c>
      <c r="P182" s="458">
        <f>SUM(J182:L188)</f>
        <v>2761.2693844646633</v>
      </c>
      <c r="Q182" s="459">
        <f>(SUMPRODUCT(M182:M188,J182:J188)+SUMPRODUCT(N182:N188,K182:K188)+SUMPRODUCT(O182:O188,L182:L188))/SUM(J182:L188)</f>
        <v>149552.92007333291</v>
      </c>
      <c r="R182" s="461">
        <f>P182/P86*100-100</f>
        <v>-12.478065263191269</v>
      </c>
      <c r="S182" s="462">
        <f>Q182/Q86*100-100</f>
        <v>22.498767619959352</v>
      </c>
      <c r="T182" s="461">
        <f>P182/P278*100-100</f>
        <v>-40.556654383802112</v>
      </c>
      <c r="U182" s="462">
        <f>Q182/Q278*100-100</f>
        <v>-12.075296030803003</v>
      </c>
      <c r="V182" s="460"/>
      <c r="W182" s="460"/>
      <c r="X182" s="122"/>
      <c r="Y182" s="133"/>
      <c r="Z182" s="133"/>
      <c r="AA182" s="133"/>
      <c r="AB182" s="122"/>
      <c r="AC182" s="133"/>
    </row>
    <row r="183" spans="1:48" s="1" customFormat="1" x14ac:dyDescent="0.3">
      <c r="A183" s="428">
        <v>2029</v>
      </c>
      <c r="B183" s="327">
        <v>2</v>
      </c>
      <c r="C183" s="429" t="s">
        <v>1</v>
      </c>
      <c r="D183" s="446">
        <f t="shared" si="174"/>
        <v>164.00977635852854</v>
      </c>
      <c r="E183" s="447">
        <f t="shared" si="175"/>
        <v>3024.6523727042777</v>
      </c>
      <c r="F183" s="448">
        <f t="shared" si="176"/>
        <v>339.52103915966609</v>
      </c>
      <c r="G183" s="437">
        <f>1/23000*(SUMPRODUCT(M182:M188,J182:J188)+SUMPRODUCT(N182:N188,K182:K188)+SUMPRODUCT(O182:O188,L182:L188))/SUM(J182:L188)*J183</f>
        <v>78.897051419903065</v>
      </c>
      <c r="H183" s="438">
        <f>1/23000*(SUMPRODUCT(M182:M188,J182:J188)+SUMPRODUCT(N182:N188,K182:K188)+SUMPRODUCT(O182:O188,L182:L188))/SUM(J182:L188)*K183</f>
        <v>4079.0935891315075</v>
      </c>
      <c r="I183" s="439">
        <f>1/23000*(SUMPRODUCT(M182:M188,J182:J188)+SUMPRODUCT(N182:N188,K182:K188)+SUMPRODUCT(O182:O188,L182:L188))/SUM(J182:L188)*L183</f>
        <v>559.67939950551965</v>
      </c>
      <c r="J183" s="7">
        <v>12.133712813952211</v>
      </c>
      <c r="K183" s="8">
        <v>627.33079704509066</v>
      </c>
      <c r="L183" s="9">
        <v>86.074054470584002</v>
      </c>
      <c r="M183" s="14">
        <v>310887.9296952358</v>
      </c>
      <c r="N183" s="14">
        <v>110893.65435250284</v>
      </c>
      <c r="O183" s="15">
        <v>90724.016066200973</v>
      </c>
      <c r="P183" s="13"/>
      <c r="Q183" s="15"/>
      <c r="R183" s="7"/>
      <c r="S183" s="9"/>
      <c r="T183" s="7"/>
      <c r="U183" s="9"/>
      <c r="V183" s="122"/>
      <c r="W183" s="122"/>
      <c r="X183" s="122"/>
      <c r="Y183" s="133"/>
      <c r="Z183" s="133"/>
      <c r="AA183" s="133"/>
    </row>
    <row r="184" spans="1:48" s="1" customFormat="1" x14ac:dyDescent="0.3">
      <c r="A184" s="428">
        <v>2029</v>
      </c>
      <c r="B184" s="327">
        <v>3</v>
      </c>
      <c r="C184" s="429" t="s">
        <v>2</v>
      </c>
      <c r="D184" s="446">
        <f t="shared" si="174"/>
        <v>1137.4191309287962</v>
      </c>
      <c r="E184" s="447">
        <f t="shared" si="175"/>
        <v>838.95226948134928</v>
      </c>
      <c r="F184" s="448">
        <f t="shared" si="176"/>
        <v>65.549367287642013</v>
      </c>
      <c r="G184" s="437">
        <f>1/23000*(SUMPRODUCT(M182:M188,J182:J188)+SUMPRODUCT(N182:N188,K182:K188)+SUMPRODUCT(O182:O188,L182:L188))/SUM(J182:L188)*J184</f>
        <v>545.61870426575706</v>
      </c>
      <c r="H184" s="438">
        <f>1/23000*(SUMPRODUCT(M182:M188,J182:J188)+SUMPRODUCT(N182:N188,K182:K188)+SUMPRODUCT(O182:O188,L182:L188))/SUM(J182:L188)*K184</f>
        <v>1130.4776174259578</v>
      </c>
      <c r="I184" s="439">
        <f>1/23000*(SUMPRODUCT(M182:M188,J182:J188)+SUMPRODUCT(N182:N188,K182:K188)+SUMPRODUCT(O182:O188,L182:L188))/SUM(J182:L188)*L184</f>
        <v>106.47788790434012</v>
      </c>
      <c r="J184" s="7">
        <v>83.911636041335257</v>
      </c>
      <c r="K184" s="8">
        <v>173.85809108941177</v>
      </c>
      <c r="L184" s="9">
        <v>16.375416946716694</v>
      </c>
      <c r="M184" s="14">
        <v>311764.15149950673</v>
      </c>
      <c r="N184" s="14">
        <v>110986.50673754109</v>
      </c>
      <c r="O184" s="15">
        <v>92066.996066200954</v>
      </c>
      <c r="P184" s="13"/>
      <c r="Q184" s="15"/>
      <c r="R184" s="7"/>
      <c r="S184" s="9"/>
      <c r="T184" s="7"/>
      <c r="U184" s="9"/>
      <c r="V184" s="122"/>
      <c r="W184" s="122"/>
      <c r="X184" s="122"/>
      <c r="Y184" s="133"/>
      <c r="Z184" s="133"/>
      <c r="AA184" s="133"/>
    </row>
    <row r="185" spans="1:48" s="1" customFormat="1" x14ac:dyDescent="0.3">
      <c r="A185" s="428">
        <v>2029</v>
      </c>
      <c r="B185" s="327">
        <v>4</v>
      </c>
      <c r="C185" s="429" t="s">
        <v>3</v>
      </c>
      <c r="D185" s="446">
        <f t="shared" si="174"/>
        <v>729.59324280395003</v>
      </c>
      <c r="E185" s="447">
        <f t="shared" si="175"/>
        <v>592.91665991837181</v>
      </c>
      <c r="F185" s="448">
        <f t="shared" si="176"/>
        <v>52.412178523623091</v>
      </c>
      <c r="G185" s="437">
        <f>1/23000*(SUMPRODUCT(M182:M188,J182:J188)+SUMPRODUCT(N182:N188,K182:K188)+SUMPRODUCT(O182:O188,L182:L188))/SUM(J182:L188)*J185</f>
        <v>350.36316152179171</v>
      </c>
      <c r="H185" s="438">
        <f>1/23000*(SUMPRODUCT(M182:M188,J182:J188)+SUMPRODUCT(N182:N188,K182:K188)+SUMPRODUCT(O182:O188,L182:L188))/SUM(J182:L188)*K185</f>
        <v>801.83945927571438</v>
      </c>
      <c r="I185" s="439">
        <f>1/23000*(SUMPRODUCT(M182:M188,J182:J188)+SUMPRODUCT(N182:N188,K182:K188)+SUMPRODUCT(O182:O188,L182:L188))/SUM(J182:L188)*L185</f>
        <v>85.891808461514671</v>
      </c>
      <c r="J185" s="7">
        <v>53.882951339564727</v>
      </c>
      <c r="K185" s="8">
        <v>123.31626526782821</v>
      </c>
      <c r="L185" s="9">
        <v>13.209448492521243</v>
      </c>
      <c r="M185" s="14">
        <v>311427.71818011568</v>
      </c>
      <c r="N185" s="14">
        <v>110586.24868750633</v>
      </c>
      <c r="O185" s="15">
        <v>91258.927783838546</v>
      </c>
      <c r="P185" s="13"/>
      <c r="Q185" s="15"/>
      <c r="R185" s="7"/>
      <c r="S185" s="9"/>
      <c r="T185" s="7"/>
      <c r="U185" s="9"/>
      <c r="V185" s="122"/>
      <c r="W185" s="122"/>
      <c r="X185" s="122"/>
      <c r="Y185" s="133"/>
      <c r="Z185" s="133"/>
      <c r="AA185" s="133"/>
    </row>
    <row r="186" spans="1:48" s="1" customFormat="1" x14ac:dyDescent="0.3">
      <c r="A186" s="428">
        <v>2029</v>
      </c>
      <c r="B186" s="327">
        <v>5</v>
      </c>
      <c r="C186" s="429" t="s">
        <v>4</v>
      </c>
      <c r="D186" s="446">
        <f t="shared" si="174"/>
        <v>571.88385201988797</v>
      </c>
      <c r="E186" s="447">
        <f t="shared" si="175"/>
        <v>760.08138738439311</v>
      </c>
      <c r="F186" s="448">
        <f t="shared" si="176"/>
        <v>70.143039640332802</v>
      </c>
      <c r="G186" s="437">
        <f>1/23000*(SUMPRODUCT(M182:M188,J182:J188)+SUMPRODUCT(N182:N188,K182:K188)+SUMPRODUCT(O182:O188,L182:L188))/SUM(J182:L188)*J186</f>
        <v>275.18588782907659</v>
      </c>
      <c r="H186" s="438">
        <f>1/23000*(SUMPRODUCT(M182:M188,J182:J188)+SUMPRODUCT(N182:N188,K182:K188)+SUMPRODUCT(O182:O188,L182:L188))/SUM(J182:L188)*K186</f>
        <v>1060.4413001521564</v>
      </c>
      <c r="I186" s="439">
        <f>1/23000*(SUMPRODUCT(M182:M188,J182:J188)+SUMPRODUCT(N182:N188,K182:K188)+SUMPRODUCT(O182:O188,L182:L188))/SUM(J182:L188)*L186</f>
        <v>116.92922513994866</v>
      </c>
      <c r="J186" s="7">
        <v>42.321309520169962</v>
      </c>
      <c r="K186" s="8">
        <v>163.08708577231357</v>
      </c>
      <c r="L186" s="9">
        <v>17.982746019937906</v>
      </c>
      <c r="M186" s="14">
        <v>310796.82423788571</v>
      </c>
      <c r="N186" s="14">
        <v>107193.47781005508</v>
      </c>
      <c r="O186" s="15">
        <v>89713.212316904261</v>
      </c>
      <c r="P186" s="13"/>
      <c r="Q186" s="15"/>
      <c r="R186" s="7"/>
      <c r="S186" s="9"/>
      <c r="T186" s="7"/>
      <c r="U186" s="9"/>
      <c r="V186" s="122"/>
      <c r="W186" s="122"/>
      <c r="X186" s="122"/>
      <c r="Y186" s="133"/>
      <c r="Z186" s="133"/>
      <c r="AA186" s="133"/>
    </row>
    <row r="187" spans="1:48" s="1" customFormat="1" x14ac:dyDescent="0.3">
      <c r="A187" s="428">
        <v>2029</v>
      </c>
      <c r="B187" s="327">
        <v>6</v>
      </c>
      <c r="C187" s="429" t="s">
        <v>5</v>
      </c>
      <c r="D187" s="446">
        <f t="shared" si="174"/>
        <v>71.907344106139178</v>
      </c>
      <c r="E187" s="447">
        <f t="shared" si="175"/>
        <v>2414.7955755147282</v>
      </c>
      <c r="F187" s="448">
        <f t="shared" si="176"/>
        <v>268.38952488330455</v>
      </c>
      <c r="G187" s="437">
        <f>1/23000*(SUMPRODUCT(M182:M188,J182:J188)+SUMPRODUCT(N182:N188,K182:K188)+SUMPRODUCT(O182:O188,L182:L188))/SUM(J182:L188)*J187</f>
        <v>34.378557026615617</v>
      </c>
      <c r="H187" s="438">
        <f>1/23000*(SUMPRODUCT(M182:M188,J182:J188)+SUMPRODUCT(N182:N188,K182:K188)+SUMPRODUCT(O182:O188,L182:L188))/SUM(J182:L188)*K187</f>
        <v>3249.042330974587</v>
      </c>
      <c r="I187" s="439">
        <f>1/23000*(SUMPRODUCT(M182:M188,J182:J188)+SUMPRODUCT(N182:N188,K182:K188)+SUMPRODUCT(O182:O188,L182:L188))/SUM(J182:L188)*L187</f>
        <v>452.73719601601709</v>
      </c>
      <c r="J187" s="7">
        <v>5.2871372302489181</v>
      </c>
      <c r="K187" s="8">
        <v>499.67579085565717</v>
      </c>
      <c r="L187" s="9">
        <v>69.627229633914382</v>
      </c>
      <c r="M187" s="14">
        <v>312809.90873076639</v>
      </c>
      <c r="N187" s="14">
        <v>111152.6698976754</v>
      </c>
      <c r="O187" s="15">
        <v>88657.255283200982</v>
      </c>
      <c r="P187" s="13"/>
      <c r="Q187" s="15"/>
      <c r="R187" s="7"/>
      <c r="S187" s="9"/>
      <c r="T187" s="7"/>
      <c r="U187" s="9"/>
      <c r="V187" s="122"/>
      <c r="W187" s="122"/>
      <c r="X187" s="122"/>
      <c r="Y187" s="133"/>
      <c r="Z187" s="133"/>
      <c r="AA187" s="133"/>
    </row>
    <row r="188" spans="1:48" s="1" customFormat="1" ht="16.2" thickBot="1" x14ac:dyDescent="0.35">
      <c r="A188" s="432">
        <v>2029</v>
      </c>
      <c r="B188" s="409">
        <v>7</v>
      </c>
      <c r="C188" s="433" t="s">
        <v>6</v>
      </c>
      <c r="D188" s="449">
        <f t="shared" si="174"/>
        <v>1907.4445302455811</v>
      </c>
      <c r="E188" s="450">
        <f t="shared" si="175"/>
        <v>941.51420682230253</v>
      </c>
      <c r="F188" s="451">
        <f t="shared" si="176"/>
        <v>93.178550662949675</v>
      </c>
      <c r="G188" s="440">
        <f>1/23000*(SUMPRODUCT(M182:M188,J182:J188)+SUMPRODUCT(N182:N188,K182:K188)+SUMPRODUCT(O182:O188,L182:L188))/SUM(J182:L188)*J188</f>
        <v>915.31882773523148</v>
      </c>
      <c r="H188" s="441">
        <f>1/23000*(SUMPRODUCT(M182:M188,J182:J188)+SUMPRODUCT(N182:N188,K182:K188)+SUMPRODUCT(O182:O188,L182:L188))/SUM(J182:L188)*K188</f>
        <v>1282.6341380094068</v>
      </c>
      <c r="I188" s="442">
        <f>1/23000*(SUMPRODUCT(M182:M188,J182:J188)+SUMPRODUCT(N182:N188,K182:K188)+SUMPRODUCT(O182:O188,L182:L188))/SUM(J182:L188)*L188</f>
        <v>156.43627623147685</v>
      </c>
      <c r="J188" s="16">
        <v>140.76845191379323</v>
      </c>
      <c r="K188" s="17">
        <v>197.25850327596959</v>
      </c>
      <c r="L188" s="18">
        <v>24.058603145693716</v>
      </c>
      <c r="M188" s="20">
        <v>311655.22955750878</v>
      </c>
      <c r="N188" s="20">
        <v>109778.92662308866</v>
      </c>
      <c r="O188" s="21">
        <v>89078.599130200964</v>
      </c>
      <c r="P188" s="19"/>
      <c r="Q188" s="21"/>
      <c r="R188" s="16"/>
      <c r="S188" s="18"/>
      <c r="T188" s="16"/>
      <c r="U188" s="18"/>
      <c r="V188" s="122"/>
      <c r="W188" s="122"/>
      <c r="X188" s="122"/>
      <c r="Y188" s="133"/>
      <c r="Z188" s="133"/>
      <c r="AA188" s="133"/>
    </row>
    <row r="189" spans="1:48" s="1" customFormat="1" x14ac:dyDescent="0.3">
      <c r="A189" s="430">
        <v>2030</v>
      </c>
      <c r="B189" s="47">
        <v>1</v>
      </c>
      <c r="C189" s="431" t="s">
        <v>0</v>
      </c>
      <c r="D189" s="443">
        <f t="shared" si="174"/>
        <v>3380.6222912226644</v>
      </c>
      <c r="E189" s="444">
        <f t="shared" si="175"/>
        <v>850.30722992179005</v>
      </c>
      <c r="F189" s="445">
        <f t="shared" si="176"/>
        <v>99.377157117473004</v>
      </c>
      <c r="G189" s="434">
        <f>1/23000*(SUMPRODUCT(M189:M195,J189:J195)+SUMPRODUCT(N189:N195,K189:K195)+SUMPRODUCT(O189:O195,L189:L195))/SUM(J189:L195)*J189</f>
        <v>1402.5175177842032</v>
      </c>
      <c r="H189" s="435">
        <f>1/23000*(SUMPRODUCT(M189:M195,J189:J195)+SUMPRODUCT(N189:N195,K189:K195)+SUMPRODUCT(O189:O195,L189:L195))/SUM(J189:L195)*K189</f>
        <v>1194.2226084733152</v>
      </c>
      <c r="I189" s="436">
        <f>1/23000*(SUMPRODUCT(M189:M195,J189:J195)+SUMPRODUCT(N189:N195,K189:K195)+SUMPRODUCT(O189:O195,L189:L195))/SUM(J189:L195)*L189</f>
        <v>171.16944870214729</v>
      </c>
      <c r="J189" s="4">
        <v>210.59395180618597</v>
      </c>
      <c r="K189" s="5">
        <v>179.31758802700617</v>
      </c>
      <c r="L189" s="6">
        <v>25.701818461149372</v>
      </c>
      <c r="M189" s="11">
        <v>369214.36741773196</v>
      </c>
      <c r="N189" s="11">
        <v>109063.84869093697</v>
      </c>
      <c r="O189" s="12">
        <v>88930.462922570383</v>
      </c>
      <c r="P189" s="458">
        <f>SUM(J189:L195)</f>
        <v>2964.1547651192373</v>
      </c>
      <c r="Q189" s="459">
        <f>(SUMPRODUCT(M189:M195,J189:J195)+SUMPRODUCT(N189:N195,K189:K195)+SUMPRODUCT(O189:O195,L189:L195))/SUM(J189:L195)</f>
        <v>153175.82785437396</v>
      </c>
      <c r="R189" s="461">
        <f>P189/P93*100-100</f>
        <v>-11.893483458994353</v>
      </c>
      <c r="S189" s="462">
        <f>Q189/Q93*100-100</f>
        <v>21.734464825404217</v>
      </c>
      <c r="T189" s="461">
        <f>P189/P285*100-100</f>
        <v>-43.282221237414909</v>
      </c>
      <c r="U189" s="462">
        <f>Q189/Q285*100-100</f>
        <v>-13.270316733108473</v>
      </c>
      <c r="V189" s="460"/>
      <c r="W189" s="460"/>
      <c r="X189" s="122"/>
      <c r="Y189" s="133"/>
      <c r="Z189" s="133"/>
      <c r="AA189" s="133"/>
      <c r="AB189" s="122"/>
      <c r="AC189" s="133"/>
      <c r="AH189" s="109"/>
      <c r="AI189" s="109"/>
      <c r="AJ189" s="109"/>
      <c r="AK189" s="109"/>
      <c r="AL189" s="109"/>
      <c r="AM189" s="109"/>
      <c r="AN189" s="109"/>
    </row>
    <row r="190" spans="1:48" s="1" customFormat="1" x14ac:dyDescent="0.3">
      <c r="A190" s="428">
        <v>2030</v>
      </c>
      <c r="B190" s="327">
        <v>2</v>
      </c>
      <c r="C190" s="429" t="s">
        <v>1</v>
      </c>
      <c r="D190" s="446">
        <f t="shared" si="174"/>
        <v>182.36321456958171</v>
      </c>
      <c r="E190" s="447">
        <f t="shared" si="175"/>
        <v>3277.4492476192545</v>
      </c>
      <c r="F190" s="448">
        <f t="shared" si="176"/>
        <v>397.66210061889711</v>
      </c>
      <c r="G190" s="437">
        <f>1/23000*(SUMPRODUCT(M189:M195,J189:J195)+SUMPRODUCT(N189:N195,K189:K195)+SUMPRODUCT(O189:O195,L189:L195))/SUM(J189:L195)*J190</f>
        <v>75.108269627038851</v>
      </c>
      <c r="H190" s="438">
        <f>1/23000*(SUMPRODUCT(M189:M195,J189:J195)+SUMPRODUCT(N189:N195,K189:K195)+SUMPRODUCT(O189:O195,L189:L195))/SUM(J189:L195)*K190</f>
        <v>4605.3646243981302</v>
      </c>
      <c r="I190" s="439">
        <f>1/23000*(SUMPRODUCT(M189:M195,J189:J195)+SUMPRODUCT(N189:N195,K189:K195)+SUMPRODUCT(O189:O195,L189:L195))/SUM(J189:L195)*L190</f>
        <v>675.2526410217165</v>
      </c>
      <c r="J190" s="7">
        <v>11.277825134813297</v>
      </c>
      <c r="K190" s="8">
        <v>691.51502456288063</v>
      </c>
      <c r="L190" s="9">
        <v>101.39204704194451</v>
      </c>
      <c r="M190" s="14">
        <v>371911.59509584086</v>
      </c>
      <c r="N190" s="14">
        <v>109008.95861647082</v>
      </c>
      <c r="O190" s="15">
        <v>90206.565318194669</v>
      </c>
      <c r="P190" s="13"/>
      <c r="Q190" s="15"/>
      <c r="R190" s="7"/>
      <c r="S190" s="9"/>
      <c r="T190" s="7"/>
      <c r="U190" s="9"/>
      <c r="V190" s="122"/>
      <c r="W190" s="122"/>
      <c r="X190" s="122"/>
      <c r="Y190" s="133"/>
      <c r="Z190" s="133"/>
      <c r="AA190" s="133"/>
      <c r="AH190" s="109"/>
      <c r="AI190" s="109"/>
      <c r="AJ190" s="109"/>
      <c r="AK190" s="109"/>
      <c r="AL190" s="109"/>
      <c r="AM190" s="109"/>
      <c r="AN190" s="109"/>
    </row>
    <row r="191" spans="1:48" s="1" customFormat="1" x14ac:dyDescent="0.3">
      <c r="A191" s="428">
        <v>2030</v>
      </c>
      <c r="B191" s="327">
        <v>3</v>
      </c>
      <c r="C191" s="429" t="s">
        <v>2</v>
      </c>
      <c r="D191" s="446">
        <f t="shared" si="174"/>
        <v>1262.9951029946917</v>
      </c>
      <c r="E191" s="447">
        <f t="shared" si="175"/>
        <v>909.67512593645245</v>
      </c>
      <c r="F191" s="448">
        <f t="shared" si="176"/>
        <v>76.793670263802369</v>
      </c>
      <c r="G191" s="437">
        <f>1/23000*(SUMPRODUCT(M189:M195,J189:J195)+SUMPRODUCT(N189:N195,K189:K195)+SUMPRODUCT(O189:O195,L189:L195))/SUM(J189:L195)*J191</f>
        <v>519.21924988444073</v>
      </c>
      <c r="H191" s="438">
        <f>1/23000*(SUMPRODUCT(M189:M195,J189:J195)+SUMPRODUCT(N189:N195,K189:K195)+SUMPRODUCT(O189:O195,L189:L195))/SUM(J189:L195)*K191</f>
        <v>1276.8407718183735</v>
      </c>
      <c r="I191" s="439">
        <f>1/23000*(SUMPRODUCT(M189:M195,J189:J195)+SUMPRODUCT(N189:N195,K189:K195)+SUMPRODUCT(O189:O195,L189:L195))/SUM(J189:L195)*L191</f>
        <v>128.484819343933</v>
      </c>
      <c r="J191" s="7">
        <v>77.962971799281377</v>
      </c>
      <c r="K191" s="8">
        <v>191.72305554465456</v>
      </c>
      <c r="L191" s="9">
        <v>19.292540385157604</v>
      </c>
      <c r="M191" s="14">
        <v>372598.51309497759</v>
      </c>
      <c r="N191" s="14">
        <v>109128.90907721478</v>
      </c>
      <c r="O191" s="15">
        <v>91551.158157807615</v>
      </c>
      <c r="P191" s="13"/>
      <c r="Q191" s="15"/>
      <c r="R191" s="7"/>
      <c r="S191" s="9"/>
      <c r="T191" s="7"/>
      <c r="U191" s="9"/>
      <c r="V191" s="122"/>
      <c r="W191" s="122"/>
      <c r="X191" s="122"/>
      <c r="Y191" s="133"/>
      <c r="Z191" s="133"/>
      <c r="AA191" s="133"/>
      <c r="AH191" s="109"/>
      <c r="AI191" s="109"/>
      <c r="AJ191" s="109"/>
      <c r="AK191" s="109"/>
      <c r="AL191" s="109"/>
      <c r="AM191" s="109"/>
      <c r="AN191" s="109"/>
    </row>
    <row r="192" spans="1:48" s="1" customFormat="1" x14ac:dyDescent="0.3">
      <c r="A192" s="428">
        <v>2030</v>
      </c>
      <c r="B192" s="327">
        <v>4</v>
      </c>
      <c r="C192" s="429" t="s">
        <v>3</v>
      </c>
      <c r="D192" s="446">
        <f t="shared" si="174"/>
        <v>809.47950557303625</v>
      </c>
      <c r="E192" s="447">
        <f t="shared" si="175"/>
        <v>641.57628448486503</v>
      </c>
      <c r="F192" s="448">
        <f t="shared" si="176"/>
        <v>60.014852869248109</v>
      </c>
      <c r="G192" s="437">
        <f>1/23000*(SUMPRODUCT(M189:M195,J189:J195)+SUMPRODUCT(N189:N195,K189:K195)+SUMPRODUCT(O189:O195,L189:L195))/SUM(J189:L195)*J192</f>
        <v>333.3435961471709</v>
      </c>
      <c r="H192" s="438">
        <f>1/23000*(SUMPRODUCT(M189:M195,J189:J195)+SUMPRODUCT(N189:N195,K189:K195)+SUMPRODUCT(O189:O195,L189:L195))/SUM(J189:L195)*K192</f>
        <v>904.98525789888845</v>
      </c>
      <c r="I192" s="439">
        <f>1/23000*(SUMPRODUCT(M189:M195,J189:J195)+SUMPRODUCT(N189:N195,K189:K195)+SUMPRODUCT(O189:O195,L189:L195))/SUM(J189:L195)*L192</f>
        <v>102.60556927208862</v>
      </c>
      <c r="J192" s="7">
        <v>50.052954299512209</v>
      </c>
      <c r="K192" s="8">
        <v>135.88737350558452</v>
      </c>
      <c r="L192" s="9">
        <v>15.406661261864691</v>
      </c>
      <c r="M192" s="14">
        <v>371966.62791912915</v>
      </c>
      <c r="N192" s="14">
        <v>108591.80041878918</v>
      </c>
      <c r="O192" s="15">
        <v>89593.818708106104</v>
      </c>
      <c r="P192" s="13"/>
      <c r="Q192" s="15"/>
      <c r="R192" s="7"/>
      <c r="S192" s="9"/>
      <c r="T192" s="7"/>
      <c r="U192" s="9"/>
      <c r="V192" s="122"/>
      <c r="W192" s="122"/>
      <c r="X192" s="122"/>
      <c r="Y192" s="133"/>
      <c r="Z192" s="133"/>
      <c r="AA192" s="133"/>
    </row>
    <row r="193" spans="1:60" s="1" customFormat="1" x14ac:dyDescent="0.3">
      <c r="A193" s="428">
        <v>2030</v>
      </c>
      <c r="B193" s="327">
        <v>5</v>
      </c>
      <c r="C193" s="429" t="s">
        <v>4</v>
      </c>
      <c r="D193" s="446">
        <f t="shared" si="174"/>
        <v>635.70315280373222</v>
      </c>
      <c r="E193" s="447">
        <f t="shared" si="175"/>
        <v>823.36608632788705</v>
      </c>
      <c r="F193" s="448">
        <f t="shared" si="176"/>
        <v>80.255361928166735</v>
      </c>
      <c r="G193" s="437">
        <f>1/23000*(SUMPRODUCT(M189:M195,J189:J195)+SUMPRODUCT(N189:N195,K189:K195)+SUMPRODUCT(O189:O195,L189:L195))/SUM(J189:L195)*J193</f>
        <v>261.93253292845196</v>
      </c>
      <c r="H193" s="438">
        <f>1/23000*(SUMPRODUCT(M189:M195,J189:J195)+SUMPRODUCT(N189:N195,K189:K195)+SUMPRODUCT(O189:O195,L189:L195))/SUM(J189:L195)*K193</f>
        <v>1197.2096860019753</v>
      </c>
      <c r="I193" s="439">
        <f>1/23000*(SUMPRODUCT(M189:M195,J189:J195)+SUMPRODUCT(N189:N195,K189:K195)+SUMPRODUCT(O189:O195,L189:L195))/SUM(J189:L195)*L193</f>
        <v>139.63536933441938</v>
      </c>
      <c r="J193" s="7">
        <v>39.330280382632608</v>
      </c>
      <c r="K193" s="8">
        <v>179.76611038279523</v>
      </c>
      <c r="L193" s="9">
        <v>20.966842743262099</v>
      </c>
      <c r="M193" s="14">
        <v>371753.57948737714</v>
      </c>
      <c r="N193" s="14">
        <v>105344.77241130671</v>
      </c>
      <c r="O193" s="15">
        <v>88037.734004611862</v>
      </c>
      <c r="P193" s="13"/>
      <c r="Q193" s="15"/>
      <c r="R193" s="7"/>
      <c r="S193" s="9"/>
      <c r="T193" s="7"/>
      <c r="U193" s="9"/>
      <c r="V193" s="122"/>
      <c r="W193" s="122"/>
      <c r="X193" s="122"/>
      <c r="Y193" s="133"/>
      <c r="Z193" s="133"/>
      <c r="AA193" s="133"/>
    </row>
    <row r="194" spans="1:60" s="1" customFormat="1" x14ac:dyDescent="0.3">
      <c r="A194" s="428">
        <v>2030</v>
      </c>
      <c r="B194" s="327">
        <v>6</v>
      </c>
      <c r="C194" s="429" t="s">
        <v>5</v>
      </c>
      <c r="D194" s="446">
        <f t="shared" si="174"/>
        <v>79.8479435824718</v>
      </c>
      <c r="E194" s="447">
        <f t="shared" si="175"/>
        <v>2610.0422356539279</v>
      </c>
      <c r="F194" s="448">
        <f t="shared" si="176"/>
        <v>319.96654665298877</v>
      </c>
      <c r="G194" s="437">
        <f>1/23000*(SUMPRODUCT(M189:M195,J189:J195)+SUMPRODUCT(N189:N195,K189:K195)+SUMPRODUCT(O189:O195,L189:L195))/SUM(J189:L195)*J194</f>
        <v>32.701327726115487</v>
      </c>
      <c r="H194" s="438">
        <f>1/23000*(SUMPRODUCT(M189:M195,J189:J195)+SUMPRODUCT(N189:N195,K189:K195)+SUMPRODUCT(O189:O195,L189:L195))/SUM(J189:L195)*K194</f>
        <v>3663.0262035206042</v>
      </c>
      <c r="I194" s="439">
        <f>1/23000*(SUMPRODUCT(M189:M195,J189:J195)+SUMPRODUCT(N189:N195,K189:K195)+SUMPRODUCT(O189:O195,L189:L195))/SUM(J189:L195)*L194</f>
        <v>550.49180667793939</v>
      </c>
      <c r="J194" s="7">
        <v>4.9102430078962289</v>
      </c>
      <c r="K194" s="8">
        <v>550.01891526299414</v>
      </c>
      <c r="L194" s="9">
        <v>82.658678793822872</v>
      </c>
      <c r="M194" s="14">
        <v>374014.62604672438</v>
      </c>
      <c r="N194" s="14">
        <v>109143.46716846319</v>
      </c>
      <c r="O194" s="15">
        <v>89031.55337596203</v>
      </c>
      <c r="P194" s="13"/>
      <c r="Q194" s="15"/>
      <c r="R194" s="7"/>
      <c r="S194" s="9"/>
      <c r="T194" s="7"/>
      <c r="U194" s="9"/>
      <c r="V194" s="122"/>
      <c r="W194" s="122"/>
      <c r="X194" s="92"/>
      <c r="Y194" s="133"/>
      <c r="Z194" s="133"/>
      <c r="AA194" s="133"/>
      <c r="AG194" s="109"/>
      <c r="AO194" s="109"/>
      <c r="AW194" s="109"/>
      <c r="AY194" s="109"/>
      <c r="BH194" s="109"/>
    </row>
    <row r="195" spans="1:60" s="1" customFormat="1" ht="16.2" thickBot="1" x14ac:dyDescent="0.35">
      <c r="A195" s="432">
        <v>2030</v>
      </c>
      <c r="B195" s="409">
        <v>7</v>
      </c>
      <c r="C195" s="433" t="s">
        <v>6</v>
      </c>
      <c r="D195" s="449">
        <f t="shared" si="174"/>
        <v>2115.3859129407119</v>
      </c>
      <c r="E195" s="450">
        <f t="shared" si="175"/>
        <v>1017.6774156709147</v>
      </c>
      <c r="F195" s="451">
        <f t="shared" si="176"/>
        <v>110.17260627468296</v>
      </c>
      <c r="G195" s="440">
        <f>1/23000*(SUMPRODUCT(M189:M195,J189:J195)+SUMPRODUCT(N189:N195,K189:K195)+SUMPRODUCT(O189:O195,L189:L195))/SUM(J189:L195)*J195</f>
        <v>870.57140994258543</v>
      </c>
      <c r="H195" s="441">
        <f>1/23000*(SUMPRODUCT(M189:M195,J189:J195)+SUMPRODUCT(N189:N195,K189:K195)+SUMPRODUCT(O189:O195,L189:L195))/SUM(J189:L195)*K195</f>
        <v>1446.5318461693062</v>
      </c>
      <c r="I195" s="442">
        <f>1/23000*(SUMPRODUCT(M189:M195,J189:J195)+SUMPRODUCT(N189:N195,K189:K195)+SUMPRODUCT(O189:O195,L189:L195))/SUM(J189:L195)*L195</f>
        <v>189.51848835440617</v>
      </c>
      <c r="J195" s="16">
        <v>130.71998832423935</v>
      </c>
      <c r="K195" s="17">
        <v>217.20288982883406</v>
      </c>
      <c r="L195" s="18">
        <v>28.457004562726581</v>
      </c>
      <c r="M195" s="20">
        <v>372199.2070329347</v>
      </c>
      <c r="N195" s="20">
        <v>107763.67008227426</v>
      </c>
      <c r="O195" s="21">
        <v>89045.561303972965</v>
      </c>
      <c r="P195" s="19"/>
      <c r="Q195" s="21"/>
      <c r="R195" s="16"/>
      <c r="S195" s="18"/>
      <c r="T195" s="16"/>
      <c r="U195" s="18"/>
      <c r="V195" s="122"/>
      <c r="W195" s="122"/>
      <c r="X195" s="92"/>
      <c r="Y195" s="133"/>
      <c r="Z195" s="133"/>
      <c r="AA195" s="133"/>
      <c r="AG195" s="109"/>
      <c r="AO195" s="109"/>
      <c r="AW195" s="109"/>
      <c r="AY195" s="109"/>
      <c r="BH195" s="109"/>
    </row>
    <row r="196" spans="1:60" x14ac:dyDescent="0.3">
      <c r="Y196" s="1"/>
      <c r="Z196" s="1"/>
      <c r="AA196" s="1"/>
      <c r="AB196" s="1"/>
      <c r="AC196" s="1"/>
      <c r="AD196" s="1"/>
      <c r="AE196" s="1"/>
      <c r="AF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  <c r="AT196" s="1"/>
      <c r="AU196" s="1"/>
      <c r="AV196" s="1"/>
      <c r="AZ196" s="1"/>
      <c r="BA196" s="1"/>
      <c r="BB196" s="1"/>
      <c r="BC196" s="1"/>
      <c r="BD196" s="1"/>
      <c r="BE196" s="1"/>
      <c r="BF196" s="1"/>
      <c r="BG196" s="1"/>
    </row>
    <row r="197" spans="1:60" x14ac:dyDescent="0.3"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:60" ht="16.2" thickBot="1" x14ac:dyDescent="0.35">
      <c r="A198" s="40" t="s">
        <v>207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1:60" s="1" customFormat="1" ht="16.2" thickBot="1" x14ac:dyDescent="0.35">
      <c r="A199" s="30"/>
      <c r="B199" s="45"/>
      <c r="C199" s="34"/>
      <c r="D199" s="519" t="s">
        <v>221</v>
      </c>
      <c r="E199" s="520"/>
      <c r="F199" s="521"/>
      <c r="G199" s="525" t="s">
        <v>222</v>
      </c>
      <c r="H199" s="526"/>
      <c r="I199" s="527"/>
      <c r="J199" s="523" t="s">
        <v>26</v>
      </c>
      <c r="K199" s="522"/>
      <c r="L199" s="522"/>
      <c r="M199" s="523" t="s">
        <v>28</v>
      </c>
      <c r="N199" s="522"/>
      <c r="O199" s="524"/>
      <c r="P199" s="509" t="s">
        <v>234</v>
      </c>
      <c r="Q199" s="511"/>
      <c r="R199" s="457"/>
    </row>
    <row r="200" spans="1:60" s="1" customFormat="1" ht="16.2" thickBot="1" x14ac:dyDescent="0.35">
      <c r="A200" s="32"/>
      <c r="B200" s="406"/>
      <c r="C200" s="35"/>
      <c r="D200" s="424" t="s">
        <v>30</v>
      </c>
      <c r="E200" s="424" t="s">
        <v>31</v>
      </c>
      <c r="F200" s="424" t="s">
        <v>32</v>
      </c>
      <c r="G200" s="424" t="s">
        <v>30</v>
      </c>
      <c r="H200" s="424" t="s">
        <v>31</v>
      </c>
      <c r="I200" s="424" t="s">
        <v>32</v>
      </c>
      <c r="J200" s="29" t="s">
        <v>30</v>
      </c>
      <c r="K200" s="29" t="s">
        <v>31</v>
      </c>
      <c r="L200" s="29" t="s">
        <v>32</v>
      </c>
      <c r="M200" s="29" t="s">
        <v>30</v>
      </c>
      <c r="N200" s="29" t="s">
        <v>31</v>
      </c>
      <c r="O200" s="29" t="s">
        <v>32</v>
      </c>
      <c r="P200" s="425" t="s">
        <v>233</v>
      </c>
      <c r="Q200" s="426" t="s">
        <v>232</v>
      </c>
      <c r="R200" s="457"/>
      <c r="Y200" s="109"/>
      <c r="Z200" s="109"/>
      <c r="AA200" s="109"/>
      <c r="AB200" s="109"/>
      <c r="AC200" s="109"/>
      <c r="AD200" s="109"/>
      <c r="AE200" s="109"/>
      <c r="AF200" s="109"/>
      <c r="AZ200" s="109"/>
      <c r="BA200" s="109"/>
      <c r="BB200" s="109"/>
      <c r="BC200" s="109"/>
      <c r="BD200" s="109"/>
      <c r="BE200" s="109"/>
      <c r="BF200" s="109"/>
      <c r="BG200" s="109"/>
    </row>
    <row r="201" spans="1:60" s="1" customFormat="1" x14ac:dyDescent="0.3">
      <c r="A201" s="430">
        <v>2018</v>
      </c>
      <c r="B201" s="47">
        <v>1</v>
      </c>
      <c r="C201" s="431" t="s">
        <v>0</v>
      </c>
      <c r="D201" s="443">
        <f t="shared" ref="D201:D232" si="177">J201*M201/23000</f>
        <v>737.37983028689825</v>
      </c>
      <c r="E201" s="444">
        <f t="shared" ref="E201:E232" si="178">K201*N201/23000</f>
        <v>272.59592929693309</v>
      </c>
      <c r="F201" s="445">
        <f t="shared" ref="F201:F232" si="179">L201*O201/23000</f>
        <v>30.704744103258516</v>
      </c>
      <c r="G201" s="434">
        <f>1/23000*(SUMPRODUCT(M201:M207,J201:J207)+SUMPRODUCT(N201:N207,K201:K207)+SUMPRODUCT(O201:O207,L201:L207))/SUM(J201:L207)*J201</f>
        <v>761.34236106558956</v>
      </c>
      <c r="H201" s="435">
        <f>1/23000*(SUMPRODUCT(M201:M207,J201:J207)+SUMPRODUCT(N201:N207,K201:K207)+SUMPRODUCT(O201:O207,L201:L207))/SUM(J201:L207)*K201</f>
        <v>272.17285399323629</v>
      </c>
      <c r="I201" s="436">
        <f>1/23000*(SUMPRODUCT(M201:M207,J201:J207)+SUMPRODUCT(N201:N207,K201:K207)+SUMPRODUCT(O201:O207,L201:L207))/SUM(J201:L207)*L201</f>
        <v>29.609011662106496</v>
      </c>
      <c r="J201" s="502">
        <v>220.27144153331326</v>
      </c>
      <c r="K201" s="463">
        <v>78.745003511188187</v>
      </c>
      <c r="L201" s="464">
        <v>8.5664741839144956</v>
      </c>
      <c r="M201" s="248">
        <v>76994.711518395881</v>
      </c>
      <c r="N201" s="248">
        <v>79620.370744394633</v>
      </c>
      <c r="O201" s="191">
        <v>82438.713899472685</v>
      </c>
      <c r="P201" s="505">
        <f>SUM(J201:L207)</f>
        <v>1911.7638491843672</v>
      </c>
      <c r="Q201" s="249">
        <f>(SUMPRODUCT(M201:M207,J201:J207)+SUMPRODUCT(N201:N207,K201:K207)+SUMPRODUCT(O201:O207,L201:L207))/SUM(J201:L207)</f>
        <v>79496.798053415652</v>
      </c>
      <c r="R201" s="14"/>
      <c r="V201" s="122"/>
      <c r="W201" s="122"/>
      <c r="X201" s="122"/>
      <c r="Y201" s="154"/>
      <c r="Z201" s="154"/>
      <c r="AA201" s="154"/>
      <c r="AB201" s="154"/>
      <c r="AC201" s="154"/>
      <c r="AD201" s="109"/>
      <c r="AE201" s="109"/>
      <c r="AF201" s="109"/>
      <c r="AZ201" s="109"/>
      <c r="BA201" s="109"/>
      <c r="BB201" s="109"/>
      <c r="BC201" s="109"/>
      <c r="BD201" s="109"/>
      <c r="BE201" s="109"/>
      <c r="BF201" s="109"/>
      <c r="BG201" s="109"/>
    </row>
    <row r="202" spans="1:60" s="1" customFormat="1" x14ac:dyDescent="0.3">
      <c r="A202" s="428">
        <v>2018</v>
      </c>
      <c r="B202" s="327">
        <v>2</v>
      </c>
      <c r="C202" s="429" t="s">
        <v>1</v>
      </c>
      <c r="D202" s="446">
        <f t="shared" si="177"/>
        <v>324.94882447403575</v>
      </c>
      <c r="E202" s="447">
        <f t="shared" si="178"/>
        <v>1433.7402363196734</v>
      </c>
      <c r="F202" s="448">
        <f t="shared" si="179"/>
        <v>123.12899106498698</v>
      </c>
      <c r="G202" s="437">
        <f>1/23000*(SUMPRODUCT(M201:M207,J201:J207)+SUMPRODUCT(N201:N207,K201:K207)+SUMPRODUCT(O201:O207,L201:L207))/SUM(J201:L207)*J202</f>
        <v>330.04340364631707</v>
      </c>
      <c r="H202" s="438">
        <f>1/23000*(SUMPRODUCT(M201:M207,J201:J207)+SUMPRODUCT(N201:N207,K201:K207)+SUMPRODUCT(O201:O207,L201:L207))/SUM(J201:L207)*K202</f>
        <v>1431.1115203335221</v>
      </c>
      <c r="I202" s="439">
        <f>1/23000*(SUMPRODUCT(M201:M207,J201:J207)+SUMPRODUCT(N201:N207,K201:K207)+SUMPRODUCT(O201:O207,L201:L207))/SUM(J201:L207)*L202</f>
        <v>116.93049090158914</v>
      </c>
      <c r="J202" s="503">
        <v>95.48810102722291</v>
      </c>
      <c r="K202" s="465">
        <v>414.04894000327295</v>
      </c>
      <c r="L202" s="239">
        <v>33.830309604790394</v>
      </c>
      <c r="M202" s="147">
        <v>78269.678446868405</v>
      </c>
      <c r="N202" s="147">
        <v>79642.820568727504</v>
      </c>
      <c r="O202" s="145">
        <v>83710.933407883815</v>
      </c>
      <c r="P202" s="103"/>
      <c r="Q202" s="145"/>
      <c r="R202" s="14"/>
      <c r="V202" s="122"/>
      <c r="W202" s="122"/>
      <c r="X202" s="122"/>
      <c r="Y202" s="154"/>
      <c r="Z202" s="154"/>
      <c r="AA202" s="154"/>
      <c r="AB202" s="154"/>
      <c r="AC202" s="154"/>
      <c r="AD202" s="109"/>
      <c r="AE202" s="109"/>
      <c r="AF202" s="109"/>
      <c r="AZ202" s="109"/>
      <c r="BA202" s="109"/>
      <c r="BB202" s="109"/>
      <c r="BC202" s="109"/>
      <c r="BD202" s="109"/>
      <c r="BE202" s="109"/>
      <c r="BF202" s="109"/>
      <c r="BG202" s="109"/>
    </row>
    <row r="203" spans="1:60" s="1" customFormat="1" x14ac:dyDescent="0.3">
      <c r="A203" s="428">
        <v>2018</v>
      </c>
      <c r="B203" s="327">
        <v>3</v>
      </c>
      <c r="C203" s="429" t="s">
        <v>2</v>
      </c>
      <c r="D203" s="446">
        <f t="shared" si="177"/>
        <v>335.90545398292704</v>
      </c>
      <c r="E203" s="447">
        <f t="shared" si="178"/>
        <v>289.99579771538453</v>
      </c>
      <c r="F203" s="448">
        <f t="shared" si="179"/>
        <v>23.781911346745375</v>
      </c>
      <c r="G203" s="437">
        <f>1/23000*(SUMPRODUCT(M201:M207,J201:J207)+SUMPRODUCT(N201:N207,K201:K207)+SUMPRODUCT(O201:O207,L201:L207))/SUM(J201:L207)*J203</f>
        <v>335.41846407542539</v>
      </c>
      <c r="H203" s="438">
        <f>1/23000*(SUMPRODUCT(M201:M207,J201:J207)+SUMPRODUCT(N201:N207,K201:K207)+SUMPRODUCT(O201:O207,L201:L207))/SUM(J201:L207)*K203</f>
        <v>286.22984618340183</v>
      </c>
      <c r="I203" s="439">
        <f>1/23000*(SUMPRODUCT(M201:M207,J201:J207)+SUMPRODUCT(N201:N207,K201:K207)+SUMPRODUCT(O201:O207,L201:L207))/SUM(J201:L207)*L203</f>
        <v>22.227853608951303</v>
      </c>
      <c r="J203" s="503">
        <v>97.043212590161886</v>
      </c>
      <c r="K203" s="465">
        <v>82.811970084565985</v>
      </c>
      <c r="L203" s="239">
        <v>6.4309587999049471</v>
      </c>
      <c r="M203" s="147">
        <v>79612.218468440886</v>
      </c>
      <c r="N203" s="147">
        <v>80542.744492646016</v>
      </c>
      <c r="O203" s="145">
        <v>85054.807221471914</v>
      </c>
      <c r="P203" s="103"/>
      <c r="Q203" s="145"/>
      <c r="R203" s="14"/>
      <c r="V203" s="122"/>
      <c r="W203" s="122"/>
      <c r="X203" s="122"/>
      <c r="Y203" s="133"/>
      <c r="Z203" s="133"/>
      <c r="AA203" s="133"/>
      <c r="AB203" s="133"/>
      <c r="AC203" s="133"/>
    </row>
    <row r="204" spans="1:60" s="1" customFormat="1" x14ac:dyDescent="0.3">
      <c r="A204" s="428">
        <v>2018</v>
      </c>
      <c r="B204" s="327">
        <v>4</v>
      </c>
      <c r="C204" s="429" t="s">
        <v>3</v>
      </c>
      <c r="D204" s="446">
        <f t="shared" si="177"/>
        <v>211.66039127764384</v>
      </c>
      <c r="E204" s="447">
        <f t="shared" si="178"/>
        <v>204.00078832850568</v>
      </c>
      <c r="F204" s="448">
        <f t="shared" si="179"/>
        <v>18.766458267973714</v>
      </c>
      <c r="G204" s="437">
        <f>1/23000*(SUMPRODUCT(M201:M207,J201:J207)+SUMPRODUCT(N201:N207,K201:K207)+SUMPRODUCT(O201:O207,L201:L207))/SUM(J201:L207)*J204</f>
        <v>203.85972053969257</v>
      </c>
      <c r="H204" s="438">
        <f>1/23000*(SUMPRODUCT(M201:M207,J201:J207)+SUMPRODUCT(N201:N207,K201:K207)+SUMPRODUCT(O201:O207,L201:L207))/SUM(J201:L207)*K204</f>
        <v>200.94731950631444</v>
      </c>
      <c r="I204" s="439">
        <f>1/23000*(SUMPRODUCT(M201:M207,J201:J207)+SUMPRODUCT(N201:N207,K201:K207)+SUMPRODUCT(O201:O207,L201:L207))/SUM(J201:L207)*L204</f>
        <v>17.790084524238633</v>
      </c>
      <c r="J204" s="503">
        <v>58.980659438163009</v>
      </c>
      <c r="K204" s="465">
        <v>58.138044069897632</v>
      </c>
      <c r="L204" s="239">
        <v>5.1470242082273154</v>
      </c>
      <c r="M204" s="147">
        <v>82538.734659108988</v>
      </c>
      <c r="N204" s="147">
        <v>80704.78129457809</v>
      </c>
      <c r="O204" s="145">
        <v>83859.823210750445</v>
      </c>
      <c r="P204" s="103"/>
      <c r="Q204" s="145"/>
      <c r="R204" s="14"/>
      <c r="V204" s="122"/>
      <c r="W204" s="122"/>
      <c r="X204" s="122"/>
      <c r="Y204" s="133"/>
      <c r="Z204" s="133"/>
      <c r="AA204" s="133"/>
      <c r="AB204" s="133"/>
      <c r="AC204" s="133"/>
    </row>
    <row r="205" spans="1:60" s="1" customFormat="1" x14ac:dyDescent="0.3">
      <c r="A205" s="428">
        <v>2018</v>
      </c>
      <c r="B205" s="327">
        <v>5</v>
      </c>
      <c r="C205" s="429" t="s">
        <v>4</v>
      </c>
      <c r="D205" s="446">
        <f t="shared" si="177"/>
        <v>158.88637689228457</v>
      </c>
      <c r="E205" s="447">
        <f t="shared" si="178"/>
        <v>252.09008217955</v>
      </c>
      <c r="F205" s="448">
        <f t="shared" si="179"/>
        <v>25.1042196329295</v>
      </c>
      <c r="G205" s="437">
        <f>1/23000*(SUMPRODUCT(M201:M207,J201:J207)+SUMPRODUCT(N201:N207,K201:K207)+SUMPRODUCT(O201:O207,L201:L207))/SUM(J201:L207)*J205</f>
        <v>155.97146905705151</v>
      </c>
      <c r="H205" s="438">
        <f>1/23000*(SUMPRODUCT(M201:M207,J201:J207)+SUMPRODUCT(N201:N207,K201:K207)+SUMPRODUCT(O201:O207,L201:L207))/SUM(J201:L207)*K205</f>
        <v>260.33092287365065</v>
      </c>
      <c r="I205" s="439">
        <f>1/23000*(SUMPRODUCT(M201:M207,J201:J207)+SUMPRODUCT(N201:N207,K201:K207)+SUMPRODUCT(O201:O207,L201:L207))/SUM(J201:L207)*L205</f>
        <v>24.248190977911676</v>
      </c>
      <c r="J205" s="503">
        <v>45.125638719458472</v>
      </c>
      <c r="K205" s="465">
        <v>75.318898027449549</v>
      </c>
      <c r="L205" s="239">
        <v>7.0154824615355187</v>
      </c>
      <c r="M205" s="147">
        <v>80982.491821146221</v>
      </c>
      <c r="N205" s="147">
        <v>76980.30696116366</v>
      </c>
      <c r="O205" s="145">
        <v>82303.256365208028</v>
      </c>
      <c r="P205" s="103"/>
      <c r="Q205" s="145"/>
      <c r="R205" s="14"/>
      <c r="V205" s="122"/>
      <c r="W205" s="122"/>
      <c r="X205" s="122"/>
      <c r="Y205" s="133"/>
      <c r="Z205" s="133"/>
      <c r="AA205" s="133"/>
      <c r="AB205" s="133"/>
      <c r="AC205" s="133"/>
    </row>
    <row r="206" spans="1:60" s="1" customFormat="1" x14ac:dyDescent="0.3">
      <c r="A206" s="428">
        <v>2018</v>
      </c>
      <c r="B206" s="327">
        <v>6</v>
      </c>
      <c r="C206" s="429" t="s">
        <v>5</v>
      </c>
      <c r="D206" s="446">
        <f t="shared" si="177"/>
        <v>187.2221597077793</v>
      </c>
      <c r="E206" s="447">
        <f t="shared" si="178"/>
        <v>869.35510897708082</v>
      </c>
      <c r="F206" s="448">
        <f t="shared" si="179"/>
        <v>97.030343234986589</v>
      </c>
      <c r="G206" s="437">
        <f>1/23000*(SUMPRODUCT(M201:M207,J201:J207)+SUMPRODUCT(N201:N207,K201:K207)+SUMPRODUCT(O201:O207,L201:L207))/SUM(J201:L207)*J206</f>
        <v>186.17527766524697</v>
      </c>
      <c r="H206" s="438">
        <f>1/23000*(SUMPRODUCT(M201:M207,J201:J207)+SUMPRODUCT(N201:N207,K201:K207)+SUMPRODUCT(O201:O207,L201:L207))/SUM(J201:L207)*K206</f>
        <v>874.18573216808545</v>
      </c>
      <c r="I206" s="439">
        <f>1/23000*(SUMPRODUCT(M201:M207,J201:J207)+SUMPRODUCT(N201:N207,K201:K207)+SUMPRODUCT(O201:O207,L201:L207))/SUM(J201:L207)*L206</f>
        <v>94.426488000402202</v>
      </c>
      <c r="J206" s="503">
        <v>53.864199453964019</v>
      </c>
      <c r="K206" s="465">
        <v>252.9192663376972</v>
      </c>
      <c r="L206" s="239">
        <v>27.31945533894288</v>
      </c>
      <c r="M206" s="147">
        <v>79943.81642967173</v>
      </c>
      <c r="N206" s="147">
        <v>79057.510311513237</v>
      </c>
      <c r="O206" s="145">
        <v>81688.960000000006</v>
      </c>
      <c r="P206" s="103"/>
      <c r="Q206" s="145"/>
      <c r="R206" s="14"/>
      <c r="V206" s="122"/>
      <c r="W206" s="122"/>
      <c r="X206" s="122"/>
      <c r="Y206" s="133"/>
      <c r="Z206" s="133"/>
      <c r="AA206" s="133"/>
      <c r="AB206" s="133"/>
      <c r="AC206" s="133"/>
    </row>
    <row r="207" spans="1:60" s="1" customFormat="1" ht="16.2" thickBot="1" x14ac:dyDescent="0.35">
      <c r="A207" s="432">
        <v>2018</v>
      </c>
      <c r="B207" s="409">
        <v>7</v>
      </c>
      <c r="C207" s="433" t="s">
        <v>6</v>
      </c>
      <c r="D207" s="449">
        <f t="shared" si="177"/>
        <v>642.25041449578691</v>
      </c>
      <c r="E207" s="450">
        <f t="shared" si="178"/>
        <v>335.54756294671262</v>
      </c>
      <c r="F207" s="451">
        <f t="shared" si="179"/>
        <v>33.691533921410667</v>
      </c>
      <c r="G207" s="440">
        <f>1/23000*(SUMPRODUCT(M201:M207,J201:J207)+SUMPRODUCT(N201:N207,K201:K207)+SUMPRODUCT(O201:O207,L201:L207))/SUM(J201:L207)*J207</f>
        <v>635.30640103662449</v>
      </c>
      <c r="H207" s="441">
        <f>1/23000*(SUMPRODUCT(M201:M207,J201:J207)+SUMPRODUCT(N201:N207,K201:K207)+SUMPRODUCT(O201:O207,L201:L207))/SUM(J201:L207)*K207</f>
        <v>336.84058749363084</v>
      </c>
      <c r="I207" s="442">
        <f>1/23000*(SUMPRODUCT(M201:M207,J201:J207)+SUMPRODUCT(N201:N207,K201:K207)+SUMPRODUCT(O201:O207,L201:L207))/SUM(J201:L207)*L207</f>
        <v>32.619159140501033</v>
      </c>
      <c r="J207" s="504">
        <v>183.80673915978608</v>
      </c>
      <c r="K207" s="466">
        <v>97.454661093996563</v>
      </c>
      <c r="L207" s="149">
        <v>9.4373695369141828</v>
      </c>
      <c r="M207" s="129">
        <v>80365.712383166625</v>
      </c>
      <c r="N207" s="129">
        <v>79191.634973012202</v>
      </c>
      <c r="O207" s="144">
        <v>82110.303847000003</v>
      </c>
      <c r="P207" s="135"/>
      <c r="Q207" s="144"/>
      <c r="R207" s="14"/>
      <c r="V207" s="122"/>
      <c r="W207" s="122"/>
      <c r="X207" s="122"/>
      <c r="Y207" s="133"/>
      <c r="Z207" s="133"/>
      <c r="AA207" s="133"/>
      <c r="AB207" s="133"/>
      <c r="AC207" s="133"/>
    </row>
    <row r="208" spans="1:60" s="1" customFormat="1" x14ac:dyDescent="0.3">
      <c r="A208" s="430">
        <v>2019</v>
      </c>
      <c r="B208" s="47">
        <v>1</v>
      </c>
      <c r="C208" s="431" t="s">
        <v>0</v>
      </c>
      <c r="D208" s="443">
        <f t="shared" si="177"/>
        <v>799.69484188374065</v>
      </c>
      <c r="E208" s="444">
        <f t="shared" si="178"/>
        <v>326.38319612988039</v>
      </c>
      <c r="F208" s="445">
        <f t="shared" si="179"/>
        <v>35.404554432321284</v>
      </c>
      <c r="G208" s="434">
        <f>1/23000*(SUMPRODUCT(M208:M214,J208:J214)+SUMPRODUCT(N208:N214,K208:K214)+SUMPRODUCT(O208:O214,L208:L214))/SUM(J208:L214)*J208</f>
        <v>850.36770836933408</v>
      </c>
      <c r="H208" s="435">
        <f>1/23000*(SUMPRODUCT(M208:M214,J208:J214)+SUMPRODUCT(N208:N214,K208:K214)+SUMPRODUCT(O208:O214,L208:L214))/SUM(J208:L214)*K208</f>
        <v>319.62940429682482</v>
      </c>
      <c r="I208" s="436">
        <f>1/23000*(SUMPRODUCT(M208:M214,J208:J214)+SUMPRODUCT(N208:N214,K208:K214)+SUMPRODUCT(O208:O214,L208:L214))/SUM(J208:L214)*L208</f>
        <v>34.474599031465907</v>
      </c>
      <c r="J208" s="502">
        <v>225.54832894752002</v>
      </c>
      <c r="K208" s="463">
        <v>84.777299645918546</v>
      </c>
      <c r="L208" s="464">
        <v>9.1439128345943352</v>
      </c>
      <c r="M208" s="248">
        <v>81547.850295116426</v>
      </c>
      <c r="N208" s="248">
        <v>88547.447752408465</v>
      </c>
      <c r="O208" s="191">
        <v>89054.299474795436</v>
      </c>
      <c r="P208" s="505">
        <f>SUM(J208:L214)</f>
        <v>2018.3580919733004</v>
      </c>
      <c r="Q208" s="249">
        <f>(SUMPRODUCT(M208:M214,J208:J214)+SUMPRODUCT(N208:N214,K208:K214)+SUMPRODUCT(O208:O214,L208:L214))/SUM(J208:L214)</f>
        <v>86715.150512356442</v>
      </c>
      <c r="R208" s="14"/>
      <c r="V208" s="122"/>
      <c r="W208" s="122"/>
      <c r="X208" s="122"/>
      <c r="Y208" s="154"/>
      <c r="Z208" s="133"/>
      <c r="AA208" s="133"/>
      <c r="AB208" s="133"/>
      <c r="AC208" s="154"/>
    </row>
    <row r="209" spans="1:29" s="1" customFormat="1" x14ac:dyDescent="0.3">
      <c r="A209" s="428">
        <v>2019</v>
      </c>
      <c r="B209" s="327">
        <v>2</v>
      </c>
      <c r="C209" s="429" t="s">
        <v>1</v>
      </c>
      <c r="D209" s="446">
        <f t="shared" si="177"/>
        <v>351.93345869905454</v>
      </c>
      <c r="E209" s="447">
        <f t="shared" si="178"/>
        <v>1723.797983810043</v>
      </c>
      <c r="F209" s="448">
        <f t="shared" si="179"/>
        <v>141.25868795367828</v>
      </c>
      <c r="G209" s="437">
        <f>1/23000*(SUMPRODUCT(M208:M214,J208:J214)+SUMPRODUCT(N208:N214,K208:K214)+SUMPRODUCT(O208:O214,L208:L214))/SUM(J208:L214)*J209</f>
        <v>368.43615127757391</v>
      </c>
      <c r="H209" s="438">
        <f>1/23000*(SUMPRODUCT(M208:M214,J208:J214)+SUMPRODUCT(N208:N214,K208:K214)+SUMPRODUCT(O208:O214,L208:L214))/SUM(J208:L214)*K209</f>
        <v>1683.2385809508014</v>
      </c>
      <c r="I209" s="439">
        <f>1/23000*(SUMPRODUCT(M208:M214,J208:J214)+SUMPRODUCT(N208:N214,K208:K214)+SUMPRODUCT(O208:O214,L208:L214))/SUM(J208:L214)*L209</f>
        <v>135.835443340653</v>
      </c>
      <c r="J209" s="503">
        <v>97.722617435539064</v>
      </c>
      <c r="K209" s="465">
        <v>446.45586305419397</v>
      </c>
      <c r="L209" s="239">
        <v>36.028481509581589</v>
      </c>
      <c r="M209" s="147">
        <v>82831.075983178845</v>
      </c>
      <c r="N209" s="147">
        <v>88804.643210203081</v>
      </c>
      <c r="O209" s="145">
        <v>90177.262177162775</v>
      </c>
      <c r="P209" s="103"/>
      <c r="Q209" s="145"/>
      <c r="R209" s="14"/>
      <c r="V209" s="122"/>
      <c r="W209" s="122"/>
      <c r="X209" s="122"/>
      <c r="Y209" s="133"/>
      <c r="Z209" s="133"/>
      <c r="AA209" s="133"/>
      <c r="AB209" s="133"/>
      <c r="AC209" s="133"/>
    </row>
    <row r="210" spans="1:29" s="1" customFormat="1" x14ac:dyDescent="0.3">
      <c r="A210" s="428">
        <v>2019</v>
      </c>
      <c r="B210" s="327">
        <v>3</v>
      </c>
      <c r="C210" s="429" t="s">
        <v>2</v>
      </c>
      <c r="D210" s="446">
        <f t="shared" si="177"/>
        <v>363.31696463382497</v>
      </c>
      <c r="E210" s="447">
        <f t="shared" si="178"/>
        <v>348.54391521031306</v>
      </c>
      <c r="F210" s="448">
        <f t="shared" si="179"/>
        <v>27.235182143180225</v>
      </c>
      <c r="G210" s="437">
        <f>1/23000*(SUMPRODUCT(M208:M214,J208:J214)+SUMPRODUCT(N208:N214,K208:K214)+SUMPRODUCT(O208:O214,L208:L214))/SUM(J208:L214)*J210</f>
        <v>374.31459743202436</v>
      </c>
      <c r="H210" s="438">
        <f>1/23000*(SUMPRODUCT(M208:M214,J208:J214)+SUMPRODUCT(N208:N214,K208:K214)+SUMPRODUCT(O208:O214,L208:L214))/SUM(J208:L214)*K210</f>
        <v>336.65393557177146</v>
      </c>
      <c r="I210" s="439">
        <f>1/23000*(SUMPRODUCT(M208:M214,J208:J214)+SUMPRODUCT(N208:N214,K208:K214)+SUMPRODUCT(O208:O214,L208:L214))/SUM(J208:L214)*L210</f>
        <v>25.805227829868176</v>
      </c>
      <c r="J210" s="503">
        <v>99.28179435852779</v>
      </c>
      <c r="K210" s="465">
        <v>89.292822216198545</v>
      </c>
      <c r="L210" s="239">
        <v>6.84448146119973</v>
      </c>
      <c r="M210" s="147">
        <v>84167.396858296328</v>
      </c>
      <c r="N210" s="147">
        <v>89777.765456078632</v>
      </c>
      <c r="O210" s="145">
        <v>91520.328142337545</v>
      </c>
      <c r="P210" s="103"/>
      <c r="Q210" s="145"/>
      <c r="R210" s="14"/>
      <c r="V210" s="122"/>
      <c r="W210" s="122"/>
      <c r="X210" s="122"/>
      <c r="Y210" s="133"/>
      <c r="Z210" s="133"/>
      <c r="AA210" s="133"/>
      <c r="AB210" s="133"/>
      <c r="AC210" s="133"/>
    </row>
    <row r="211" spans="1:29" s="1" customFormat="1" x14ac:dyDescent="0.3">
      <c r="A211" s="428">
        <v>2019</v>
      </c>
      <c r="B211" s="327">
        <v>4</v>
      </c>
      <c r="C211" s="429" t="s">
        <v>3</v>
      </c>
      <c r="D211" s="446">
        <f t="shared" si="177"/>
        <v>228.14713556373707</v>
      </c>
      <c r="E211" s="447">
        <f t="shared" si="178"/>
        <v>243.75727454449435</v>
      </c>
      <c r="F211" s="448">
        <f t="shared" si="179"/>
        <v>21.718456128232443</v>
      </c>
      <c r="G211" s="437">
        <f>1/23000*(SUMPRODUCT(M208:M214,J208:J214)+SUMPRODUCT(N208:N214,K208:K214)+SUMPRODUCT(O208:O214,L208:L214))/SUM(J208:L214)*J211</f>
        <v>227.16369506493879</v>
      </c>
      <c r="H211" s="438">
        <f>1/23000*(SUMPRODUCT(M208:M214,J208:J214)+SUMPRODUCT(N208:N214,K208:K214)+SUMPRODUCT(O208:O214,L208:L214))/SUM(J208:L214)*K211</f>
        <v>235.8127640990291</v>
      </c>
      <c r="I211" s="439">
        <f>1/23000*(SUMPRODUCT(M208:M214,J208:J214)+SUMPRODUCT(N208:N214,K208:K214)+SUMPRODUCT(O208:O214,L208:L214))/SUM(J208:L214)*L211</f>
        <v>20.750686855405402</v>
      </c>
      <c r="J211" s="503">
        <v>60.252043104613996</v>
      </c>
      <c r="K211" s="465">
        <v>62.546089607545809</v>
      </c>
      <c r="L211" s="239">
        <v>5.503834045774</v>
      </c>
      <c r="M211" s="147">
        <v>87090.559051334756</v>
      </c>
      <c r="N211" s="147">
        <v>89636.575998621498</v>
      </c>
      <c r="O211" s="145">
        <v>90759.366433458374</v>
      </c>
      <c r="P211" s="103"/>
      <c r="Q211" s="145"/>
      <c r="R211" s="14"/>
      <c r="V211" s="122"/>
      <c r="W211" s="122"/>
      <c r="X211" s="122"/>
      <c r="Y211" s="133"/>
      <c r="Z211" s="133"/>
      <c r="AA211" s="133"/>
      <c r="AB211" s="133"/>
      <c r="AC211" s="133"/>
    </row>
    <row r="212" spans="1:29" s="1" customFormat="1" x14ac:dyDescent="0.3">
      <c r="A212" s="428">
        <v>2019</v>
      </c>
      <c r="B212" s="327">
        <v>5</v>
      </c>
      <c r="C212" s="429" t="s">
        <v>4</v>
      </c>
      <c r="D212" s="446">
        <f t="shared" si="177"/>
        <v>171.49998832570068</v>
      </c>
      <c r="E212" s="447">
        <f t="shared" si="178"/>
        <v>305.82776071135078</v>
      </c>
      <c r="F212" s="448">
        <f t="shared" si="179"/>
        <v>29.11934439067463</v>
      </c>
      <c r="G212" s="437">
        <f>1/23000*(SUMPRODUCT(M208:M214,J208:J214)+SUMPRODUCT(N208:N214,K208:K214)+SUMPRODUCT(O208:O214,L208:L214))/SUM(J208:L214)*J212</f>
        <v>173.85781157113138</v>
      </c>
      <c r="H212" s="438">
        <f>1/23000*(SUMPRODUCT(M208:M214,J208:J214)+SUMPRODUCT(N208:N214,K208:K214)+SUMPRODUCT(O208:O214,L208:L214))/SUM(J208:L214)*K212</f>
        <v>307.14390472141122</v>
      </c>
      <c r="I212" s="439">
        <f>1/23000*(SUMPRODUCT(M208:M214,J208:J214)+SUMPRODUCT(N208:N214,K208:K214)+SUMPRODUCT(O208:O214,L208:L214))/SUM(J208:L214)*L212</f>
        <v>28.307131945975328</v>
      </c>
      <c r="J212" s="503">
        <v>46.113391287560795</v>
      </c>
      <c r="K212" s="465">
        <v>81.465692752108296</v>
      </c>
      <c r="L212" s="239">
        <v>7.5080770881515022</v>
      </c>
      <c r="M212" s="147">
        <v>85539.13779390922</v>
      </c>
      <c r="N212" s="147">
        <v>86343.566951120418</v>
      </c>
      <c r="O212" s="145">
        <v>89203.255790013282</v>
      </c>
      <c r="P212" s="103"/>
      <c r="Q212" s="145"/>
      <c r="R212" s="14"/>
      <c r="V212" s="122"/>
      <c r="W212" s="122"/>
      <c r="X212" s="122"/>
      <c r="Y212" s="133"/>
      <c r="Z212" s="133"/>
      <c r="AA212" s="133"/>
      <c r="AB212" s="133"/>
      <c r="AC212" s="133"/>
    </row>
    <row r="213" spans="1:29" s="1" customFormat="1" x14ac:dyDescent="0.3">
      <c r="A213" s="428">
        <v>2019</v>
      </c>
      <c r="B213" s="327">
        <v>6</v>
      </c>
      <c r="C213" s="429" t="s">
        <v>5</v>
      </c>
      <c r="D213" s="446">
        <f t="shared" si="177"/>
        <v>202.6047858549916</v>
      </c>
      <c r="E213" s="447">
        <f t="shared" si="178"/>
        <v>1042.4165579824091</v>
      </c>
      <c r="F213" s="448">
        <f t="shared" si="179"/>
        <v>111.55771221867175</v>
      </c>
      <c r="G213" s="437">
        <f>1/23000*(SUMPRODUCT(M208:M214,J208:J214)+SUMPRODUCT(N208:N214,K208:K214)+SUMPRODUCT(O208:O214,L208:L214))/SUM(J208:L214)*J213</f>
        <v>207.8974189264222</v>
      </c>
      <c r="H213" s="438">
        <f>1/23000*(SUMPRODUCT(M208:M214,J208:J214)+SUMPRODUCT(N208:N214,K208:K214)+SUMPRODUCT(O208:O214,L208:L214))/SUM(J208:L214)*K213</f>
        <v>1027.0360236095653</v>
      </c>
      <c r="I213" s="439">
        <f>1/23000*(SUMPRODUCT(M208:M214,J208:J214)+SUMPRODUCT(N208:N214,K208:K214)+SUMPRODUCT(O208:O214,L208:L214))/SUM(J208:L214)*L213</f>
        <v>109.79038146525667</v>
      </c>
      <c r="J213" s="503">
        <v>55.141928567907534</v>
      </c>
      <c r="K213" s="465">
        <v>272.40716764545101</v>
      </c>
      <c r="L213" s="239">
        <v>29.120387369229999</v>
      </c>
      <c r="M213" s="147">
        <v>84507.564310633548</v>
      </c>
      <c r="N213" s="147">
        <v>88013.766454194774</v>
      </c>
      <c r="O213" s="145">
        <v>88111.031920565278</v>
      </c>
      <c r="P213" s="103"/>
      <c r="Q213" s="145"/>
      <c r="R213" s="14"/>
      <c r="V213" s="122"/>
      <c r="W213" s="122"/>
      <c r="X213" s="122"/>
      <c r="Y213" s="133"/>
      <c r="Z213" s="133"/>
      <c r="AA213" s="133"/>
      <c r="AB213" s="133"/>
      <c r="AC213" s="133"/>
    </row>
    <row r="214" spans="1:29" s="1" customFormat="1" ht="16.2" thickBot="1" x14ac:dyDescent="0.35">
      <c r="A214" s="432">
        <v>2019</v>
      </c>
      <c r="B214" s="409">
        <v>7</v>
      </c>
      <c r="C214" s="433" t="s">
        <v>6</v>
      </c>
      <c r="D214" s="449">
        <f t="shared" si="177"/>
        <v>694.60536391534765</v>
      </c>
      <c r="E214" s="450">
        <f t="shared" si="178"/>
        <v>402.1278943481106</v>
      </c>
      <c r="F214" s="451">
        <f t="shared" si="179"/>
        <v>38.710929524474004</v>
      </c>
      <c r="G214" s="440">
        <f>1/23000*(SUMPRODUCT(M208:M214,J208:J214)+SUMPRODUCT(N208:N214,K208:K214)+SUMPRODUCT(O208:O214,L208:L214))/SUM(J208:L214)*J214</f>
        <v>709.34235706790889</v>
      </c>
      <c r="H214" s="441">
        <f>1/23000*(SUMPRODUCT(M208:M214,J208:J214)+SUMPRODUCT(N208:N214,K208:K214)+SUMPRODUCT(O208:O214,L208:L214))/SUM(J208:L214)*K214</f>
        <v>395.8872539802577</v>
      </c>
      <c r="I214" s="442">
        <f>1/23000*(SUMPRODUCT(M208:M214,J208:J214)+SUMPRODUCT(N208:N214,K208:K214)+SUMPRODUCT(O208:O214,L208:L214))/SUM(J208:L214)*L214</f>
        <v>37.916910996614547</v>
      </c>
      <c r="J214" s="504">
        <v>188.14329579278214</v>
      </c>
      <c r="K214" s="466">
        <v>105.00364455053852</v>
      </c>
      <c r="L214" s="149">
        <v>10.056938698363517</v>
      </c>
      <c r="M214" s="129">
        <v>84913.593666651868</v>
      </c>
      <c r="N214" s="129">
        <v>88082.100479426736</v>
      </c>
      <c r="O214" s="144">
        <v>88531.053610556628</v>
      </c>
      <c r="P214" s="135"/>
      <c r="Q214" s="144"/>
      <c r="R214" s="14"/>
      <c r="V214" s="122"/>
      <c r="W214" s="122"/>
      <c r="X214" s="122"/>
      <c r="Y214" s="133"/>
      <c r="Z214" s="133"/>
      <c r="AA214" s="133"/>
      <c r="AB214" s="133"/>
      <c r="AC214" s="133"/>
    </row>
    <row r="215" spans="1:29" s="1" customFormat="1" x14ac:dyDescent="0.3">
      <c r="A215" s="430">
        <v>2020</v>
      </c>
      <c r="B215" s="47">
        <v>1</v>
      </c>
      <c r="C215" s="431" t="s">
        <v>0</v>
      </c>
      <c r="D215" s="443">
        <f t="shared" si="177"/>
        <v>868.06797621642897</v>
      </c>
      <c r="E215" s="444">
        <f t="shared" si="178"/>
        <v>390.84926162812724</v>
      </c>
      <c r="F215" s="445">
        <f t="shared" si="179"/>
        <v>41.596058892090802</v>
      </c>
      <c r="G215" s="434">
        <f>1/23000*(SUMPRODUCT(M215:M221,J215:J221)+SUMPRODUCT(N215:N221,K215:K221)+SUMPRODUCT(O215:O221,L215:L221))/SUM(J215:L221)*J215</f>
        <v>949.4262487933421</v>
      </c>
      <c r="H215" s="435">
        <f>1/23000*(SUMPRODUCT(M215:M221,J215:J221)+SUMPRODUCT(N215:N221,K215:K221)+SUMPRODUCT(O215:O221,L215:L221))/SUM(J215:L221)*K215</f>
        <v>377.22144328940169</v>
      </c>
      <c r="I215" s="436">
        <f>1/23000*(SUMPRODUCT(M215:M221,J215:J221)+SUMPRODUCT(N215:N221,K215:K221)+SUMPRODUCT(O215:O221,L215:L221))/SUM(J215:L221)*L215</f>
        <v>40.7868919256696</v>
      </c>
      <c r="J215" s="502">
        <v>231.10572948412766</v>
      </c>
      <c r="K215" s="463">
        <v>91.821810213537049</v>
      </c>
      <c r="L215" s="464">
        <v>9.9281902347360607</v>
      </c>
      <c r="M215" s="248">
        <v>86391.468950358074</v>
      </c>
      <c r="N215" s="248">
        <v>97901.936332351062</v>
      </c>
      <c r="O215" s="191">
        <v>96362.915284481598</v>
      </c>
      <c r="P215" s="505">
        <f>SUM(J215:L221)</f>
        <v>2142.0940314574386</v>
      </c>
      <c r="Q215" s="249">
        <f>(SUMPRODUCT(M215:M221,J215:J221)+SUMPRODUCT(N215:N221,K215:K221)+SUMPRODUCT(O215:O221,L215:L221))/SUM(J215:L221)</f>
        <v>94488.370197445154</v>
      </c>
      <c r="R215" s="14"/>
      <c r="V215" s="122"/>
      <c r="W215" s="122"/>
      <c r="X215" s="122"/>
      <c r="Y215" s="154"/>
      <c r="Z215" s="133"/>
      <c r="AA215" s="133"/>
      <c r="AB215" s="133"/>
      <c r="AC215" s="154"/>
    </row>
    <row r="216" spans="1:29" s="1" customFormat="1" x14ac:dyDescent="0.3">
      <c r="A216" s="428">
        <v>2020</v>
      </c>
      <c r="B216" s="327">
        <v>2</v>
      </c>
      <c r="C216" s="429" t="s">
        <v>1</v>
      </c>
      <c r="D216" s="446">
        <f t="shared" si="177"/>
        <v>381.5654101126969</v>
      </c>
      <c r="E216" s="447">
        <f t="shared" si="178"/>
        <v>2075.3672008614603</v>
      </c>
      <c r="F216" s="448">
        <f t="shared" si="179"/>
        <v>166.14062956084405</v>
      </c>
      <c r="G216" s="437">
        <f>1/23000*(SUMPRODUCT(M215:M221,J215:J221)+SUMPRODUCT(N215:N221,K215:K221)+SUMPRODUCT(O215:O221,L215:L221))/SUM(J215:L221)*J216</f>
        <v>411.17259350958454</v>
      </c>
      <c r="H216" s="438">
        <f>1/23000*(SUMPRODUCT(M215:M221,J215:J221)+SUMPRODUCT(N215:N221,K215:K221)+SUMPRODUCT(O215:O221,L215:L221))/SUM(J215:L221)*K216</f>
        <v>1990.4264918537244</v>
      </c>
      <c r="I216" s="439">
        <f>1/23000*(SUMPRODUCT(M215:M221,J215:J221)+SUMPRODUCT(N215:N221,K215:K221)+SUMPRODUCT(O215:O221,L215:L221))/SUM(J215:L221)*L216</f>
        <v>160.77758118857872</v>
      </c>
      <c r="J216" s="503">
        <v>100.08607017941928</v>
      </c>
      <c r="K216" s="465">
        <v>484.50205265444924</v>
      </c>
      <c r="L216" s="239">
        <v>39.135867828073692</v>
      </c>
      <c r="M216" s="147">
        <v>87684.574055707504</v>
      </c>
      <c r="N216" s="147">
        <v>98520.626194038996</v>
      </c>
      <c r="O216" s="145">
        <v>97640.213235754331</v>
      </c>
      <c r="P216" s="103"/>
      <c r="Q216" s="145"/>
      <c r="R216" s="14"/>
      <c r="V216" s="122"/>
      <c r="W216" s="122"/>
      <c r="X216" s="122"/>
      <c r="Y216" s="133"/>
      <c r="Z216" s="133"/>
      <c r="AA216" s="133"/>
      <c r="AB216" s="133"/>
      <c r="AC216" s="133"/>
    </row>
    <row r="217" spans="1:29" s="1" customFormat="1" x14ac:dyDescent="0.3">
      <c r="A217" s="428">
        <v>2020</v>
      </c>
      <c r="B217" s="327">
        <v>3</v>
      </c>
      <c r="C217" s="429" t="s">
        <v>2</v>
      </c>
      <c r="D217" s="446">
        <f t="shared" si="177"/>
        <v>393.39521543677728</v>
      </c>
      <c r="E217" s="447">
        <f t="shared" si="178"/>
        <v>419.808244824312</v>
      </c>
      <c r="F217" s="448">
        <f t="shared" si="179"/>
        <v>31.974913896765667</v>
      </c>
      <c r="G217" s="437">
        <f>1/23000*(SUMPRODUCT(M215:M221,J215:J221)+SUMPRODUCT(N215:N221,K215:K221)+SUMPRODUCT(O215:O221,L215:L221))/SUM(J215:L221)*J217</f>
        <v>417.59030215747578</v>
      </c>
      <c r="H217" s="438">
        <f>1/23000*(SUMPRODUCT(M215:M221,J215:J221)+SUMPRODUCT(N215:N221,K215:K221)+SUMPRODUCT(O215:O221,L215:L221))/SUM(J215:L221)*K217</f>
        <v>398.18715635133606</v>
      </c>
      <c r="I217" s="439">
        <f>1/23000*(SUMPRODUCT(M215:M221,J215:J221)+SUMPRODUCT(N215:N221,K215:K221)+SUMPRODUCT(O215:O221,L215:L221))/SUM(J215:L221)*L217</f>
        <v>30.522896538365767</v>
      </c>
      <c r="J217" s="503">
        <v>101.64824442999694</v>
      </c>
      <c r="K217" s="465">
        <v>96.925204413445996</v>
      </c>
      <c r="L217" s="239">
        <v>7.4297674826588826</v>
      </c>
      <c r="M217" s="147">
        <v>89013.73561131311</v>
      </c>
      <c r="N217" s="147">
        <v>99618.976192942646</v>
      </c>
      <c r="O217" s="145">
        <v>98983.315607398428</v>
      </c>
      <c r="P217" s="103"/>
      <c r="Q217" s="145"/>
      <c r="R217" s="14"/>
      <c r="V217" s="122"/>
      <c r="W217" s="122"/>
      <c r="X217" s="122"/>
      <c r="Y217" s="133"/>
      <c r="Z217" s="133"/>
      <c r="AA217" s="133"/>
      <c r="AB217" s="133"/>
      <c r="AC217" s="133"/>
    </row>
    <row r="218" spans="1:29" s="1" customFormat="1" x14ac:dyDescent="0.3">
      <c r="A218" s="428">
        <v>2020</v>
      </c>
      <c r="B218" s="327">
        <v>4</v>
      </c>
      <c r="C218" s="429" t="s">
        <v>3</v>
      </c>
      <c r="D218" s="446">
        <f t="shared" si="177"/>
        <v>246.23568915157944</v>
      </c>
      <c r="E218" s="447">
        <f t="shared" si="178"/>
        <v>291.42236376551926</v>
      </c>
      <c r="F218" s="448">
        <f t="shared" si="179"/>
        <v>25.52944587966363</v>
      </c>
      <c r="G218" s="437">
        <f>1/23000*(SUMPRODUCT(M215:M221,J215:J221)+SUMPRODUCT(N215:N221,K215:K221)+SUMPRODUCT(O215:O221,L215:L221))/SUM(J215:L221)*J218</f>
        <v>253.0803145644268</v>
      </c>
      <c r="H218" s="438">
        <f>1/23000*(SUMPRODUCT(M215:M221,J215:J221)+SUMPRODUCT(N215:N221,K215:K221)+SUMPRODUCT(O215:O221,L215:L221))/SUM(J215:L221)*K218</f>
        <v>278.15438574767916</v>
      </c>
      <c r="I218" s="439">
        <f>1/23000*(SUMPRODUCT(M215:M221,J215:J221)+SUMPRODUCT(N215:N221,K215:K221)+SUMPRODUCT(O215:O221,L215:L221))/SUM(J215:L221)*L218</f>
        <v>24.55908559734241</v>
      </c>
      <c r="J218" s="503">
        <v>61.603848418788843</v>
      </c>
      <c r="K218" s="465">
        <v>67.707283540060502</v>
      </c>
      <c r="L218" s="239">
        <v>5.9780792869909032</v>
      </c>
      <c r="M218" s="147">
        <v>91932.906723389286</v>
      </c>
      <c r="N218" s="147">
        <v>98995.470149694243</v>
      </c>
      <c r="O218" s="145">
        <v>98221.724243443779</v>
      </c>
      <c r="P218" s="103"/>
      <c r="Q218" s="145"/>
      <c r="R218" s="14"/>
      <c r="V218" s="122"/>
      <c r="W218" s="122"/>
      <c r="X218" s="122"/>
      <c r="Y218" s="133"/>
      <c r="Z218" s="133"/>
      <c r="AA218" s="133"/>
      <c r="AB218" s="133"/>
      <c r="AC218" s="133"/>
    </row>
    <row r="219" spans="1:29" s="1" customFormat="1" x14ac:dyDescent="0.3">
      <c r="A219" s="428">
        <v>2020</v>
      </c>
      <c r="B219" s="327">
        <v>5</v>
      </c>
      <c r="C219" s="429" t="s">
        <v>4</v>
      </c>
      <c r="D219" s="446">
        <f t="shared" si="177"/>
        <v>185.35079584273501</v>
      </c>
      <c r="E219" s="447">
        <f t="shared" si="178"/>
        <v>370.97085174613551</v>
      </c>
      <c r="F219" s="448">
        <f t="shared" si="179"/>
        <v>34.30073510053996</v>
      </c>
      <c r="G219" s="437">
        <f>1/23000*(SUMPRODUCT(M215:M221,J215:J221)+SUMPRODUCT(N215:N221,K215:K221)+SUMPRODUCT(O215:O221,L215:L221))/SUM(J215:L221)*J219</f>
        <v>193.76104384058999</v>
      </c>
      <c r="H219" s="438">
        <f>1/23000*(SUMPRODUCT(M215:M221,J215:J221)+SUMPRODUCT(N215:N221,K215:K221)+SUMPRODUCT(O215:O221,L215:L221))/SUM(J215:L221)*K219</f>
        <v>364.2667259237013</v>
      </c>
      <c r="I219" s="439">
        <f>1/23000*(SUMPRODUCT(M215:M221,J215:J221)+SUMPRODUCT(N215:N221,K215:K221)+SUMPRODUCT(O215:O221,L215:L221))/SUM(J215:L221)*L219</f>
        <v>33.529343532160247</v>
      </c>
      <c r="J219" s="503">
        <v>47.164576963505169</v>
      </c>
      <c r="K219" s="465">
        <v>88.668422142724864</v>
      </c>
      <c r="L219" s="239">
        <v>8.1615853848279976</v>
      </c>
      <c r="M219" s="147">
        <v>90387.078159983634</v>
      </c>
      <c r="N219" s="147">
        <v>96227.375924509819</v>
      </c>
      <c r="O219" s="145">
        <v>96662.213297305992</v>
      </c>
      <c r="P219" s="103"/>
      <c r="Q219" s="145"/>
      <c r="R219" s="14"/>
      <c r="V219" s="122"/>
      <c r="W219" s="122"/>
      <c r="X219" s="122"/>
      <c r="Y219" s="133"/>
      <c r="Z219" s="133"/>
      <c r="AA219" s="133"/>
      <c r="AB219" s="133"/>
      <c r="AC219" s="133"/>
    </row>
    <row r="220" spans="1:29" s="1" customFormat="1" x14ac:dyDescent="0.3">
      <c r="A220" s="428">
        <v>2020</v>
      </c>
      <c r="B220" s="327">
        <v>6</v>
      </c>
      <c r="C220" s="429" t="s">
        <v>5</v>
      </c>
      <c r="D220" s="446">
        <f t="shared" si="177"/>
        <v>219.2093232473226</v>
      </c>
      <c r="E220" s="447">
        <f t="shared" si="178"/>
        <v>1248.0970715662256</v>
      </c>
      <c r="F220" s="448">
        <f t="shared" si="179"/>
        <v>131.61383429820228</v>
      </c>
      <c r="G220" s="437">
        <f>1/23000*(SUMPRODUCT(M215:M221,J215:J221)+SUMPRODUCT(N215:N221,K215:K221)+SUMPRODUCT(O215:O221,L215:L221))/SUM(J215:L221)*J220</f>
        <v>231.78263562813785</v>
      </c>
      <c r="H220" s="438">
        <f>1/23000*(SUMPRODUCT(M215:M221,J215:J221)+SUMPRODUCT(N215:N221,K215:K221)+SUMPRODUCT(O215:O221,L215:L221))/SUM(J215:L221)*K220</f>
        <v>1211.7809653055883</v>
      </c>
      <c r="I220" s="439">
        <f>1/23000*(SUMPRODUCT(M215:M221,J215:J221)+SUMPRODUCT(N215:N221,K215:K221)+SUMPRODUCT(O215:O221,L215:L221))/SUM(J215:L221)*L220</f>
        <v>130.12228130286263</v>
      </c>
      <c r="J220" s="503">
        <v>56.419648347276862</v>
      </c>
      <c r="K220" s="465">
        <v>294.96711758059433</v>
      </c>
      <c r="L220" s="239">
        <v>31.673871225760251</v>
      </c>
      <c r="M220" s="147">
        <v>89362.741214812399</v>
      </c>
      <c r="N220" s="147">
        <v>97320.111073668202</v>
      </c>
      <c r="O220" s="145">
        <v>95571.462271928016</v>
      </c>
      <c r="P220" s="103"/>
      <c r="Q220" s="145"/>
      <c r="R220" s="14"/>
      <c r="V220" s="122"/>
      <c r="W220" s="122"/>
      <c r="X220" s="122"/>
      <c r="Y220" s="133"/>
      <c r="Z220" s="133"/>
      <c r="AA220" s="133"/>
      <c r="AB220" s="133"/>
      <c r="AC220" s="133"/>
    </row>
    <row r="221" spans="1:29" s="1" customFormat="1" ht="16.2" thickBot="1" x14ac:dyDescent="0.35">
      <c r="A221" s="432">
        <v>2020</v>
      </c>
      <c r="B221" s="409">
        <v>7</v>
      </c>
      <c r="C221" s="433" t="s">
        <v>6</v>
      </c>
      <c r="D221" s="449">
        <f t="shared" si="177"/>
        <v>751.09643025297271</v>
      </c>
      <c r="E221" s="450">
        <f t="shared" si="178"/>
        <v>481.89352613819307</v>
      </c>
      <c r="F221" s="451">
        <f t="shared" si="179"/>
        <v>45.644319063502685</v>
      </c>
      <c r="G221" s="440">
        <f>1/23000*(SUMPRODUCT(M215:M221,J215:J221)+SUMPRODUCT(N215:N221,K215:K221)+SUMPRODUCT(O215:O221,L215:L221))/SUM(J215:L221)*J221</f>
        <v>790.74644846760634</v>
      </c>
      <c r="H221" s="441">
        <f>1/23000*(SUMPRODUCT(M215:M221,J215:J221)+SUMPRODUCT(N215:N221,K215:K221)+SUMPRODUCT(O215:O221,L215:L221))/SUM(J215:L221)*K221</f>
        <v>467.30730683138455</v>
      </c>
      <c r="I221" s="442">
        <f>1/23000*(SUMPRODUCT(M215:M221,J215:J221)+SUMPRODUCT(N215:N221,K215:K221)+SUMPRODUCT(O215:O221,L215:L221))/SUM(J215:L221)*L221</f>
        <v>44.927155133135471</v>
      </c>
      <c r="J221" s="504">
        <v>192.48049550172794</v>
      </c>
      <c r="K221" s="466">
        <v>113.75016877381233</v>
      </c>
      <c r="L221" s="149">
        <v>10.935997370923598</v>
      </c>
      <c r="M221" s="129">
        <v>89750.485371455667</v>
      </c>
      <c r="N221" s="129">
        <v>97437.667307708703</v>
      </c>
      <c r="O221" s="144">
        <v>95996.670706212826</v>
      </c>
      <c r="P221" s="135"/>
      <c r="Q221" s="144"/>
      <c r="R221" s="14"/>
      <c r="V221" s="122"/>
      <c r="W221" s="122"/>
      <c r="X221" s="122"/>
      <c r="Y221" s="133"/>
      <c r="Z221" s="133"/>
      <c r="AA221" s="133"/>
      <c r="AB221" s="133"/>
      <c r="AC221" s="133"/>
    </row>
    <row r="222" spans="1:29" s="1" customFormat="1" x14ac:dyDescent="0.3">
      <c r="A222" s="430">
        <v>2021</v>
      </c>
      <c r="B222" s="47">
        <v>1</v>
      </c>
      <c r="C222" s="431" t="s">
        <v>0</v>
      </c>
      <c r="D222" s="443">
        <f t="shared" si="177"/>
        <v>941.13321542088477</v>
      </c>
      <c r="E222" s="444">
        <f t="shared" si="178"/>
        <v>467.48942767261155</v>
      </c>
      <c r="F222" s="445">
        <f t="shared" si="179"/>
        <v>49.021186106331513</v>
      </c>
      <c r="G222" s="434">
        <f>1/23000*(SUMPRODUCT(M222:M228,J222:J228)+SUMPRODUCT(N222:N228,K222:K228)+SUMPRODUCT(O222:O228,L222:L228))/SUM(J222:L228)*J222</f>
        <v>1056.6981114388564</v>
      </c>
      <c r="H222" s="435">
        <f>1/23000*(SUMPRODUCT(M222:M228,J222:J228)+SUMPRODUCT(N222:N228,K222:K228)+SUMPRODUCT(O222:O228,L222:L228))/SUM(J222:L228)*K222</f>
        <v>446.28235090471719</v>
      </c>
      <c r="I222" s="436">
        <f>1/23000*(SUMPRODUCT(M222:M228,J222:J228)+SUMPRODUCT(N222:N228,K222:K228)+SUMPRODUCT(O222:O228,L222:L228))/SUM(J222:L228)*L222</f>
        <v>48.585369078902716</v>
      </c>
      <c r="J222" s="502">
        <v>236.74369518996431</v>
      </c>
      <c r="K222" s="463">
        <v>99.985541478239455</v>
      </c>
      <c r="L222" s="464">
        <v>10.885114379778294</v>
      </c>
      <c r="M222" s="248">
        <v>91432.483290891614</v>
      </c>
      <c r="N222" s="248">
        <v>107538.11678671715</v>
      </c>
      <c r="O222" s="191">
        <v>103580.65529749529</v>
      </c>
      <c r="P222" s="505">
        <f>SUM(J222:L228)</f>
        <v>2283.6085043058106</v>
      </c>
      <c r="Q222" s="249">
        <f>(SUMPRODUCT(M222:M228,J222:J228)+SUMPRODUCT(N222:N228,K222:K228)+SUMPRODUCT(O222:O228,L222:L228))/SUM(J222:L228)</f>
        <v>102659.78379526432</v>
      </c>
      <c r="R222" s="14"/>
      <c r="V222" s="122"/>
      <c r="W222" s="122"/>
      <c r="X222" s="122"/>
      <c r="Y222" s="154"/>
      <c r="Z222" s="133"/>
      <c r="AA222" s="133"/>
      <c r="AB222" s="133"/>
      <c r="AC222" s="154"/>
    </row>
    <row r="223" spans="1:29" s="1" customFormat="1" x14ac:dyDescent="0.3">
      <c r="A223" s="428">
        <v>2021</v>
      </c>
      <c r="B223" s="327">
        <v>2</v>
      </c>
      <c r="C223" s="429" t="s">
        <v>1</v>
      </c>
      <c r="D223" s="446">
        <f t="shared" si="177"/>
        <v>413.21977081465633</v>
      </c>
      <c r="E223" s="447">
        <f t="shared" si="178"/>
        <v>2498.4071173444008</v>
      </c>
      <c r="F223" s="448">
        <f t="shared" si="179"/>
        <v>195.47504346535482</v>
      </c>
      <c r="G223" s="437">
        <f>1/23000*(SUMPRODUCT(M222:M228,J222:J228)+SUMPRODUCT(N222:N228,K222:K228)+SUMPRODUCT(O222:O228,L222:L228))/SUM(J222:L228)*J223</f>
        <v>457.43484578381333</v>
      </c>
      <c r="H223" s="438">
        <f>1/23000*(SUMPRODUCT(M222:M228,J222:J228)+SUMPRODUCT(N222:N228,K222:K228)+SUMPRODUCT(O222:O228,L222:L228))/SUM(J222:L228)*K223</f>
        <v>2360.3647689718541</v>
      </c>
      <c r="I223" s="439">
        <f>1/23000*(SUMPRODUCT(M222:M228,J222:J228)+SUMPRODUCT(N222:N228,K222:K228)+SUMPRODUCT(O222:O228,L222:L228))/SUM(J222:L228)*L223</f>
        <v>191.37125229304584</v>
      </c>
      <c r="J223" s="503">
        <v>102.48415751595454</v>
      </c>
      <c r="K223" s="465">
        <v>528.81846892080591</v>
      </c>
      <c r="L223" s="239">
        <v>42.875005576848842</v>
      </c>
      <c r="M223" s="147">
        <v>92736.818637139339</v>
      </c>
      <c r="N223" s="147">
        <v>108663.68532133612</v>
      </c>
      <c r="O223" s="145">
        <v>104861.2341669483</v>
      </c>
      <c r="P223" s="103"/>
      <c r="Q223" s="145"/>
      <c r="R223" s="14"/>
      <c r="V223" s="122"/>
      <c r="W223" s="122"/>
      <c r="X223" s="122"/>
      <c r="Y223" s="133"/>
      <c r="Z223" s="133"/>
      <c r="AA223" s="133"/>
      <c r="AB223" s="133"/>
      <c r="AC223" s="133"/>
    </row>
    <row r="224" spans="1:29" s="1" customFormat="1" x14ac:dyDescent="0.3">
      <c r="A224" s="428">
        <v>2021</v>
      </c>
      <c r="B224" s="327">
        <v>3</v>
      </c>
      <c r="C224" s="429" t="s">
        <v>2</v>
      </c>
      <c r="D224" s="446">
        <f t="shared" si="177"/>
        <v>425.51133263356456</v>
      </c>
      <c r="E224" s="447">
        <f t="shared" si="178"/>
        <v>505.95182463603987</v>
      </c>
      <c r="F224" s="448">
        <f t="shared" si="179"/>
        <v>37.565861210623289</v>
      </c>
      <c r="G224" s="437">
        <f>1/23000*(SUMPRODUCT(M222:M228,J222:J228)+SUMPRODUCT(N222:N228,K222:K228)+SUMPRODUCT(O222:O228,L222:L228))/SUM(J222:L228)*J224</f>
        <v>464.42641882202889</v>
      </c>
      <c r="H224" s="438">
        <f>1/23000*(SUMPRODUCT(M222:M228,J222:J228)+SUMPRODUCT(N222:N228,K222:K228)+SUMPRODUCT(O222:O228,L222:L228))/SUM(J222:L228)*K224</f>
        <v>472.40770417062157</v>
      </c>
      <c r="I224" s="439">
        <f>1/23000*(SUMPRODUCT(M222:M228,J222:J228)+SUMPRODUCT(N222:N228,K222:K228)+SUMPRODUCT(O222:O228,L222:L228))/SUM(J222:L228)*L224</f>
        <v>36.311695281645079</v>
      </c>
      <c r="J224" s="503">
        <v>104.05055648869791</v>
      </c>
      <c r="K224" s="465">
        <v>105.83869159118095</v>
      </c>
      <c r="L224" s="239">
        <v>8.1353083028445159</v>
      </c>
      <c r="M224" s="147">
        <v>94057.74443537007</v>
      </c>
      <c r="N224" s="147">
        <v>109949.31807715738</v>
      </c>
      <c r="O224" s="145">
        <v>106205.53956661142</v>
      </c>
      <c r="P224" s="103"/>
      <c r="Q224" s="145"/>
      <c r="R224" s="14"/>
      <c r="V224" s="122"/>
      <c r="W224" s="122"/>
      <c r="X224" s="122"/>
      <c r="Y224" s="133"/>
      <c r="Z224" s="133"/>
      <c r="AA224" s="133"/>
      <c r="AB224" s="133"/>
      <c r="AC224" s="133"/>
    </row>
    <row r="225" spans="1:29" s="1" customFormat="1" x14ac:dyDescent="0.3">
      <c r="A225" s="428">
        <v>2021</v>
      </c>
      <c r="B225" s="327">
        <v>4</v>
      </c>
      <c r="C225" s="429" t="s">
        <v>3</v>
      </c>
      <c r="D225" s="446">
        <f t="shared" si="177"/>
        <v>265.59568075277156</v>
      </c>
      <c r="E225" s="447">
        <f t="shared" si="178"/>
        <v>348.12645315250307</v>
      </c>
      <c r="F225" s="448">
        <f t="shared" si="179"/>
        <v>30.019387363023291</v>
      </c>
      <c r="G225" s="437">
        <f>1/23000*(SUMPRODUCT(M222:M228,J222:J228)+SUMPRODUCT(N222:N228,K222:K228)+SUMPRODUCT(O222:O228,L222:L228))/SUM(J222:L228)*J225</f>
        <v>281.17232257251328</v>
      </c>
      <c r="H225" s="438">
        <f>1/23000*(SUMPRODUCT(M222:M228,J222:J228)+SUMPRODUCT(N222:N228,K222:K228)+SUMPRODUCT(O222:O228,L222:L228))/SUM(J222:L228)*K225</f>
        <v>328.98267331740573</v>
      </c>
      <c r="I225" s="439">
        <f>1/23000*(SUMPRODUCT(M222:M228,J222:J228)+SUMPRODUCT(N222:N228,K222:K228)+SUMPRODUCT(O222:O228,L222:L228))/SUM(J222:L228)*L225</f>
        <v>29.230139503205123</v>
      </c>
      <c r="J225" s="503">
        <v>62.994126619874343</v>
      </c>
      <c r="K225" s="465">
        <v>73.705605121772891</v>
      </c>
      <c r="L225" s="239">
        <v>6.5487495075430946</v>
      </c>
      <c r="M225" s="147">
        <v>96972.543078111034</v>
      </c>
      <c r="N225" s="147">
        <v>108633.64338816481</v>
      </c>
      <c r="O225" s="145">
        <v>105431.71769728775</v>
      </c>
      <c r="P225" s="103"/>
      <c r="Q225" s="145"/>
      <c r="R225" s="14"/>
      <c r="V225" s="122"/>
      <c r="W225" s="122"/>
      <c r="X225" s="122"/>
      <c r="Y225" s="133"/>
      <c r="Z225" s="133"/>
      <c r="AA225" s="133"/>
      <c r="AB225" s="133"/>
      <c r="AC225" s="133"/>
    </row>
    <row r="226" spans="1:29" s="1" customFormat="1" x14ac:dyDescent="0.3">
      <c r="A226" s="428">
        <v>2021</v>
      </c>
      <c r="B226" s="327">
        <v>5</v>
      </c>
      <c r="C226" s="429" t="s">
        <v>4</v>
      </c>
      <c r="D226" s="446">
        <f t="shared" si="177"/>
        <v>200.17930878784588</v>
      </c>
      <c r="E226" s="447">
        <f t="shared" si="178"/>
        <v>449.21819346082577</v>
      </c>
      <c r="F226" s="448">
        <f t="shared" si="179"/>
        <v>40.383858376521239</v>
      </c>
      <c r="G226" s="437">
        <f>1/23000*(SUMPRODUCT(M222:M228,J222:J228)+SUMPRODUCT(N222:N228,K222:K228)+SUMPRODUCT(O222:O228,L222:L228))/SUM(J222:L228)*J226</f>
        <v>215.33799997926869</v>
      </c>
      <c r="H226" s="438">
        <f>1/23000*(SUMPRODUCT(M222:M228,J222:J228)+SUMPRODUCT(N222:N228,K222:K228)+SUMPRODUCT(O222:O228,L222:L228))/SUM(J222:L228)*K226</f>
        <v>433.14445307266885</v>
      </c>
      <c r="I226" s="439">
        <f>1/23000*(SUMPRODUCT(M222:M228,J222:J228)+SUMPRODUCT(N222:N228,K222:K228)+SUMPRODUCT(O222:O228,L222:L228))/SUM(J222:L228)*L226</f>
        <v>39.915515127255269</v>
      </c>
      <c r="J226" s="503">
        <v>48.24453955017632</v>
      </c>
      <c r="K226" s="465">
        <v>97.04211378955722</v>
      </c>
      <c r="L226" s="239">
        <v>8.9427116830653297</v>
      </c>
      <c r="M226" s="147">
        <v>95433.061338101805</v>
      </c>
      <c r="N226" s="147">
        <v>106469.42905638591</v>
      </c>
      <c r="O226" s="145">
        <v>103864.328357907</v>
      </c>
      <c r="P226" s="103"/>
      <c r="Q226" s="145"/>
      <c r="R226" s="14"/>
      <c r="V226" s="122"/>
      <c r="W226" s="122"/>
      <c r="X226" s="122"/>
      <c r="Y226" s="133"/>
      <c r="Z226" s="133"/>
      <c r="AA226" s="133"/>
      <c r="AB226" s="133"/>
      <c r="AC226" s="133"/>
    </row>
    <row r="227" spans="1:29" s="1" customFormat="1" x14ac:dyDescent="0.3">
      <c r="A227" s="428">
        <v>2021</v>
      </c>
      <c r="B227" s="327">
        <v>6</v>
      </c>
      <c r="C227" s="429" t="s">
        <v>5</v>
      </c>
      <c r="D227" s="446">
        <f t="shared" si="177"/>
        <v>236.94341393632001</v>
      </c>
      <c r="E227" s="447">
        <f t="shared" si="178"/>
        <v>1491.0138285370303</v>
      </c>
      <c r="F227" s="448">
        <f t="shared" si="179"/>
        <v>155.23750713081742</v>
      </c>
      <c r="G227" s="437">
        <f>1/23000*(SUMPRODUCT(M222:M228,J222:J228)+SUMPRODUCT(N222:N228,K222:K228)+SUMPRODUCT(O222:O228,L222:L228))/SUM(J222:L228)*J227</f>
        <v>257.6292054841233</v>
      </c>
      <c r="H227" s="438">
        <f>1/23000*(SUMPRODUCT(M222:M228,J222:J228)+SUMPRODUCT(N222:N228,K222:K228)+SUMPRODUCT(O222:O228,L222:L228))/SUM(J222:L228)*K227</f>
        <v>1433.1491229413034</v>
      </c>
      <c r="I227" s="439">
        <f>1/23000*(SUMPRODUCT(M222:M228,J222:J228)+SUMPRODUCT(N222:N228,K222:K228)+SUMPRODUCT(O222:O228,L222:L228))/SUM(J222:L228)*L227</f>
        <v>155.05130109097078</v>
      </c>
      <c r="J227" s="503">
        <v>57.719503266752227</v>
      </c>
      <c r="K227" s="465">
        <v>321.08415397978393</v>
      </c>
      <c r="L227" s="239">
        <v>34.737847609385234</v>
      </c>
      <c r="M227" s="147">
        <v>94416.933828231908</v>
      </c>
      <c r="N227" s="147">
        <v>106804.76638691698</v>
      </c>
      <c r="O227" s="145">
        <v>102783.071195354</v>
      </c>
      <c r="P227" s="103"/>
      <c r="Q227" s="145"/>
      <c r="R227" s="14"/>
      <c r="V227" s="122"/>
      <c r="W227" s="122"/>
      <c r="X227" s="122"/>
      <c r="Y227" s="133"/>
      <c r="Z227" s="133"/>
      <c r="AA227" s="133"/>
      <c r="AB227" s="133"/>
      <c r="AC227" s="133"/>
    </row>
    <row r="228" spans="1:29" s="1" customFormat="1" ht="16.2" thickBot="1" x14ac:dyDescent="0.35">
      <c r="A228" s="432">
        <v>2021</v>
      </c>
      <c r="B228" s="409">
        <v>7</v>
      </c>
      <c r="C228" s="433" t="s">
        <v>6</v>
      </c>
      <c r="D228" s="449">
        <f t="shared" si="177"/>
        <v>811.40434516671678</v>
      </c>
      <c r="E228" s="450">
        <f t="shared" si="178"/>
        <v>577.10069301178771</v>
      </c>
      <c r="F228" s="451">
        <f t="shared" si="179"/>
        <v>53.817999935083392</v>
      </c>
      <c r="G228" s="440">
        <f>1/23000*(SUMPRODUCT(M222:M228,J222:J228)+SUMPRODUCT(N222:N228,K222:K228)+SUMPRODUCT(O222:O228,L222:L228))/SUM(J222:L228)*J228</f>
        <v>878.82588772783265</v>
      </c>
      <c r="H228" s="441">
        <f>1/23000*(SUMPRODUCT(M222:M228,J222:J228)+SUMPRODUCT(N222:N228,K222:K228)+SUMPRODUCT(O222:O228,L222:L228))/SUM(J222:L228)*K228</f>
        <v>552.97119549708771</v>
      </c>
      <c r="I228" s="442">
        <f>1/23000*(SUMPRODUCT(M222:M228,J222:J228)+SUMPRODUCT(N222:N228,K222:K228)+SUMPRODUCT(O222:O228,L222:L228))/SUM(J222:L228)*L228</f>
        <v>53.523115856594032</v>
      </c>
      <c r="J228" s="504">
        <v>196.89302539396709</v>
      </c>
      <c r="K228" s="466">
        <v>123.88821626390092</v>
      </c>
      <c r="L228" s="149">
        <v>11.991372075716859</v>
      </c>
      <c r="M228" s="129">
        <v>94783.956422492498</v>
      </c>
      <c r="N228" s="129">
        <v>107139.45474036786</v>
      </c>
      <c r="O228" s="144">
        <v>103225.38494269182</v>
      </c>
      <c r="P228" s="135"/>
      <c r="Q228" s="144"/>
      <c r="R228" s="14"/>
      <c r="V228" s="122"/>
      <c r="W228" s="122"/>
      <c r="X228" s="122"/>
      <c r="Y228" s="133"/>
      <c r="Z228" s="133"/>
      <c r="AA228" s="133"/>
      <c r="AB228" s="133"/>
      <c r="AC228" s="133"/>
    </row>
    <row r="229" spans="1:29" s="1" customFormat="1" x14ac:dyDescent="0.3">
      <c r="A229" s="430">
        <v>2022</v>
      </c>
      <c r="B229" s="47">
        <v>1</v>
      </c>
      <c r="C229" s="431" t="s">
        <v>0</v>
      </c>
      <c r="D229" s="443">
        <f t="shared" si="177"/>
        <v>1019.1282620257385</v>
      </c>
      <c r="E229" s="444">
        <f t="shared" si="178"/>
        <v>558.48046919408444</v>
      </c>
      <c r="F229" s="445">
        <f t="shared" si="179"/>
        <v>57.782837031150116</v>
      </c>
      <c r="G229" s="434">
        <f>1/23000*(SUMPRODUCT(M229:M235,J229:J235)+SUMPRODUCT(N229:N235,K229:K235)+SUMPRODUCT(O229:O235,L229:L235))/SUM(J229:L235)*J229</f>
        <v>1171.976538650621</v>
      </c>
      <c r="H229" s="435">
        <f>1/23000*(SUMPRODUCT(M229:M235,J229:J235)+SUMPRODUCT(N229:N235,K229:K235)+SUMPRODUCT(O229:O235,L229:L235))/SUM(J229:L235)*K229</f>
        <v>529.12587873860969</v>
      </c>
      <c r="I229" s="436">
        <f>1/23000*(SUMPRODUCT(M229:M235,J229:J235)+SUMPRODUCT(N229:N235,K229:K235)+SUMPRODUCT(O229:O235,L229:L235))/SUM(J229:L235)*L229</f>
        <v>58.179327909221065</v>
      </c>
      <c r="J229" s="502">
        <v>242.48880604215427</v>
      </c>
      <c r="K229" s="463">
        <v>109.47924156319728</v>
      </c>
      <c r="L229" s="464">
        <v>12.037643498636365</v>
      </c>
      <c r="M229" s="248">
        <v>96664.049813982681</v>
      </c>
      <c r="N229" s="248">
        <v>117328.64247190727</v>
      </c>
      <c r="O229" s="191">
        <v>110404.10457968817</v>
      </c>
      <c r="P229" s="505">
        <f>SUM(J229:L235)</f>
        <v>2446.266407065491</v>
      </c>
      <c r="Q229" s="249">
        <f>(SUMPRODUCT(M229:M235,J229:J235)+SUMPRODUCT(N229:N235,K229:K235)+SUMPRODUCT(O229:O235,L229:L235))/SUM(J229:L235)</f>
        <v>111161.6689814471</v>
      </c>
      <c r="R229" s="14"/>
      <c r="V229" s="122"/>
      <c r="W229" s="122"/>
      <c r="X229" s="122"/>
      <c r="Y229" s="154"/>
      <c r="Z229" s="133"/>
      <c r="AA229" s="133"/>
      <c r="AB229" s="133"/>
      <c r="AC229" s="154"/>
    </row>
    <row r="230" spans="1:29" s="1" customFormat="1" x14ac:dyDescent="0.3">
      <c r="A230" s="428">
        <v>2022</v>
      </c>
      <c r="B230" s="327">
        <v>2</v>
      </c>
      <c r="C230" s="429" t="s">
        <v>1</v>
      </c>
      <c r="D230" s="446">
        <f t="shared" si="177"/>
        <v>447.0014741947042</v>
      </c>
      <c r="E230" s="447">
        <f t="shared" si="178"/>
        <v>3007.1772537920806</v>
      </c>
      <c r="F230" s="448">
        <f t="shared" si="179"/>
        <v>230.10404639829363</v>
      </c>
      <c r="G230" s="437">
        <f>1/23000*(SUMPRODUCT(M229:M235,J229:J235)+SUMPRODUCT(N229:N235,K229:K235)+SUMPRODUCT(O229:O235,L229:L235))/SUM(J229:L235)*J230</f>
        <v>507.13290430257217</v>
      </c>
      <c r="H230" s="438">
        <f>1/23000*(SUMPRODUCT(M229:M235,J229:J235)+SUMPRODUCT(N229:N235,K229:K235)+SUMPRODUCT(O229:O235,L229:L235))/SUM(J229:L235)*K230</f>
        <v>2806.0174326559363</v>
      </c>
      <c r="I230" s="439">
        <f>1/23000*(SUMPRODUCT(M229:M235,J229:J235)+SUMPRODUCT(N229:N235,K229:K235)+SUMPRODUCT(O229:O235,L229:L235))/SUM(J229:L235)*L230</f>
        <v>229.01447481291109</v>
      </c>
      <c r="J230" s="503">
        <v>104.92876641592969</v>
      </c>
      <c r="K230" s="465">
        <v>580.58143191299155</v>
      </c>
      <c r="L230" s="239">
        <v>47.384435381013155</v>
      </c>
      <c r="M230" s="147">
        <v>97981.080476301009</v>
      </c>
      <c r="N230" s="147">
        <v>119130.70765856534</v>
      </c>
      <c r="O230" s="145">
        <v>111690.5377178221</v>
      </c>
      <c r="P230" s="103"/>
      <c r="Q230" s="145"/>
      <c r="R230" s="14"/>
      <c r="V230" s="122"/>
      <c r="W230" s="122"/>
      <c r="X230" s="122"/>
      <c r="Y230" s="133"/>
      <c r="Z230" s="133"/>
      <c r="AA230" s="133"/>
      <c r="AB230" s="133"/>
      <c r="AC230" s="133"/>
    </row>
    <row r="231" spans="1:29" s="1" customFormat="1" x14ac:dyDescent="0.3">
      <c r="A231" s="428">
        <v>2022</v>
      </c>
      <c r="B231" s="327">
        <v>3</v>
      </c>
      <c r="C231" s="429" t="s">
        <v>2</v>
      </c>
      <c r="D231" s="446">
        <f t="shared" si="177"/>
        <v>459.76929275996235</v>
      </c>
      <c r="E231" s="447">
        <f t="shared" si="178"/>
        <v>610.06829873522997</v>
      </c>
      <c r="F231" s="448">
        <f t="shared" si="179"/>
        <v>44.169368670077283</v>
      </c>
      <c r="G231" s="437">
        <f>1/23000*(SUMPRODUCT(M229:M235,J229:J235)+SUMPRODUCT(N229:N235,K229:K235)+SUMPRODUCT(O229:O235,L229:L235))/SUM(J229:L235)*J231</f>
        <v>514.72797062725033</v>
      </c>
      <c r="H231" s="438">
        <f>1/23000*(SUMPRODUCT(M229:M235,J229:J235)+SUMPRODUCT(N229:N235,K229:K235)+SUMPRODUCT(O229:O235,L229:L235))/SUM(J229:L235)*K231</f>
        <v>561.96044381386821</v>
      </c>
      <c r="I231" s="439">
        <f>1/23000*(SUMPRODUCT(M229:M235,J229:J235)+SUMPRODUCT(N229:N235,K229:K235)+SUMPRODUCT(O229:O235,L229:L235))/SUM(J229:L235)*L231</f>
        <v>43.436203544689747</v>
      </c>
      <c r="J231" s="503">
        <v>106.5002300964251</v>
      </c>
      <c r="K231" s="465">
        <v>116.27290527525426</v>
      </c>
      <c r="L231" s="239">
        <v>8.9872047683505265</v>
      </c>
      <c r="M231" s="147">
        <v>99292.684381102532</v>
      </c>
      <c r="N231" s="147">
        <v>120677.90718476658</v>
      </c>
      <c r="O231" s="145">
        <v>113037.98072893255</v>
      </c>
      <c r="P231" s="103"/>
      <c r="Q231" s="145"/>
      <c r="R231" s="14"/>
      <c r="V231" s="122"/>
      <c r="W231" s="122"/>
      <c r="X231" s="122"/>
      <c r="Y231" s="133"/>
      <c r="Z231" s="133"/>
      <c r="AA231" s="133"/>
      <c r="AB231" s="133"/>
      <c r="AC231" s="133"/>
    </row>
    <row r="232" spans="1:29" s="1" customFormat="1" x14ac:dyDescent="0.3">
      <c r="A232" s="428">
        <v>2022</v>
      </c>
      <c r="B232" s="327">
        <v>4</v>
      </c>
      <c r="C232" s="429" t="s">
        <v>3</v>
      </c>
      <c r="D232" s="446">
        <f t="shared" si="177"/>
        <v>286.26643062927445</v>
      </c>
      <c r="E232" s="447">
        <f t="shared" si="178"/>
        <v>415.45389825441026</v>
      </c>
      <c r="F232" s="448">
        <f t="shared" si="179"/>
        <v>35.317397530763444</v>
      </c>
      <c r="G232" s="437">
        <f>1/23000*(SUMPRODUCT(M229:M235,J229:J235)+SUMPRODUCT(N229:N235,K229:K235)+SUMPRODUCT(O229:O235,L229:L235))/SUM(J229:L235)*J232</f>
        <v>311.36027960915652</v>
      </c>
      <c r="H232" s="438">
        <f>1/23000*(SUMPRODUCT(M229:M235,J229:J235)+SUMPRODUCT(N229:N235,K229:K235)+SUMPRODUCT(O229:O235,L229:L235))/SUM(J229:L235)*K232</f>
        <v>389.98259133509248</v>
      </c>
      <c r="I232" s="439">
        <f>1/23000*(SUMPRODUCT(M229:M235,J229:J235)+SUMPRODUCT(N229:N235,K229:K235)+SUMPRODUCT(O229:O235,L229:L235))/SUM(J229:L235)*L232</f>
        <v>34.977433260674971</v>
      </c>
      <c r="J232" s="503">
        <v>64.422264406679787</v>
      </c>
      <c r="K232" s="465">
        <v>80.689680920535238</v>
      </c>
      <c r="L232" s="239">
        <v>7.2370356829546374</v>
      </c>
      <c r="M232" s="147">
        <v>102202.67736802217</v>
      </c>
      <c r="N232" s="147">
        <v>118422.07765404126</v>
      </c>
      <c r="O232" s="145">
        <v>112242.10834289054</v>
      </c>
      <c r="P232" s="103"/>
      <c r="Q232" s="145"/>
      <c r="R232" s="14"/>
      <c r="V232" s="122"/>
      <c r="W232" s="122"/>
      <c r="X232" s="122"/>
      <c r="Y232" s="133"/>
      <c r="Z232" s="133"/>
      <c r="AA232" s="133"/>
      <c r="AB232" s="133"/>
      <c r="AC232" s="133"/>
    </row>
    <row r="233" spans="1:29" s="1" customFormat="1" x14ac:dyDescent="0.3">
      <c r="A233" s="428">
        <v>2022</v>
      </c>
      <c r="B233" s="327">
        <v>5</v>
      </c>
      <c r="C233" s="429" t="s">
        <v>4</v>
      </c>
      <c r="D233" s="446">
        <f t="shared" ref="D233:D264" si="180">J233*M233/23000</f>
        <v>215.95757576954372</v>
      </c>
      <c r="E233" s="447">
        <f t="shared" ref="E233:E264" si="181">K233*N233/23000</f>
        <v>542.93608688303732</v>
      </c>
      <c r="F233" s="448">
        <f t="shared" ref="F233:F264" si="182">L233*O233/23000</f>
        <v>47.566815960568562</v>
      </c>
      <c r="G233" s="437">
        <f>1/23000*(SUMPRODUCT(M229:M235,J229:J235)+SUMPRODUCT(N229:N235,K229:K235)+SUMPRODUCT(O229:O235,L229:L235))/SUM(J229:L235)*J233</f>
        <v>238.46387658127185</v>
      </c>
      <c r="H233" s="438">
        <f>1/23000*(SUMPRODUCT(M229:M235,J229:J235)+SUMPRODUCT(N229:N235,K229:K235)+SUMPRODUCT(O229:O235,L229:L235))/SUM(J229:L235)*K233</f>
        <v>516.17680016058057</v>
      </c>
      <c r="I233" s="439">
        <f>1/23000*(SUMPRODUCT(M229:M235,J229:J235)+SUMPRODUCT(N229:N235,K229:K235)+SUMPRODUCT(O229:O235,L229:L235))/SUM(J229:L235)*L233</f>
        <v>47.78219611552111</v>
      </c>
      <c r="J233" s="503">
        <v>49.33957191920755</v>
      </c>
      <c r="K233" s="465">
        <v>106.80000140763272</v>
      </c>
      <c r="L233" s="239">
        <v>9.8864160706367876</v>
      </c>
      <c r="M233" s="147">
        <v>100670.19330514049</v>
      </c>
      <c r="N233" s="147">
        <v>116924.43664534827</v>
      </c>
      <c r="O233" s="145">
        <v>110660.603324437</v>
      </c>
      <c r="P233" s="103"/>
      <c r="Q233" s="145"/>
      <c r="R233" s="14"/>
      <c r="V233" s="122"/>
      <c r="W233" s="122"/>
      <c r="X233" s="122"/>
      <c r="Y233" s="133"/>
      <c r="Z233" s="133"/>
      <c r="AA233" s="133"/>
      <c r="AB233" s="133"/>
      <c r="AC233" s="133"/>
    </row>
    <row r="234" spans="1:29" s="1" customFormat="1" x14ac:dyDescent="0.3">
      <c r="A234" s="428">
        <v>2022</v>
      </c>
      <c r="B234" s="327">
        <v>6</v>
      </c>
      <c r="C234" s="429" t="s">
        <v>5</v>
      </c>
      <c r="D234" s="446">
        <f t="shared" si="180"/>
        <v>255.85556062785361</v>
      </c>
      <c r="E234" s="447">
        <f t="shared" si="181"/>
        <v>1777.0775310417259</v>
      </c>
      <c r="F234" s="448">
        <f t="shared" si="182"/>
        <v>183.09918227825165</v>
      </c>
      <c r="G234" s="437">
        <f>1/23000*(SUMPRODUCT(M229:M235,J229:J235)+SUMPRODUCT(N229:N235,K229:K235)+SUMPRODUCT(O229:O235,L229:L235))/SUM(J229:L235)*J234</f>
        <v>285.38170336989793</v>
      </c>
      <c r="H234" s="438">
        <f>1/23000*(SUMPRODUCT(M229:M235,J229:J235)+SUMPRODUCT(N229:N235,K229:K235)+SUMPRODUCT(O229:O235,L229:L235))/SUM(J229:L235)*K234</f>
        <v>1698.4418371725167</v>
      </c>
      <c r="I234" s="439">
        <f>1/23000*(SUMPRODUCT(M229:M235,J229:J235)+SUMPRODUCT(N229:N235,K229:K235)+SUMPRODUCT(O229:O235,L229:L235))/SUM(J229:L235)*L234</f>
        <v>185.72032756033249</v>
      </c>
      <c r="J234" s="503">
        <v>59.047144916501281</v>
      </c>
      <c r="K234" s="465">
        <v>351.41755798473747</v>
      </c>
      <c r="L234" s="239">
        <v>38.426622891030654</v>
      </c>
      <c r="M234" s="147">
        <v>99660.667806414203</v>
      </c>
      <c r="N234" s="147">
        <v>116308.31267609814</v>
      </c>
      <c r="O234" s="145">
        <v>109592.79987580598</v>
      </c>
      <c r="P234" s="103"/>
      <c r="Q234" s="145"/>
      <c r="R234" s="14"/>
      <c r="V234" s="122"/>
      <c r="W234" s="122"/>
      <c r="X234" s="122"/>
      <c r="Y234" s="133"/>
      <c r="Z234" s="133"/>
      <c r="AA234" s="133"/>
      <c r="AB234" s="133"/>
      <c r="AC234" s="133"/>
    </row>
    <row r="235" spans="1:29" s="1" customFormat="1" ht="16.2" thickBot="1" x14ac:dyDescent="0.35">
      <c r="A235" s="432">
        <v>2022</v>
      </c>
      <c r="B235" s="409">
        <v>7</v>
      </c>
      <c r="C235" s="433" t="s">
        <v>6</v>
      </c>
      <c r="D235" s="449">
        <f t="shared" si="180"/>
        <v>875.69654119102756</v>
      </c>
      <c r="E235" s="450">
        <f t="shared" si="181"/>
        <v>690.71146706310697</v>
      </c>
      <c r="F235" s="451">
        <f t="shared" si="182"/>
        <v>63.469626605986555</v>
      </c>
      <c r="G235" s="440">
        <f>1/23000*(SUMPRODUCT(M229:M235,J229:J235)+SUMPRODUCT(N229:N235,K229:K235)+SUMPRODUCT(O229:O235,L229:L235))/SUM(J229:L235)*J235</f>
        <v>973.39103892145317</v>
      </c>
      <c r="H235" s="441">
        <f>1/23000*(SUMPRODUCT(M229:M235,J229:J235)+SUMPRODUCT(N229:N235,K229:K235)+SUMPRODUCT(O229:O235,L229:L235))/SUM(J229:L235)*K235</f>
        <v>655.74119326550567</v>
      </c>
      <c r="I235" s="442">
        <f>1/23000*(SUMPRODUCT(M229:M235,J229:J235)+SUMPRODUCT(N229:N235,K229:K235)+SUMPRODUCT(O229:O235,L229:L235))/SUM(J229:L235)*L235</f>
        <v>64.098964229189178</v>
      </c>
      <c r="J235" s="504">
        <v>201.40030372276959</v>
      </c>
      <c r="K235" s="466">
        <v>135.67669128486929</v>
      </c>
      <c r="L235" s="149">
        <v>13.26245090398389</v>
      </c>
      <c r="M235" s="129">
        <v>100004.91595642298</v>
      </c>
      <c r="N235" s="129">
        <v>117089.85229523439</v>
      </c>
      <c r="O235" s="144">
        <v>110070.25944949458</v>
      </c>
      <c r="P235" s="135"/>
      <c r="Q235" s="144"/>
      <c r="R235" s="14"/>
      <c r="V235" s="122"/>
      <c r="W235" s="122"/>
      <c r="X235" s="122"/>
      <c r="Y235" s="133"/>
      <c r="Z235" s="133"/>
      <c r="AA235" s="133"/>
      <c r="AB235" s="133"/>
      <c r="AC235" s="133"/>
    </row>
    <row r="236" spans="1:29" s="1" customFormat="1" x14ac:dyDescent="0.3">
      <c r="A236" s="430">
        <v>2023</v>
      </c>
      <c r="B236" s="47">
        <v>1</v>
      </c>
      <c r="C236" s="431" t="s">
        <v>0</v>
      </c>
      <c r="D236" s="443">
        <f t="shared" si="180"/>
        <v>1102.3529874547153</v>
      </c>
      <c r="E236" s="444">
        <f t="shared" si="181"/>
        <v>666.28311567187984</v>
      </c>
      <c r="F236" s="445">
        <f t="shared" si="182"/>
        <v>68.118973364575524</v>
      </c>
      <c r="G236" s="434">
        <f>1/23000*(SUMPRODUCT(M236:M242,J236:J242)+SUMPRODUCT(N236:N242,K236:K242)+SUMPRODUCT(O236:O242,L236:L242))/SUM(J236:L242)*J236</f>
        <v>1294.7903391716065</v>
      </c>
      <c r="H236" s="435">
        <f>1/23000*(SUMPRODUCT(M236:M242,J236:J242)+SUMPRODUCT(N236:N242,K236:K242)+SUMPRODUCT(O236:O242,L236:L242))/SUM(J236:L242)*K236</f>
        <v>628.40612631221745</v>
      </c>
      <c r="I236" s="436">
        <f>1/23000*(SUMPRODUCT(M236:M242,J236:J242)+SUMPRODUCT(N236:N242,K236:K242)+SUMPRODUCT(O236:O242,L236:L242))/SUM(J236:L242)*L236</f>
        <v>70.002368533058387</v>
      </c>
      <c r="J236" s="502">
        <v>248.35969532788181</v>
      </c>
      <c r="K236" s="463">
        <v>120.53747186044745</v>
      </c>
      <c r="L236" s="464">
        <v>13.427476553635483</v>
      </c>
      <c r="M236" s="248">
        <v>102086.28528870683</v>
      </c>
      <c r="N236" s="248">
        <v>127134.83553226691</v>
      </c>
      <c r="O236" s="191">
        <v>116681.37204537094</v>
      </c>
      <c r="P236" s="505">
        <f>SUM(J236:L242)</f>
        <v>2634.0748255631597</v>
      </c>
      <c r="Q236" s="249">
        <f>(SUMPRODUCT(M236:M242,J236:J242)+SUMPRODUCT(N236:N242,K236:K242)+SUMPRODUCT(O236:O242,L236:L242))/SUM(J236:L242)</f>
        <v>119907.45020697291</v>
      </c>
      <c r="R236" s="14"/>
      <c r="V236" s="122"/>
      <c r="W236" s="122"/>
      <c r="X236" s="122"/>
      <c r="Y236" s="154"/>
      <c r="Z236" s="133"/>
      <c r="AA236" s="133"/>
      <c r="AB236" s="133"/>
      <c r="AC236" s="154"/>
    </row>
    <row r="237" spans="1:29" s="1" customFormat="1" x14ac:dyDescent="0.3">
      <c r="A237" s="428">
        <v>2023</v>
      </c>
      <c r="B237" s="327">
        <v>2</v>
      </c>
      <c r="C237" s="429" t="s">
        <v>1</v>
      </c>
      <c r="D237" s="446">
        <f t="shared" si="180"/>
        <v>483.04737528450295</v>
      </c>
      <c r="E237" s="447">
        <f t="shared" si="181"/>
        <v>3618.3467246759055</v>
      </c>
      <c r="F237" s="448">
        <f t="shared" si="182"/>
        <v>270.97778400299546</v>
      </c>
      <c r="G237" s="437">
        <f>1/23000*(SUMPRODUCT(M236:M242,J236:J242)+SUMPRODUCT(N236:N242,K236:K242)+SUMPRODUCT(O236:O242,L236:L242))/SUM(J236:L242)*J237</f>
        <v>560.06312257796105</v>
      </c>
      <c r="H237" s="438">
        <f>1/23000*(SUMPRODUCT(M236:M242,J236:J242)+SUMPRODUCT(N236:N242,K236:K242)+SUMPRODUCT(O236:O242,L236:L242))/SUM(J236:L242)*K237</f>
        <v>3342.5152761777222</v>
      </c>
      <c r="I237" s="439">
        <f>1/23000*(SUMPRODUCT(M236:M242,J236:J242)+SUMPRODUCT(N236:N242,K236:K242)+SUMPRODUCT(O236:O242,L236:L242))/SUM(J236:L242)*L237</f>
        <v>275.41074282385665</v>
      </c>
      <c r="J237" s="503">
        <v>107.4282857075049</v>
      </c>
      <c r="K237" s="465">
        <v>641.14324188687465</v>
      </c>
      <c r="L237" s="239">
        <v>52.827802392718546</v>
      </c>
      <c r="M237" s="147">
        <v>103418.66258382842</v>
      </c>
      <c r="N237" s="147">
        <v>129802.46726554402</v>
      </c>
      <c r="O237" s="145">
        <v>117977.442743822</v>
      </c>
      <c r="P237" s="103"/>
      <c r="Q237" s="145"/>
      <c r="R237" s="14"/>
      <c r="V237" s="122"/>
      <c r="W237" s="122"/>
      <c r="X237" s="122"/>
      <c r="Y237" s="133"/>
      <c r="Z237" s="133"/>
      <c r="AA237" s="133"/>
      <c r="AB237" s="133"/>
      <c r="AC237" s="133"/>
    </row>
    <row r="238" spans="1:29" s="1" customFormat="1" x14ac:dyDescent="0.3">
      <c r="A238" s="428">
        <v>2023</v>
      </c>
      <c r="B238" s="327">
        <v>3</v>
      </c>
      <c r="C238" s="429" t="s">
        <v>2</v>
      </c>
      <c r="D238" s="446">
        <f t="shared" si="180"/>
        <v>496.30236984670864</v>
      </c>
      <c r="E238" s="447">
        <f t="shared" si="181"/>
        <v>735.80968445329017</v>
      </c>
      <c r="F238" s="448">
        <f t="shared" si="182"/>
        <v>51.968111202968004</v>
      </c>
      <c r="G238" s="437">
        <f>1/23000*(SUMPRODUCT(M236:M242,J236:J242)+SUMPRODUCT(N236:N242,K236:K242)+SUMPRODUCT(O236:O242,L236:L242))/SUM(J236:L242)*J238</f>
        <v>568.28619859356934</v>
      </c>
      <c r="H238" s="438">
        <f>1/23000*(SUMPRODUCT(M236:M242,J236:J242)+SUMPRODUCT(N236:N242,K236:K242)+SUMPRODUCT(O236:O242,L236:L242))/SUM(J236:L242)*K238</f>
        <v>669.94420841864314</v>
      </c>
      <c r="I238" s="439">
        <f>1/23000*(SUMPRODUCT(M236:M242,J236:J242)+SUMPRODUCT(N236:N242,K236:K242)+SUMPRODUCT(O236:O242,L236:L242))/SUM(J236:L242)*L238</f>
        <v>52.219191759824611</v>
      </c>
      <c r="J238" s="503">
        <v>109.0055917717447</v>
      </c>
      <c r="K238" s="465">
        <v>128.50508260355568</v>
      </c>
      <c r="L238" s="239">
        <v>10.016403554598499</v>
      </c>
      <c r="M238" s="147">
        <v>104718.98111774818</v>
      </c>
      <c r="N238" s="147">
        <v>131696.13527766726</v>
      </c>
      <c r="O238" s="145">
        <v>119330.91065600298</v>
      </c>
      <c r="P238" s="103"/>
      <c r="Q238" s="145"/>
      <c r="R238" s="14"/>
      <c r="V238" s="122"/>
      <c r="W238" s="122"/>
      <c r="X238" s="122"/>
      <c r="Y238" s="133"/>
      <c r="Z238" s="133"/>
      <c r="AA238" s="133"/>
      <c r="AB238" s="133"/>
      <c r="AC238" s="133"/>
    </row>
    <row r="239" spans="1:29" s="1" customFormat="1" x14ac:dyDescent="0.3">
      <c r="A239" s="428">
        <v>2023</v>
      </c>
      <c r="B239" s="327">
        <v>4</v>
      </c>
      <c r="C239" s="429" t="s">
        <v>3</v>
      </c>
      <c r="D239" s="446">
        <f t="shared" si="180"/>
        <v>308.20770316782375</v>
      </c>
      <c r="E239" s="447">
        <f t="shared" si="181"/>
        <v>495.29896646653043</v>
      </c>
      <c r="F239" s="448">
        <f t="shared" si="182"/>
        <v>41.577331240739404</v>
      </c>
      <c r="G239" s="437">
        <f>1/23000*(SUMPRODUCT(M236:M242,J236:J242)+SUMPRODUCT(N236:N242,K236:K242)+SUMPRODUCT(O236:O242,L236:L242))/SUM(J236:L242)*J239</f>
        <v>343.4685592058475</v>
      </c>
      <c r="H239" s="438">
        <f>1/23000*(SUMPRODUCT(M236:M242,J236:J242)+SUMPRODUCT(N236:N242,K236:K242)+SUMPRODUCT(O236:O242,L236:L242))/SUM(J236:L242)*K239</f>
        <v>463.18744122323744</v>
      </c>
      <c r="I239" s="439">
        <f>1/23000*(SUMPRODUCT(M236:M242,J236:J242)+SUMPRODUCT(N236:N242,K236:K242)+SUMPRODUCT(O236:O242,L236:L242))/SUM(J236:L242)*L239</f>
        <v>42.070781906823051</v>
      </c>
      <c r="J239" s="503">
        <v>65.882285446806222</v>
      </c>
      <c r="K239" s="465">
        <v>88.846115314317188</v>
      </c>
      <c r="L239" s="239">
        <v>8.069790344025348</v>
      </c>
      <c r="M239" s="147">
        <v>107597.6208898137</v>
      </c>
      <c r="N239" s="147">
        <v>128220.30753318086</v>
      </c>
      <c r="O239" s="145">
        <v>118501.04869762929</v>
      </c>
      <c r="P239" s="103"/>
      <c r="Q239" s="145"/>
      <c r="R239" s="14"/>
      <c r="V239" s="122"/>
      <c r="W239" s="122"/>
      <c r="X239" s="122"/>
      <c r="Y239" s="133"/>
      <c r="Z239" s="133"/>
      <c r="AA239" s="133"/>
      <c r="AB239" s="133"/>
      <c r="AC239" s="133"/>
    </row>
    <row r="240" spans="1:29" s="1" customFormat="1" x14ac:dyDescent="0.3">
      <c r="A240" s="428">
        <v>2023</v>
      </c>
      <c r="B240" s="327">
        <v>5</v>
      </c>
      <c r="C240" s="429" t="s">
        <v>4</v>
      </c>
      <c r="D240" s="446">
        <f t="shared" si="180"/>
        <v>232.77687737153852</v>
      </c>
      <c r="E240" s="447">
        <f t="shared" si="181"/>
        <v>655.19802260989854</v>
      </c>
      <c r="F240" s="448">
        <f t="shared" si="182"/>
        <v>56.052250463793932</v>
      </c>
      <c r="G240" s="437">
        <f>1/23000*(SUMPRODUCT(M236:M242,J236:J242)+SUMPRODUCT(N236:N242,K236:K242)+SUMPRODUCT(O236:O242,L236:L242))/SUM(J236:L242)*J240</f>
        <v>263.13898913078441</v>
      </c>
      <c r="H240" s="438">
        <f>1/23000*(SUMPRODUCT(M236:M242,J236:J242)+SUMPRODUCT(N236:N242,K236:K242)+SUMPRODUCT(O236:O242,L236:L242))/SUM(J236:L242)*K240</f>
        <v>616.54232750940434</v>
      </c>
      <c r="I240" s="439">
        <f>1/23000*(SUMPRODUCT(M236:M242,J236:J242)+SUMPRODUCT(N236:N242,K236:K242)+SUMPRODUCT(O236:O242,L236:L242))/SUM(J236:L242)*L240</f>
        <v>57.495545630852945</v>
      </c>
      <c r="J240" s="503">
        <v>50.473900825689405</v>
      </c>
      <c r="K240" s="465">
        <v>118.26182199887752</v>
      </c>
      <c r="L240" s="239">
        <v>11.028485279496978</v>
      </c>
      <c r="M240" s="147">
        <v>106072.01131600392</v>
      </c>
      <c r="N240" s="147">
        <v>127425.35389122195</v>
      </c>
      <c r="O240" s="145">
        <v>116897.44584090903</v>
      </c>
      <c r="P240" s="103"/>
      <c r="Q240" s="145"/>
      <c r="R240" s="14"/>
      <c r="V240" s="122"/>
      <c r="W240" s="122"/>
      <c r="X240" s="122"/>
      <c r="Y240" s="133"/>
      <c r="Z240" s="133"/>
      <c r="AA240" s="133"/>
      <c r="AB240" s="133"/>
      <c r="AC240" s="133"/>
    </row>
    <row r="241" spans="1:29" s="1" customFormat="1" x14ac:dyDescent="0.3">
      <c r="A241" s="428">
        <v>2023</v>
      </c>
      <c r="B241" s="327">
        <v>6</v>
      </c>
      <c r="C241" s="429" t="s">
        <v>5</v>
      </c>
      <c r="D241" s="446">
        <f t="shared" si="180"/>
        <v>275.92561590181242</v>
      </c>
      <c r="E241" s="447">
        <f t="shared" si="181"/>
        <v>2113.0699059628364</v>
      </c>
      <c r="F241" s="448">
        <f t="shared" si="182"/>
        <v>215.98980390533612</v>
      </c>
      <c r="G241" s="437">
        <f>1/23000*(SUMPRODUCT(M236:M242,J236:J242)+SUMPRODUCT(N236:N242,K236:K242)+SUMPRODUCT(O236:O242,L236:L242))/SUM(J236:L242)*J241</f>
        <v>314.8860288123272</v>
      </c>
      <c r="H241" s="438">
        <f>1/23000*(SUMPRODUCT(M236:M242,J236:J242)+SUMPRODUCT(N236:N242,K236:K242)+SUMPRODUCT(O236:O242,L236:L242))/SUM(J236:L242)*K241</f>
        <v>2016.3297614861194</v>
      </c>
      <c r="I241" s="439">
        <f>1/23000*(SUMPRODUCT(M236:M242,J236:J242)+SUMPRODUCT(N236:N242,K236:K242)+SUMPRODUCT(O236:O242,L236:L242))/SUM(J236:L242)*L241</f>
        <v>223.56157310762444</v>
      </c>
      <c r="J241" s="503">
        <v>60.399738716672033</v>
      </c>
      <c r="K241" s="465">
        <v>386.76149341956312</v>
      </c>
      <c r="L241" s="239">
        <v>42.882374469641981</v>
      </c>
      <c r="M241" s="147">
        <v>105071.46720470714</v>
      </c>
      <c r="N241" s="147">
        <v>125660.41000473325</v>
      </c>
      <c r="O241" s="145">
        <v>115846.32500561728</v>
      </c>
      <c r="P241" s="103"/>
      <c r="Q241" s="145"/>
      <c r="R241" s="14"/>
      <c r="V241" s="122"/>
      <c r="W241" s="122"/>
      <c r="X241" s="122"/>
      <c r="Y241" s="133"/>
      <c r="Z241" s="133"/>
      <c r="AA241" s="133"/>
      <c r="AB241" s="133"/>
      <c r="AC241" s="133"/>
    </row>
    <row r="242" spans="1:29" s="1" customFormat="1" ht="16.2" thickBot="1" x14ac:dyDescent="0.35">
      <c r="A242" s="432">
        <v>2023</v>
      </c>
      <c r="B242" s="409">
        <v>7</v>
      </c>
      <c r="C242" s="433" t="s">
        <v>6</v>
      </c>
      <c r="D242" s="449">
        <f t="shared" si="180"/>
        <v>943.92418417687406</v>
      </c>
      <c r="E242" s="450">
        <f t="shared" si="181"/>
        <v>826.29012384430564</v>
      </c>
      <c r="F242" s="451">
        <f t="shared" si="182"/>
        <v>74.881914481205143</v>
      </c>
      <c r="G242" s="440">
        <f>1/23000*(SUMPRODUCT(M236:M242,J236:J242)+SUMPRODUCT(N236:N242,K236:K242)+SUMPRODUCT(O236:O242,L236:L242))/SUM(J236:L242)*J242</f>
        <v>1073.9162997657768</v>
      </c>
      <c r="H242" s="441">
        <f>1/23000*(SUMPRODUCT(M236:M242,J236:J242)+SUMPRODUCT(N236:N242,K236:K242)+SUMPRODUCT(O236:O242,L236:L242))/SUM(J236:L242)*K242</f>
        <v>779.01625270538932</v>
      </c>
      <c r="I242" s="442">
        <f>1/23000*(SUMPRODUCT(M236:M242,J236:J242)+SUMPRODUCT(N236:N242,K236:K242)+SUMPRODUCT(O236:O242,L236:L242))/SUM(J236:L242)*L242</f>
        <v>77.148690697589217</v>
      </c>
      <c r="J242" s="504">
        <v>205.99282906923574</v>
      </c>
      <c r="K242" s="466">
        <v>149.42669351484562</v>
      </c>
      <c r="L242" s="149">
        <v>14.798245505026719</v>
      </c>
      <c r="M242" s="129">
        <v>105393.26215463123</v>
      </c>
      <c r="N242" s="129">
        <v>127183.92143590399</v>
      </c>
      <c r="O242" s="144">
        <v>116384.33978424582</v>
      </c>
      <c r="P242" s="135"/>
      <c r="Q242" s="144"/>
      <c r="R242" s="14"/>
      <c r="V242" s="122"/>
      <c r="W242" s="122"/>
      <c r="X242" s="122"/>
      <c r="Y242" s="133"/>
      <c r="Z242" s="133"/>
      <c r="AA242" s="133"/>
      <c r="AB242" s="133"/>
      <c r="AC242" s="133"/>
    </row>
    <row r="243" spans="1:29" s="1" customFormat="1" x14ac:dyDescent="0.3">
      <c r="A243" s="430">
        <v>2024</v>
      </c>
      <c r="B243" s="47">
        <v>1</v>
      </c>
      <c r="C243" s="431" t="s">
        <v>0</v>
      </c>
      <c r="D243" s="443">
        <f t="shared" si="180"/>
        <v>1191.213817476854</v>
      </c>
      <c r="E243" s="444">
        <f t="shared" si="181"/>
        <v>793.89835367460205</v>
      </c>
      <c r="F243" s="445">
        <f t="shared" si="182"/>
        <v>80.319510987925895</v>
      </c>
      <c r="G243" s="434">
        <f>1/23000*(SUMPRODUCT(M243:M249,J243:J249)+SUMPRODUCT(N243:N249,K243:K249)+SUMPRODUCT(O243:O249,L243:L249))/SUM(J243:L249)*J243</f>
        <v>1424.6033813514334</v>
      </c>
      <c r="H243" s="435">
        <f>1/23000*(SUMPRODUCT(M243:M249,J243:J249)+SUMPRODUCT(N243:N249,K243:K249)+SUMPRODUCT(O243:O249,L243:L249))/SUM(J243:L249)*K243</f>
        <v>747.38395131850552</v>
      </c>
      <c r="I243" s="436">
        <f>1/23000*(SUMPRODUCT(M243:M249,J243:J249)+SUMPRODUCT(N243:N249,K243:K249)+SUMPRODUCT(O243:O249,L243:L249))/SUM(J243:L249)*L243</f>
        <v>84.608488549730112</v>
      </c>
      <c r="J243" s="502">
        <v>254.37152294121802</v>
      </c>
      <c r="K243" s="463">
        <v>133.4499106259068</v>
      </c>
      <c r="L243" s="464">
        <v>15.107355750997074</v>
      </c>
      <c r="M243" s="248">
        <v>107708.27443722523</v>
      </c>
      <c r="N243" s="248">
        <v>136827.83337114559</v>
      </c>
      <c r="O243" s="191">
        <v>122281.40934593216</v>
      </c>
      <c r="P243" s="505">
        <f>SUM(J243:L249)</f>
        <v>2851.6762024125592</v>
      </c>
      <c r="Q243" s="249">
        <f>(SUMPRODUCT(M243:M249,J243:J249)+SUMPRODUCT(N243:N249,K243:K249)+SUMPRODUCT(O243:O249,L243:L249))/SUM(J243:L249)</f>
        <v>128811.10822556478</v>
      </c>
      <c r="R243" s="14"/>
      <c r="V243" s="122"/>
      <c r="W243" s="122"/>
      <c r="X243" s="122"/>
      <c r="Y243" s="154"/>
      <c r="Z243" s="133"/>
      <c r="AA243" s="133"/>
      <c r="AB243" s="133"/>
      <c r="AC243" s="154"/>
    </row>
    <row r="244" spans="1:29" s="1" customFormat="1" x14ac:dyDescent="0.3">
      <c r="A244" s="428">
        <v>2024</v>
      </c>
      <c r="B244" s="327">
        <v>2</v>
      </c>
      <c r="C244" s="429" t="s">
        <v>1</v>
      </c>
      <c r="D244" s="446">
        <f t="shared" si="180"/>
        <v>521.53665432758964</v>
      </c>
      <c r="E244" s="447">
        <f t="shared" si="181"/>
        <v>4352.6318762962728</v>
      </c>
      <c r="F244" s="448">
        <f t="shared" si="182"/>
        <v>319.25326988513592</v>
      </c>
      <c r="G244" s="437">
        <f>1/23000*(SUMPRODUCT(M243:M249,J243:J249)+SUMPRODUCT(N243:N249,K243:K249)+SUMPRODUCT(O243:O249,L243:L249))/SUM(J243:L249)*J244</f>
        <v>615.99088723152602</v>
      </c>
      <c r="H244" s="438">
        <f>1/23000*(SUMPRODUCT(M243:M249,J243:J249)+SUMPRODUCT(N243:N249,K243:K249)+SUMPRODUCT(O243:O249,L243:L249))/SUM(J243:L249)*K244</f>
        <v>3988.5407254272895</v>
      </c>
      <c r="I244" s="439">
        <f>1/23000*(SUMPRODUCT(M243:M249,J243:J249)+SUMPRODUCT(N243:N249,K243:K249)+SUMPRODUCT(O243:O249,L243:L249))/SUM(J243:L249)*L244</f>
        <v>332.73463487387312</v>
      </c>
      <c r="J244" s="503">
        <v>109.98888683975515</v>
      </c>
      <c r="K244" s="465">
        <v>712.1779941849843</v>
      </c>
      <c r="L244" s="239">
        <v>59.411775176236183</v>
      </c>
      <c r="M244" s="147">
        <v>109059.5913295386</v>
      </c>
      <c r="N244" s="147">
        <v>140569.54016022448</v>
      </c>
      <c r="O244" s="145">
        <v>123592.08566949445</v>
      </c>
      <c r="P244" s="103"/>
      <c r="Q244" s="145"/>
      <c r="R244" s="14"/>
      <c r="V244" s="122"/>
      <c r="W244" s="122"/>
      <c r="X244" s="122"/>
      <c r="Y244" s="133"/>
      <c r="Z244" s="133"/>
      <c r="AA244" s="133"/>
      <c r="AB244" s="133"/>
      <c r="AC244" s="133"/>
    </row>
    <row r="245" spans="1:29" s="1" customFormat="1" x14ac:dyDescent="0.3">
      <c r="A245" s="428">
        <v>2024</v>
      </c>
      <c r="B245" s="327">
        <v>3</v>
      </c>
      <c r="C245" s="429" t="s">
        <v>2</v>
      </c>
      <c r="D245" s="446">
        <f t="shared" si="180"/>
        <v>535.28889608923009</v>
      </c>
      <c r="E245" s="447">
        <f t="shared" si="181"/>
        <v>887.75200749514738</v>
      </c>
      <c r="F245" s="448">
        <f t="shared" si="182"/>
        <v>61.185269881876913</v>
      </c>
      <c r="G245" s="437">
        <f>1/23000*(SUMPRODUCT(M243:M249,J243:J249)+SUMPRODUCT(N243:N249,K243:K249)+SUMPRODUCT(O243:O249,L243:L249))/SUM(J243:L249)*J245</f>
        <v>624.86347302055151</v>
      </c>
      <c r="H245" s="438">
        <f>1/23000*(SUMPRODUCT(M243:M249,J243:J249)+SUMPRODUCT(N243:N249,K243:K249)+SUMPRODUCT(O243:O249,L243:L249))/SUM(J243:L249)*K245</f>
        <v>800.19729939033789</v>
      </c>
      <c r="I245" s="439">
        <f>1/23000*(SUMPRODUCT(M243:M249,J243:J249)+SUMPRODUCT(N243:N249,K243:K249)+SUMPRODUCT(O243:O249,L243:L249))/SUM(J243:L249)*L245</f>
        <v>63.073208598482324</v>
      </c>
      <c r="J245" s="503">
        <v>111.57314052686911</v>
      </c>
      <c r="K245" s="465">
        <v>142.88005234571125</v>
      </c>
      <c r="L245" s="239">
        <v>11.262101675460784</v>
      </c>
      <c r="M245" s="147">
        <v>110345.95380137565</v>
      </c>
      <c r="N245" s="147">
        <v>142905.15601845155</v>
      </c>
      <c r="O245" s="145">
        <v>124955.46993235538</v>
      </c>
      <c r="P245" s="103"/>
      <c r="Q245" s="145"/>
      <c r="R245" s="14"/>
      <c r="V245" s="122"/>
      <c r="W245" s="122"/>
      <c r="X245" s="122"/>
      <c r="Y245" s="133"/>
      <c r="Z245" s="133"/>
      <c r="AA245" s="133"/>
      <c r="AB245" s="133"/>
      <c r="AC245" s="133"/>
    </row>
    <row r="246" spans="1:29" s="1" customFormat="1" x14ac:dyDescent="0.3">
      <c r="A246" s="428">
        <v>2024</v>
      </c>
      <c r="B246" s="327">
        <v>4</v>
      </c>
      <c r="C246" s="429" t="s">
        <v>3</v>
      </c>
      <c r="D246" s="446">
        <f t="shared" si="180"/>
        <v>331.35030705956814</v>
      </c>
      <c r="E246" s="447">
        <f t="shared" si="181"/>
        <v>589.81961170834825</v>
      </c>
      <c r="F246" s="448">
        <f t="shared" si="182"/>
        <v>48.997517053830386</v>
      </c>
      <c r="G246" s="437">
        <f>1/23000*(SUMPRODUCT(M243:M249,J243:J249)+SUMPRODUCT(N243:N249,K243:K249)+SUMPRODUCT(O243:O249,L243:L249))/SUM(J243:L249)*J246</f>
        <v>377.16896219051728</v>
      </c>
      <c r="H246" s="438">
        <f>1/23000*(SUMPRODUCT(M243:M249,J243:J249)+SUMPRODUCT(N243:N249,K243:K249)+SUMPRODUCT(O243:O249,L243:L249))/SUM(J243:L249)*K246</f>
        <v>550.94532125239505</v>
      </c>
      <c r="I246" s="439">
        <f>1/23000*(SUMPRODUCT(M243:M249,J243:J249)+SUMPRODUCT(N243:N249,K243:K249)+SUMPRODUCT(O243:O249,L243:L249))/SUM(J243:L249)*L246</f>
        <v>50.856072199127006</v>
      </c>
      <c r="J246" s="503">
        <v>67.345792221514458</v>
      </c>
      <c r="K246" s="465">
        <v>98.374608862267067</v>
      </c>
      <c r="L246" s="239">
        <v>9.0806583119496533</v>
      </c>
      <c r="M246" s="147">
        <v>113163.0768749859</v>
      </c>
      <c r="N246" s="147">
        <v>137899.92383385607</v>
      </c>
      <c r="O246" s="145">
        <v>124103.65565182683</v>
      </c>
      <c r="P246" s="103"/>
      <c r="Q246" s="145"/>
      <c r="R246" s="14"/>
      <c r="V246" s="122"/>
      <c r="W246" s="122"/>
      <c r="X246" s="122"/>
      <c r="Y246" s="133"/>
      <c r="Z246" s="133"/>
      <c r="AA246" s="133"/>
      <c r="AB246" s="133"/>
      <c r="AC246" s="133"/>
    </row>
    <row r="247" spans="1:29" s="1" customFormat="1" x14ac:dyDescent="0.3">
      <c r="A247" s="428">
        <v>2024</v>
      </c>
      <c r="B247" s="327">
        <v>5</v>
      </c>
      <c r="C247" s="429" t="s">
        <v>4</v>
      </c>
      <c r="D247" s="446">
        <f t="shared" si="180"/>
        <v>250.52063653573174</v>
      </c>
      <c r="E247" s="447">
        <f t="shared" si="181"/>
        <v>789.02804572678451</v>
      </c>
      <c r="F247" s="448">
        <f t="shared" si="182"/>
        <v>66.095118913792064</v>
      </c>
      <c r="G247" s="437">
        <f>1/23000*(SUMPRODUCT(M243:M249,J243:J249)+SUMPRODUCT(N243:N249,K243:K249)+SUMPRODUCT(O243:O249,L243:L249))/SUM(J243:L249)*J247</f>
        <v>289.04392105421414</v>
      </c>
      <c r="H247" s="438">
        <f>1/23000*(SUMPRODUCT(M243:M249,J243:J249)+SUMPRODUCT(N243:N249,K243:K249)+SUMPRODUCT(O243:O249,L243:L249))/SUM(J243:L249)*K247</f>
        <v>737.49023733210629</v>
      </c>
      <c r="I247" s="439">
        <f>1/23000*(SUMPRODUCT(M243:M249,J243:J249)+SUMPRODUCT(N243:N249,K243:K249)+SUMPRODUCT(O243:O249,L243:L249))/SUM(J243:L249)*L247</f>
        <v>69.52302033397244</v>
      </c>
      <c r="J247" s="503">
        <v>51.610534804229822</v>
      </c>
      <c r="K247" s="465">
        <v>131.68332834257836</v>
      </c>
      <c r="L247" s="239">
        <v>12.413754447956928</v>
      </c>
      <c r="M247" s="147">
        <v>111643.38176649933</v>
      </c>
      <c r="N247" s="147">
        <v>137812.77615116446</v>
      </c>
      <c r="O247" s="145">
        <v>122459.948872874</v>
      </c>
      <c r="P247" s="103"/>
      <c r="Q247" s="145"/>
      <c r="R247" s="14"/>
      <c r="V247" s="122"/>
      <c r="W247" s="122"/>
      <c r="X247" s="122"/>
      <c r="Y247" s="133"/>
      <c r="Z247" s="133"/>
      <c r="AA247" s="133"/>
      <c r="AB247" s="133"/>
      <c r="AC247" s="133"/>
    </row>
    <row r="248" spans="1:29" s="1" customFormat="1" x14ac:dyDescent="0.3">
      <c r="A248" s="428">
        <v>2024</v>
      </c>
      <c r="B248" s="327">
        <v>6</v>
      </c>
      <c r="C248" s="429" t="s">
        <v>5</v>
      </c>
      <c r="D248" s="446">
        <f t="shared" si="180"/>
        <v>297.2151531215207</v>
      </c>
      <c r="E248" s="447">
        <f t="shared" si="181"/>
        <v>2506.8851062285885</v>
      </c>
      <c r="F248" s="448">
        <f t="shared" si="182"/>
        <v>254.84525403576058</v>
      </c>
      <c r="G248" s="437">
        <f>1/23000*(SUMPRODUCT(M243:M249,J243:J249)+SUMPRODUCT(N243:N249,K243:K249)+SUMPRODUCT(O243:O249,L243:L249))/SUM(J243:L249)*J248</f>
        <v>345.99364205478179</v>
      </c>
      <c r="H248" s="438">
        <f>1/23000*(SUMPRODUCT(M243:M249,J243:J249)+SUMPRODUCT(N243:N249,K243:K249)+SUMPRODUCT(O243:O249,L243:L249))/SUM(J243:L249)*K248</f>
        <v>2397.2713567489568</v>
      </c>
      <c r="I248" s="439">
        <f>1/23000*(SUMPRODUCT(M243:M249,J243:J249)+SUMPRODUCT(N243:N249,K243:K249)+SUMPRODUCT(O243:O249,L243:L249))/SUM(J243:L249)*L248</f>
        <v>270.37820579702054</v>
      </c>
      <c r="J248" s="503">
        <v>61.779250849427967</v>
      </c>
      <c r="K248" s="465">
        <v>428.04725434605859</v>
      </c>
      <c r="L248" s="239">
        <v>48.277658805960527</v>
      </c>
      <c r="M248" s="147">
        <v>110651.20453558028</v>
      </c>
      <c r="N248" s="147">
        <v>134700.91644751708</v>
      </c>
      <c r="O248" s="145">
        <v>121411.04162447121</v>
      </c>
      <c r="P248" s="103"/>
      <c r="Q248" s="145"/>
      <c r="R248" s="14"/>
      <c r="V248" s="122"/>
      <c r="W248" s="122"/>
      <c r="X248" s="122"/>
      <c r="Y248" s="133"/>
      <c r="Z248" s="133"/>
      <c r="AA248" s="133"/>
      <c r="AB248" s="133"/>
      <c r="AC248" s="133"/>
    </row>
    <row r="249" spans="1:29" s="1" customFormat="1" ht="16.2" thickBot="1" x14ac:dyDescent="0.35">
      <c r="A249" s="432">
        <v>2024</v>
      </c>
      <c r="B249" s="409">
        <v>7</v>
      </c>
      <c r="C249" s="433" t="s">
        <v>6</v>
      </c>
      <c r="D249" s="449">
        <f t="shared" si="180"/>
        <v>1016.3197113190104</v>
      </c>
      <c r="E249" s="450">
        <f t="shared" si="181"/>
        <v>988.21658407646612</v>
      </c>
      <c r="F249" s="451">
        <f t="shared" si="182"/>
        <v>88.391295202997256</v>
      </c>
      <c r="G249" s="440">
        <f>1/23000*(SUMPRODUCT(M243:M249,J243:J249)+SUMPRODUCT(N243:N249,K243:K249)+SUMPRODUCT(O243:O249,L243:L249))/SUM(J243:L249)*J249</f>
        <v>1179.8945398635444</v>
      </c>
      <c r="H249" s="441">
        <f>1/23000*(SUMPRODUCT(M243:M249,J243:J249)+SUMPRODUCT(N243:N249,K243:K249)+SUMPRODUCT(O243:O249,L243:L249))/SUM(J243:L249)*K249</f>
        <v>926.90836523498683</v>
      </c>
      <c r="I249" s="442">
        <f>1/23000*(SUMPRODUCT(M243:M249,J243:J249)+SUMPRODUCT(N243:N249,K243:K249)+SUMPRODUCT(O243:O249,L243:L249))/SUM(J243:L249)*L249</f>
        <v>93.294303273677741</v>
      </c>
      <c r="J249" s="504">
        <v>210.67728389806371</v>
      </c>
      <c r="K249" s="466">
        <v>165.50507711704941</v>
      </c>
      <c r="L249" s="149">
        <v>16.658260338363608</v>
      </c>
      <c r="M249" s="129">
        <v>110953.36396897642</v>
      </c>
      <c r="N249" s="129">
        <v>137331.02228449588</v>
      </c>
      <c r="O249" s="144">
        <v>122041.54265658719</v>
      </c>
      <c r="P249" s="135"/>
      <c r="Q249" s="144"/>
      <c r="R249" s="14"/>
      <c r="V249" s="122"/>
      <c r="W249" s="122"/>
      <c r="X249" s="122"/>
      <c r="Y249" s="133"/>
      <c r="Z249" s="133"/>
      <c r="AA249" s="133"/>
      <c r="AB249" s="133"/>
      <c r="AC249" s="133"/>
    </row>
    <row r="250" spans="1:29" s="1" customFormat="1" x14ac:dyDescent="0.3">
      <c r="A250" s="430">
        <v>2025</v>
      </c>
      <c r="B250" s="47">
        <v>1</v>
      </c>
      <c r="C250" s="431" t="s">
        <v>0</v>
      </c>
      <c r="D250" s="443">
        <f t="shared" si="180"/>
        <v>1285.684006744408</v>
      </c>
      <c r="E250" s="444">
        <f t="shared" si="181"/>
        <v>944.86586169028692</v>
      </c>
      <c r="F250" s="445">
        <f t="shared" si="182"/>
        <v>94.74727235907632</v>
      </c>
      <c r="G250" s="434">
        <f>1/23000*(SUMPRODUCT(M250:M256,J250:J256)+SUMPRODUCT(N250:N256,K250:K256)+SUMPRODUCT(O250:O256,L250:L256))/SUM(J250:L256)*J250</f>
        <v>1560.2556680921195</v>
      </c>
      <c r="H250" s="435">
        <f>1/23000*(SUMPRODUCT(M250:M256,J250:J256)+SUMPRODUCT(N250:N256,K250:K256)+SUMPRODUCT(O250:O256,L250:L256))/SUM(J250:L256)*K250</f>
        <v>889.92016404113519</v>
      </c>
      <c r="I250" s="436">
        <f>1/23000*(SUMPRODUCT(M250:M256,J250:J256)+SUMPRODUCT(N250:N256,K250:K256)+SUMPRODUCT(O250:O256,L250:L256))/SUM(J250:L256)*L250</f>
        <v>102.70642418646744</v>
      </c>
      <c r="J250" s="502">
        <v>260.49676759893589</v>
      </c>
      <c r="K250" s="463">
        <v>148.57906360776218</v>
      </c>
      <c r="L250" s="464">
        <v>17.147632954883331</v>
      </c>
      <c r="M250" s="248">
        <v>113516.69515012507</v>
      </c>
      <c r="N250" s="248">
        <v>146264.98707952056</v>
      </c>
      <c r="O250" s="191">
        <v>127083.85291383106</v>
      </c>
      <c r="P250" s="505">
        <f>SUM(J250:L256)</f>
        <v>3104.9278327621828</v>
      </c>
      <c r="Q250" s="249">
        <f>(SUMPRODUCT(M250:M256,J250:J256)+SUMPRODUCT(N250:N256,K250:K256)+SUMPRODUCT(O250:O256,L250:L256))/SUM(J250:L256)</f>
        <v>137759.40752312558</v>
      </c>
      <c r="R250" s="14"/>
      <c r="V250" s="122"/>
      <c r="W250" s="122"/>
      <c r="X250" s="122"/>
      <c r="Y250" s="154"/>
      <c r="Z250" s="133"/>
      <c r="AA250" s="133"/>
      <c r="AB250" s="133"/>
      <c r="AC250" s="133"/>
    </row>
    <row r="251" spans="1:29" s="1" customFormat="1" x14ac:dyDescent="0.3">
      <c r="A251" s="428">
        <v>2025</v>
      </c>
      <c r="B251" s="327">
        <v>2</v>
      </c>
      <c r="C251" s="429" t="s">
        <v>1</v>
      </c>
      <c r="D251" s="446">
        <f t="shared" si="180"/>
        <v>562.45416637368351</v>
      </c>
      <c r="E251" s="447">
        <f t="shared" si="181"/>
        <v>5234.8061014546629</v>
      </c>
      <c r="F251" s="448">
        <f t="shared" si="182"/>
        <v>376.38504445973405</v>
      </c>
      <c r="G251" s="437">
        <f>1/23000*(SUMPRODUCT(M250:M256,J250:J256)+SUMPRODUCT(N250:N256,K250:K256)+SUMPRODUCT(O250:O256,L250:L256))/SUM(J250:L256)*J251</f>
        <v>674.4149555883821</v>
      </c>
      <c r="H251" s="438">
        <f>1/23000*(SUMPRODUCT(M250:M256,J250:J256)+SUMPRODUCT(N250:N256,K250:K256)+SUMPRODUCT(O250:O256,L250:L256))/SUM(J250:L256)*K251</f>
        <v>4766.1902647621264</v>
      </c>
      <c r="I251" s="439">
        <f>1/23000*(SUMPRODUCT(M250:M256,J250:J256)+SUMPRODUCT(N250:N256,K250:K256)+SUMPRODUCT(O250:O256,L250:L256))/SUM(J250:L256)*L251</f>
        <v>403.76999266963173</v>
      </c>
      <c r="J251" s="503">
        <v>112.59880001972914</v>
      </c>
      <c r="K251" s="465">
        <v>795.752377717846</v>
      </c>
      <c r="L251" s="239">
        <v>67.412527379246853</v>
      </c>
      <c r="M251" s="147">
        <v>114889.73083485833</v>
      </c>
      <c r="N251" s="147">
        <v>151304.02836967492</v>
      </c>
      <c r="O251" s="145">
        <v>128416.13212144485</v>
      </c>
      <c r="P251" s="103"/>
      <c r="Q251" s="145"/>
      <c r="R251" s="14"/>
      <c r="V251" s="122"/>
      <c r="W251" s="122"/>
      <c r="X251" s="122"/>
      <c r="Y251" s="133"/>
      <c r="Z251" s="133"/>
      <c r="AA251" s="133"/>
      <c r="AB251" s="133"/>
      <c r="AC251" s="133"/>
    </row>
    <row r="252" spans="1:29" s="1" customFormat="1" x14ac:dyDescent="0.3">
      <c r="A252" s="428">
        <v>2025</v>
      </c>
      <c r="B252" s="327">
        <v>3</v>
      </c>
      <c r="C252" s="429" t="s">
        <v>2</v>
      </c>
      <c r="D252" s="446">
        <f t="shared" si="180"/>
        <v>576.71507038015568</v>
      </c>
      <c r="E252" s="447">
        <f t="shared" si="181"/>
        <v>1071.3977049631565</v>
      </c>
      <c r="F252" s="448">
        <f t="shared" si="182"/>
        <v>72.101919305670279</v>
      </c>
      <c r="G252" s="437">
        <f>1/23000*(SUMPRODUCT(M250:M256,J250:J256)+SUMPRODUCT(N250:N256,K250:K256)+SUMPRODUCT(O250:O256,L250:L256))/SUM(J250:L256)*J252</f>
        <v>683.95212343171863</v>
      </c>
      <c r="H252" s="438">
        <f>1/23000*(SUMPRODUCT(M250:M256,J250:J256)+SUMPRODUCT(N250:N256,K250:K256)+SUMPRODUCT(O250:O256,L250:L256))/SUM(J250:L256)*K252</f>
        <v>957.25574810427258</v>
      </c>
      <c r="I252" s="439">
        <f>1/23000*(SUMPRODUCT(M250:M256,J250:J256)+SUMPRODUCT(N250:N256,K250:K256)+SUMPRODUCT(O250:O256,L250:L256))/SUM(J250:L256)*L252</f>
        <v>76.526343829187326</v>
      </c>
      <c r="J252" s="503">
        <v>114.19110405428239</v>
      </c>
      <c r="K252" s="465">
        <v>159.82126086526836</v>
      </c>
      <c r="L252" s="239">
        <v>12.776665780707866</v>
      </c>
      <c r="M252" s="147">
        <v>116160.06981102604</v>
      </c>
      <c r="N252" s="147">
        <v>154185.66391442931</v>
      </c>
      <c r="O252" s="145">
        <v>129794.75024966484</v>
      </c>
      <c r="P252" s="103"/>
      <c r="Q252" s="145"/>
      <c r="R252" s="14"/>
      <c r="V252" s="122"/>
      <c r="W252" s="122"/>
      <c r="X252" s="122"/>
      <c r="Y252" s="133"/>
      <c r="Z252" s="133"/>
      <c r="AA252" s="133"/>
      <c r="AB252" s="133"/>
      <c r="AC252" s="133"/>
    </row>
    <row r="253" spans="1:29" s="1" customFormat="1" x14ac:dyDescent="0.3">
      <c r="A253" s="428">
        <v>2025</v>
      </c>
      <c r="B253" s="327">
        <v>4</v>
      </c>
      <c r="C253" s="429" t="s">
        <v>3</v>
      </c>
      <c r="D253" s="446">
        <f t="shared" si="180"/>
        <v>355.90414441146493</v>
      </c>
      <c r="E253" s="447">
        <f t="shared" si="181"/>
        <v>701.64306896303469</v>
      </c>
      <c r="F253" s="448">
        <f t="shared" si="182"/>
        <v>57.782600799053775</v>
      </c>
      <c r="G253" s="437">
        <f>1/23000*(SUMPRODUCT(M250:M256,J250:J256)+SUMPRODUCT(N250:N256,K250:K256)+SUMPRODUCT(O250:O256,L250:L256))/SUM(J250:L256)*J253</f>
        <v>412.32758900419577</v>
      </c>
      <c r="H253" s="438">
        <f>1/23000*(SUMPRODUCT(M250:M256,J250:J256)+SUMPRODUCT(N250:N256,K250:K256)+SUMPRODUCT(O250:O256,L250:L256))/SUM(J250:L256)*K253</f>
        <v>656.12292271780825</v>
      </c>
      <c r="I253" s="439">
        <f>1/23000*(SUMPRODUCT(M250:M256,J250:J256)+SUMPRODUCT(N250:N256,K250:K256)+SUMPRODUCT(O250:O256,L250:L256))/SUM(J250:L256)*L253</f>
        <v>61.749815912812124</v>
      </c>
      <c r="J253" s="503">
        <v>68.841284363861007</v>
      </c>
      <c r="K253" s="465">
        <v>109.54480346452057</v>
      </c>
      <c r="L253" s="239">
        <v>10.309610004356784</v>
      </c>
      <c r="M253" s="147">
        <v>118908.23068026482</v>
      </c>
      <c r="N253" s="147">
        <v>147316.80623605769</v>
      </c>
      <c r="O253" s="145">
        <v>128908.83533097846</v>
      </c>
      <c r="P253" s="103"/>
      <c r="Q253" s="145"/>
      <c r="R253" s="14"/>
      <c r="V253" s="122"/>
      <c r="W253" s="122"/>
      <c r="X253" s="122"/>
      <c r="Y253" s="133"/>
      <c r="Z253" s="133"/>
      <c r="AA253" s="133"/>
      <c r="AB253" s="133"/>
      <c r="AC253" s="133"/>
    </row>
    <row r="254" spans="1:29" s="1" customFormat="1" x14ac:dyDescent="0.3">
      <c r="A254" s="428">
        <v>2025</v>
      </c>
      <c r="B254" s="327">
        <v>5</v>
      </c>
      <c r="C254" s="429" t="s">
        <v>4</v>
      </c>
      <c r="D254" s="446">
        <f t="shared" si="180"/>
        <v>269.3503752407151</v>
      </c>
      <c r="E254" s="447">
        <f t="shared" si="181"/>
        <v>948.39419563478862</v>
      </c>
      <c r="F254" s="448">
        <f t="shared" si="182"/>
        <v>77.967429449202001</v>
      </c>
      <c r="G254" s="437">
        <f>1/23000*(SUMPRODUCT(M250:M256,J250:J256)+SUMPRODUCT(N250:N256,K250:K256)+SUMPRODUCT(O250:O256,L250:L256))/SUM(J250:L256)*J254</f>
        <v>316.07732871705758</v>
      </c>
      <c r="H254" s="438">
        <f>1/23000*(SUMPRODUCT(M250:M256,J250:J256)+SUMPRODUCT(N250:N256,K250:K256)+SUMPRODUCT(O250:O256,L250:L256))/SUM(J250:L256)*K254</f>
        <v>883.3395558366642</v>
      </c>
      <c r="I254" s="439">
        <f>1/23000*(SUMPRODUCT(M250:M256,J250:J256)+SUMPRODUCT(N250:N256,K250:K256)+SUMPRODUCT(O250:O256,L250:L256))/SUM(J250:L256)*L254</f>
        <v>84.433589200989971</v>
      </c>
      <c r="J254" s="503">
        <v>52.771557973432422</v>
      </c>
      <c r="K254" s="465">
        <v>147.48038010277233</v>
      </c>
      <c r="L254" s="239">
        <v>14.096841635274682</v>
      </c>
      <c r="M254" s="147">
        <v>117393.89300682233</v>
      </c>
      <c r="N254" s="147">
        <v>147904.87035902409</v>
      </c>
      <c r="O254" s="145">
        <v>127209.40787505015</v>
      </c>
      <c r="P254" s="103"/>
      <c r="Q254" s="145"/>
      <c r="R254" s="14"/>
      <c r="V254" s="122"/>
      <c r="W254" s="122"/>
      <c r="X254" s="122"/>
      <c r="Y254" s="133"/>
      <c r="Z254" s="133"/>
      <c r="AA254" s="133"/>
      <c r="AB254" s="133"/>
      <c r="AC254" s="133"/>
    </row>
    <row r="255" spans="1:29" s="1" customFormat="1" x14ac:dyDescent="0.3">
      <c r="A255" s="428">
        <v>2025</v>
      </c>
      <c r="B255" s="327">
        <v>6</v>
      </c>
      <c r="C255" s="429" t="s">
        <v>5</v>
      </c>
      <c r="D255" s="446">
        <f t="shared" si="180"/>
        <v>319.80723215360507</v>
      </c>
      <c r="E255" s="447">
        <f t="shared" si="181"/>
        <v>2967.1314522205694</v>
      </c>
      <c r="F255" s="448">
        <f t="shared" si="182"/>
        <v>300.76420866280671</v>
      </c>
      <c r="G255" s="437">
        <f>1/23000*(SUMPRODUCT(M250:M256,J250:J256)+SUMPRODUCT(N250:N256,K250:K256)+SUMPRODUCT(O250:O256,L250:L256))/SUM(J250:L256)*J255</f>
        <v>378.46100274391455</v>
      </c>
      <c r="H255" s="438">
        <f>1/23000*(SUMPRODUCT(M250:M256,J250:J256)+SUMPRODUCT(N250:N256,K250:K256)+SUMPRODUCT(O250:O256,L250:L256))/SUM(J250:L256)*K255</f>
        <v>2853.2374800858197</v>
      </c>
      <c r="I255" s="439">
        <f>1/23000*(SUMPRODUCT(M250:M256,J250:J256)+SUMPRODUCT(N250:N256,K250:K256)+SUMPRODUCT(O250:O256,L250:L256))/SUM(J250:L256)*L255</f>
        <v>328.40708881059226</v>
      </c>
      <c r="J255" s="503">
        <v>63.186995499010095</v>
      </c>
      <c r="K255" s="465">
        <v>476.37009494946841</v>
      </c>
      <c r="L255" s="239">
        <v>54.830106912122446</v>
      </c>
      <c r="M255" s="147">
        <v>116409.4966289092</v>
      </c>
      <c r="N255" s="147">
        <v>143258.41215601953</v>
      </c>
      <c r="O255" s="145">
        <v>126163.8393361429</v>
      </c>
      <c r="P255" s="103"/>
      <c r="Q255" s="145"/>
      <c r="R255" s="14"/>
      <c r="V255" s="122"/>
      <c r="W255" s="122"/>
      <c r="X255" s="122"/>
      <c r="Y255" s="133"/>
      <c r="Z255" s="133"/>
      <c r="AA255" s="133"/>
      <c r="AB255" s="133"/>
      <c r="AC255" s="133"/>
    </row>
    <row r="256" spans="1:29" s="1" customFormat="1" ht="16.2" thickBot="1" x14ac:dyDescent="0.35">
      <c r="A256" s="432">
        <v>2025</v>
      </c>
      <c r="B256" s="409">
        <v>7</v>
      </c>
      <c r="C256" s="433" t="s">
        <v>6</v>
      </c>
      <c r="D256" s="449">
        <f t="shared" si="180"/>
        <v>1093.1577502756236</v>
      </c>
      <c r="E256" s="450">
        <f t="shared" si="181"/>
        <v>1181.6283415296296</v>
      </c>
      <c r="F256" s="451">
        <f t="shared" si="182"/>
        <v>104.39982003217612</v>
      </c>
      <c r="G256" s="440">
        <f>1/23000*(SUMPRODUCT(M250:M256,J250:J256)+SUMPRODUCT(N250:N256,K250:K256)+SUMPRODUCT(O250:O256,L250:L256))/SUM(J250:L256)*J256</f>
        <v>1290.4950688498377</v>
      </c>
      <c r="H256" s="441">
        <f>1/23000*(SUMPRODUCT(M250:M256,J250:J256)+SUMPRODUCT(N250:N256,K250:K256)+SUMPRODUCT(O250:O256,L250:L256))/SUM(J250:L256)*K256</f>
        <v>1104.1371054741167</v>
      </c>
      <c r="I256" s="442">
        <f>1/23000*(SUMPRODUCT(M250:M256,J250:J256)+SUMPRODUCT(N250:N256,K250:K256)+SUMPRODUCT(O250:O256,L250:L256))/SUM(J250:L256)*L256</f>
        <v>113.30753504465602</v>
      </c>
      <c r="J256" s="504">
        <v>215.45814632342746</v>
      </c>
      <c r="K256" s="466">
        <v>184.34424103952111</v>
      </c>
      <c r="L256" s="149">
        <v>18.917570515753042</v>
      </c>
      <c r="M256" s="129">
        <v>116693.79267097826</v>
      </c>
      <c r="N256" s="129">
        <v>147427.72381674225</v>
      </c>
      <c r="O256" s="144">
        <v>126929.39924503131</v>
      </c>
      <c r="P256" s="135"/>
      <c r="Q256" s="144"/>
      <c r="R256" s="14"/>
      <c r="V256" s="122"/>
      <c r="W256" s="122"/>
      <c r="X256" s="122"/>
      <c r="Y256" s="133"/>
      <c r="Z256" s="133"/>
      <c r="AA256" s="133"/>
      <c r="AB256" s="133"/>
      <c r="AC256" s="133"/>
    </row>
    <row r="257" spans="1:29" s="1" customFormat="1" x14ac:dyDescent="0.3">
      <c r="A257" s="430">
        <v>2026</v>
      </c>
      <c r="B257" s="47">
        <v>1</v>
      </c>
      <c r="C257" s="431" t="s">
        <v>0</v>
      </c>
      <c r="D257" s="443">
        <f t="shared" si="180"/>
        <v>1385.6558915710054</v>
      </c>
      <c r="E257" s="444">
        <f t="shared" si="181"/>
        <v>1123.4030660617143</v>
      </c>
      <c r="F257" s="445">
        <f t="shared" si="182"/>
        <v>111.79899354923452</v>
      </c>
      <c r="G257" s="434">
        <f>1/23000*(SUMPRODUCT(M257:M263,J257:J263)+SUMPRODUCT(N257:N263,K257:K263)+SUMPRODUCT(O257:O263,L257:L263))/SUM(J257:L263)*J257</f>
        <v>1700.2394344299582</v>
      </c>
      <c r="H257" s="435">
        <f>1/23000*(SUMPRODUCT(M257:M263,J257:J263)+SUMPRODUCT(N257:N263,K257:K263)+SUMPRODUCT(O257:O263,L257:L263))/SUM(J257:L263)*K257</f>
        <v>1060.6193408249819</v>
      </c>
      <c r="I257" s="436">
        <f>1/23000*(SUMPRODUCT(M257:M263,J257:J263)+SUMPRODUCT(N257:N263,K257:K263)+SUMPRODUCT(O257:O263,L257:L263))/SUM(J257:L263)*L257</f>
        <v>125.1756261779697</v>
      </c>
      <c r="J257" s="502">
        <v>266.72165330093179</v>
      </c>
      <c r="K257" s="463">
        <v>166.38253317693966</v>
      </c>
      <c r="L257" s="464">
        <v>19.636675453514112</v>
      </c>
      <c r="M257" s="248">
        <v>119488.18219934822</v>
      </c>
      <c r="N257" s="248">
        <v>155294.36910268516</v>
      </c>
      <c r="O257" s="191">
        <v>130947.66768028593</v>
      </c>
      <c r="P257" s="505">
        <f>SUM(J257:L263)</f>
        <v>3401.1494675026265</v>
      </c>
      <c r="Q257" s="249">
        <f>(SUMPRODUCT(M257:M263,J257:J263)+SUMPRODUCT(N257:N263,K257:K263)+SUMPRODUCT(O257:O263,L257:L263))/SUM(J257:L263)</f>
        <v>146615.41913797226</v>
      </c>
      <c r="R257" s="14"/>
      <c r="V257" s="122"/>
      <c r="W257" s="122"/>
      <c r="X257" s="122"/>
      <c r="Y257" s="154"/>
      <c r="Z257" s="133"/>
      <c r="AA257" s="133"/>
      <c r="AB257" s="133"/>
      <c r="AC257" s="133"/>
    </row>
    <row r="258" spans="1:29" s="1" customFormat="1" x14ac:dyDescent="0.3">
      <c r="A258" s="428">
        <v>2026</v>
      </c>
      <c r="B258" s="327">
        <v>2</v>
      </c>
      <c r="C258" s="429" t="s">
        <v>1</v>
      </c>
      <c r="D258" s="446">
        <f t="shared" si="180"/>
        <v>605.74001771185965</v>
      </c>
      <c r="E258" s="447">
        <f t="shared" si="181"/>
        <v>6294.9897580075485</v>
      </c>
      <c r="F258" s="448">
        <f t="shared" si="182"/>
        <v>443.97484948615073</v>
      </c>
      <c r="G258" s="437">
        <f>1/23000*(SUMPRODUCT(M257:M263,J257:J263)+SUMPRODUCT(N257:N263,K257:K263)+SUMPRODUCT(O257:O263,L257:L263))/SUM(J257:L263)*J258</f>
        <v>734.68567312245477</v>
      </c>
      <c r="H258" s="438">
        <f>1/23000*(SUMPRODUCT(M257:M263,J257:J263)+SUMPRODUCT(N257:N263,K257:K263)+SUMPRODUCT(O257:O263,L257:L263))/SUM(J257:L263)*K258</f>
        <v>5701.9511553125449</v>
      </c>
      <c r="I258" s="439">
        <f>1/23000*(SUMPRODUCT(M257:M263,J257:J263)+SUMPRODUCT(N257:N263,K257:K263)+SUMPRODUCT(O257:O263,L257:L263))/SUM(J257:L263)*L258</f>
        <v>491.97471762021013</v>
      </c>
      <c r="J258" s="503">
        <v>115.25234236049097</v>
      </c>
      <c r="K258" s="465">
        <v>894.4821584472968</v>
      </c>
      <c r="L258" s="239">
        <v>77.177547708106147</v>
      </c>
      <c r="M258" s="147">
        <v>120882.75276692971</v>
      </c>
      <c r="N258" s="147">
        <v>161864.34024072756</v>
      </c>
      <c r="O258" s="145">
        <v>132310.78003154712</v>
      </c>
      <c r="P258" s="103"/>
      <c r="Q258" s="145"/>
      <c r="R258" s="14"/>
      <c r="V258" s="122"/>
      <c r="W258" s="122"/>
      <c r="X258" s="122"/>
      <c r="Y258" s="133"/>
      <c r="Z258" s="133"/>
      <c r="AA258" s="133"/>
      <c r="AB258" s="133"/>
      <c r="AC258" s="133"/>
    </row>
    <row r="259" spans="1:29" s="1" customFormat="1" x14ac:dyDescent="0.3">
      <c r="A259" s="428">
        <v>2026</v>
      </c>
      <c r="B259" s="327">
        <v>3</v>
      </c>
      <c r="C259" s="429" t="s">
        <v>2</v>
      </c>
      <c r="D259" s="446">
        <f t="shared" si="180"/>
        <v>620.52942516350345</v>
      </c>
      <c r="E259" s="447">
        <f t="shared" si="181"/>
        <v>1293.4818310199278</v>
      </c>
      <c r="F259" s="448">
        <f t="shared" si="182"/>
        <v>85.028994620213197</v>
      </c>
      <c r="G259" s="437">
        <f>1/23000*(SUMPRODUCT(M257:M263,J257:J263)+SUMPRODUCT(N257:N263,K257:K263)+SUMPRODUCT(O257:O263,L257:L263))/SUM(J257:L263)*J259</f>
        <v>744.89317104183294</v>
      </c>
      <c r="H259" s="438">
        <f>1/23000*(SUMPRODUCT(M257:M263,J257:J263)+SUMPRODUCT(N257:N263,K257:K263)+SUMPRODUCT(O257:O263,L257:L263))/SUM(J257:L263)*K259</f>
        <v>1146.5625810448589</v>
      </c>
      <c r="I259" s="439">
        <f>1/23000*(SUMPRODUCT(M257:M263,J257:J263)+SUMPRODUCT(N257:N263,K257:K263)+SUMPRODUCT(O257:O263,L257:L263))/SUM(J257:L263)*L259</f>
        <v>93.234728663004603</v>
      </c>
      <c r="J259" s="503">
        <v>116.85362313659246</v>
      </c>
      <c r="K259" s="465">
        <v>179.86470672102649</v>
      </c>
      <c r="L259" s="239">
        <v>14.626011178477224</v>
      </c>
      <c r="M259" s="147">
        <v>122137.22087228358</v>
      </c>
      <c r="N259" s="147">
        <v>165402.55537514243</v>
      </c>
      <c r="O259" s="145">
        <v>133711.5671798985</v>
      </c>
      <c r="P259" s="103"/>
      <c r="Q259" s="145"/>
      <c r="R259" s="14"/>
      <c r="V259" s="122"/>
      <c r="W259" s="122"/>
      <c r="X259" s="122"/>
      <c r="Y259" s="133"/>
      <c r="Z259" s="133"/>
      <c r="AA259" s="133"/>
      <c r="AB259" s="133"/>
      <c r="AC259" s="133"/>
    </row>
    <row r="260" spans="1:29" s="1" customFormat="1" x14ac:dyDescent="0.3">
      <c r="A260" s="428">
        <v>2026</v>
      </c>
      <c r="B260" s="327">
        <v>4</v>
      </c>
      <c r="C260" s="429" t="s">
        <v>3</v>
      </c>
      <c r="D260" s="446">
        <f t="shared" si="180"/>
        <v>382.01480004352703</v>
      </c>
      <c r="E260" s="447">
        <f t="shared" si="181"/>
        <v>833.72423294580562</v>
      </c>
      <c r="F260" s="448">
        <f t="shared" si="182"/>
        <v>68.158682223308261</v>
      </c>
      <c r="G260" s="437">
        <f>1/23000*(SUMPRODUCT(M257:M263,J257:J263)+SUMPRODUCT(N257:N263,K257:K263)+SUMPRODUCT(O257:O263,L257:L263))/SUM(J257:L263)*J260</f>
        <v>448.62763899807277</v>
      </c>
      <c r="H260" s="438">
        <f>1/23000*(SUMPRODUCT(M257:M263,J257:J263)+SUMPRODUCT(N257:N263,K257:K263)+SUMPRODUCT(O257:O263,L257:L263))/SUM(J257:L263)*K260</f>
        <v>781.988059432201</v>
      </c>
      <c r="I260" s="439">
        <f>1/23000*(SUMPRODUCT(M257:M263,J257:J263)+SUMPRODUCT(N257:N263,K257:K263)+SUMPRODUCT(O257:O263,L257:L263))/SUM(J257:L263)*L260</f>
        <v>75.263429007548638</v>
      </c>
      <c r="J260" s="503">
        <v>70.377561634533961</v>
      </c>
      <c r="K260" s="465">
        <v>122.67280939950237</v>
      </c>
      <c r="L260" s="239">
        <v>11.806799566862798</v>
      </c>
      <c r="M260" s="147">
        <v>124845.76329353394</v>
      </c>
      <c r="N260" s="147">
        <v>156315.46592615428</v>
      </c>
      <c r="O260" s="145">
        <v>132775.15911559024</v>
      </c>
      <c r="P260" s="103"/>
      <c r="Q260" s="145"/>
      <c r="R260" s="14"/>
      <c r="V260" s="122"/>
      <c r="W260" s="122"/>
      <c r="X260" s="122"/>
      <c r="Y260" s="133"/>
      <c r="Z260" s="133"/>
      <c r="AA260" s="133"/>
      <c r="AB260" s="133"/>
      <c r="AC260" s="133"/>
    </row>
    <row r="261" spans="1:29" s="1" customFormat="1" x14ac:dyDescent="0.3">
      <c r="A261" s="428">
        <v>2026</v>
      </c>
      <c r="B261" s="327">
        <v>5</v>
      </c>
      <c r="C261" s="429" t="s">
        <v>4</v>
      </c>
      <c r="D261" s="446">
        <f t="shared" si="180"/>
        <v>289.38002821638162</v>
      </c>
      <c r="E261" s="447">
        <f t="shared" si="181"/>
        <v>1137.6236757703734</v>
      </c>
      <c r="F261" s="448">
        <f t="shared" si="182"/>
        <v>92.441846820943482</v>
      </c>
      <c r="G261" s="437">
        <f>1/23000*(SUMPRODUCT(M257:M263,J257:J263)+SUMPRODUCT(N257:N263,K257:K263)+SUMPRODUCT(O257:O263,L257:L263))/SUM(J257:L263)*J261</f>
        <v>343.99432483964029</v>
      </c>
      <c r="H261" s="438">
        <f>1/23000*(SUMPRODUCT(M257:M263,J257:J263)+SUMPRODUCT(N257:N263,K257:K263)+SUMPRODUCT(O257:O263,L257:L263))/SUM(J257:L263)*K261</f>
        <v>1058.9806030076586</v>
      </c>
      <c r="I261" s="439">
        <f>1/23000*(SUMPRODUCT(M257:M263,J257:J263)+SUMPRODUCT(N257:N263,K257:K263)+SUMPRODUCT(O257:O263,L257:L263))/SUM(J257:L263)*L261</f>
        <v>103.15676241910542</v>
      </c>
      <c r="J261" s="503">
        <v>53.963420203889136</v>
      </c>
      <c r="K261" s="465">
        <v>166.12545946654794</v>
      </c>
      <c r="L261" s="239">
        <v>16.182510336151527</v>
      </c>
      <c r="M261" s="147">
        <v>123338.00607577314</v>
      </c>
      <c r="N261" s="147">
        <v>157503.51948906065</v>
      </c>
      <c r="O261" s="145">
        <v>131386.44330922377</v>
      </c>
      <c r="P261" s="103"/>
      <c r="Q261" s="145"/>
      <c r="R261" s="14"/>
      <c r="V261" s="122"/>
      <c r="W261" s="122"/>
      <c r="X261" s="122"/>
      <c r="Y261" s="133"/>
      <c r="Z261" s="133"/>
      <c r="AA261" s="133"/>
      <c r="AB261" s="133"/>
      <c r="AC261" s="133"/>
    </row>
    <row r="262" spans="1:29" s="1" customFormat="1" x14ac:dyDescent="0.3">
      <c r="A262" s="428">
        <v>2026</v>
      </c>
      <c r="B262" s="327">
        <v>6</v>
      </c>
      <c r="C262" s="429" t="s">
        <v>5</v>
      </c>
      <c r="D262" s="446">
        <f t="shared" si="180"/>
        <v>343.84749319224625</v>
      </c>
      <c r="E262" s="447">
        <f t="shared" si="181"/>
        <v>3503.3554802222266</v>
      </c>
      <c r="F262" s="448">
        <f t="shared" si="182"/>
        <v>354.88331511370541</v>
      </c>
      <c r="G262" s="437">
        <f>1/23000*(SUMPRODUCT(M257:M263,J257:J263)+SUMPRODUCT(N257:N263,K257:K263)+SUMPRODUCT(O257:O263,L257:L263))/SUM(J257:L263)*J262</f>
        <v>411.99868112629537</v>
      </c>
      <c r="H262" s="438">
        <f>1/23000*(SUMPRODUCT(M257:M263,J257:J263)+SUMPRODUCT(N257:N263,K257:K263)+SUMPRODUCT(O257:O263,L257:L263))/SUM(J257:L263)*K262</f>
        <v>3398.1417741616351</v>
      </c>
      <c r="I262" s="439">
        <f>1/23000*(SUMPRODUCT(M257:M263,J257:J263)+SUMPRODUCT(N257:N263,K257:K263)+SUMPRODUCT(O257:O263,L257:L263))/SUM(J257:L263)*L262</f>
        <v>400.36042526976127</v>
      </c>
      <c r="J262" s="503">
        <v>64.63146728781264</v>
      </c>
      <c r="K262" s="465">
        <v>533.0766795555644</v>
      </c>
      <c r="L262" s="239">
        <v>62.805739228143928</v>
      </c>
      <c r="M262" s="147">
        <v>122362.87794928253</v>
      </c>
      <c r="N262" s="147">
        <v>151154.94474883022</v>
      </c>
      <c r="O262" s="145">
        <v>129961.31162417085</v>
      </c>
      <c r="P262" s="103"/>
      <c r="Q262" s="145"/>
      <c r="R262" s="14"/>
      <c r="V262" s="122"/>
      <c r="W262" s="122"/>
      <c r="X262" s="122"/>
      <c r="Y262" s="133"/>
      <c r="Z262" s="133"/>
      <c r="AA262" s="133"/>
      <c r="AB262" s="133"/>
      <c r="AC262" s="133"/>
    </row>
    <row r="263" spans="1:29" s="1" customFormat="1" ht="16.2" thickBot="1" x14ac:dyDescent="0.35">
      <c r="A263" s="432">
        <v>2026</v>
      </c>
      <c r="B263" s="409">
        <v>7</v>
      </c>
      <c r="C263" s="433" t="s">
        <v>6</v>
      </c>
      <c r="D263" s="449">
        <f t="shared" si="180"/>
        <v>1174.8845564431169</v>
      </c>
      <c r="E263" s="450">
        <f t="shared" si="181"/>
        <v>1412.660489297263</v>
      </c>
      <c r="F263" s="451">
        <f t="shared" si="182"/>
        <v>123.33364768467106</v>
      </c>
      <c r="G263" s="440">
        <f>1/23000*(SUMPRODUCT(M257:M263,J257:J263)+SUMPRODUCT(N257:N263,K257:K263)+SUMPRODUCT(O257:O263,L257:L263))/SUM(J257:L263)*J263</f>
        <v>1404.7306940388082</v>
      </c>
      <c r="H263" s="441">
        <f>1/23000*(SUMPRODUCT(M257:M263,J257:J263)+SUMPRODUCT(N257:N263,K257:K263)+SUMPRODUCT(O257:O263,L257:L263))/SUM(J257:L263)*K263</f>
        <v>1316.2078827076471</v>
      </c>
      <c r="I263" s="442">
        <f>1/23000*(SUMPRODUCT(M257:M263,J257:J263)+SUMPRODUCT(N257:N263,K257:K263)+SUMPRODUCT(O257:O263,L257:L263))/SUM(J257:L263)*L263</f>
        <v>138.12437191853729</v>
      </c>
      <c r="J263" s="504">
        <v>220.36431197245651</v>
      </c>
      <c r="K263" s="466">
        <v>206.47747338080259</v>
      </c>
      <c r="L263" s="149">
        <v>21.667983986982822</v>
      </c>
      <c r="M263" s="129">
        <v>122625.77618089644</v>
      </c>
      <c r="N263" s="129">
        <v>157359.49651957501</v>
      </c>
      <c r="O263" s="144">
        <v>130915.4510383423</v>
      </c>
      <c r="P263" s="135"/>
      <c r="Q263" s="144"/>
      <c r="R263" s="14"/>
      <c r="V263" s="122"/>
      <c r="W263" s="122"/>
      <c r="X263" s="122"/>
      <c r="Y263" s="133"/>
      <c r="Z263" s="133"/>
      <c r="AA263" s="133"/>
      <c r="AB263" s="133"/>
      <c r="AC263" s="133"/>
    </row>
    <row r="264" spans="1:29" s="1" customFormat="1" x14ac:dyDescent="0.3">
      <c r="A264" s="430">
        <v>2027</v>
      </c>
      <c r="B264" s="47">
        <v>1</v>
      </c>
      <c r="C264" s="431" t="s">
        <v>0</v>
      </c>
      <c r="D264" s="443">
        <f t="shared" si="180"/>
        <v>1487.6732344928212</v>
      </c>
      <c r="E264" s="444">
        <f t="shared" si="181"/>
        <v>1332.8828866326032</v>
      </c>
      <c r="F264" s="445">
        <f t="shared" si="182"/>
        <v>131.95641510490128</v>
      </c>
      <c r="G264" s="434">
        <f>1/23000*(SUMPRODUCT(M264:M270,J264:J270)+SUMPRODUCT(N264:N270,K264:K270)+SUMPRODUCT(O264:O270,L264:L270))/SUM(J264:L270)*J264</f>
        <v>1840.1642738294954</v>
      </c>
      <c r="H264" s="435">
        <f>1/23000*(SUMPRODUCT(M264:M270,J264:J270)+SUMPRODUCT(N264:N270,K264:K270)+SUMPRODUCT(O264:O270,L264:L270))/SUM(J264:L270)*K264</f>
        <v>1263.0278537056547</v>
      </c>
      <c r="I264" s="436">
        <f>1/23000*(SUMPRODUCT(M264:M270,J264:J270)+SUMPRODUCT(N264:N270,K264:K270)+SUMPRODUCT(O264:O270,L264:L270))/SUM(J264:L270)*L264</f>
        <v>152.92363188988821</v>
      </c>
      <c r="J264" s="502">
        <v>272.98805189946307</v>
      </c>
      <c r="K264" s="463">
        <v>187.36996374803772</v>
      </c>
      <c r="L264" s="464">
        <v>22.686194353797834</v>
      </c>
      <c r="M264" s="248">
        <v>125340.59331628276</v>
      </c>
      <c r="N264" s="248">
        <v>163613.77127539169</v>
      </c>
      <c r="O264" s="191">
        <v>133781.69560222642</v>
      </c>
      <c r="P264" s="505">
        <f>SUM(J264:L270)</f>
        <v>3748.6953073890486</v>
      </c>
      <c r="Q264" s="249">
        <f>(SUMPRODUCT(M264:M270,J264:J270)+SUMPRODUCT(N264:N270,K264:K270)+SUMPRODUCT(O264:O270,L264:L270))/SUM(J264:L270)</f>
        <v>155038.94036236257</v>
      </c>
      <c r="R264" s="14"/>
      <c r="V264" s="122"/>
      <c r="W264" s="122"/>
      <c r="X264" s="122"/>
      <c r="Y264" s="154"/>
      <c r="Z264" s="133"/>
      <c r="AA264" s="133"/>
      <c r="AB264" s="133"/>
      <c r="AC264" s="133"/>
    </row>
    <row r="265" spans="1:29" s="1" customFormat="1" x14ac:dyDescent="0.3">
      <c r="A265" s="428">
        <v>2027</v>
      </c>
      <c r="B265" s="327">
        <v>2</v>
      </c>
      <c r="C265" s="429" t="s">
        <v>1</v>
      </c>
      <c r="D265" s="446">
        <f t="shared" ref="D265:D291" si="183">J265*M265/23000</f>
        <v>649.90930696119938</v>
      </c>
      <c r="E265" s="447">
        <f t="shared" ref="E265:E291" si="184">K265*N265/23000</f>
        <v>7557.0507924446065</v>
      </c>
      <c r="F265" s="448">
        <f t="shared" ref="F265:F291" si="185">L265*O265/23000</f>
        <v>523.92105057528863</v>
      </c>
      <c r="G265" s="437">
        <f>1/23000*(SUMPRODUCT(M264:M270,J264:J270)+SUMPRODUCT(N264:N270,K264:K270)+SUMPRODUCT(O264:O270,L264:L270))/SUM(J264:L270)*J265</f>
        <v>794.90983722888791</v>
      </c>
      <c r="H265" s="438">
        <f>1/23000*(SUMPRODUCT(M264:M270,J264:J270)+SUMPRODUCT(N264:N270,K264:K270)+SUMPRODUCT(O264:O270,L264:L270))/SUM(J264:L270)*K265</f>
        <v>6817.1217410624367</v>
      </c>
      <c r="I265" s="439">
        <f>1/23000*(SUMPRODUCT(M264:M270,J264:J270)+SUMPRODUCT(N264:N270,K264:K270)+SUMPRODUCT(O264:O270,L264:L270))/SUM(J264:L270)*L265</f>
        <v>600.91587769827822</v>
      </c>
      <c r="J265" s="503">
        <v>117.92473693081823</v>
      </c>
      <c r="K265" s="465">
        <v>1011.3188317591178</v>
      </c>
      <c r="L265" s="239">
        <v>89.145766571658129</v>
      </c>
      <c r="M265" s="147">
        <v>126758.08697268442</v>
      </c>
      <c r="N265" s="147">
        <v>171866.8364198182</v>
      </c>
      <c r="O265" s="145">
        <v>135173.93620195444</v>
      </c>
      <c r="P265" s="103"/>
      <c r="Q265" s="145"/>
      <c r="R265" s="14"/>
      <c r="V265" s="122"/>
      <c r="W265" s="122"/>
      <c r="X265" s="122"/>
      <c r="Y265" s="133"/>
      <c r="Z265" s="133"/>
      <c r="AA265" s="133"/>
      <c r="AB265" s="133"/>
      <c r="AC265" s="133"/>
    </row>
    <row r="266" spans="1:29" s="1" customFormat="1" x14ac:dyDescent="0.3">
      <c r="A266" s="428">
        <v>2027</v>
      </c>
      <c r="B266" s="327">
        <v>3</v>
      </c>
      <c r="C266" s="429" t="s">
        <v>2</v>
      </c>
      <c r="D266" s="446">
        <f t="shared" si="183"/>
        <v>665.22276929063128</v>
      </c>
      <c r="E266" s="447">
        <f t="shared" si="184"/>
        <v>1559.3615009258278</v>
      </c>
      <c r="F266" s="448">
        <f t="shared" si="185"/>
        <v>100.33131657250708</v>
      </c>
      <c r="G266" s="437">
        <f>1/23000*(SUMPRODUCT(M264:M270,J264:J270)+SUMPRODUCT(N264:N270,K264:K270)+SUMPRODUCT(O264:O270,L264:L270))/SUM(J264:L270)*J266</f>
        <v>805.77290449447582</v>
      </c>
      <c r="H266" s="438">
        <f>1/23000*(SUMPRODUCT(M264:M270,J264:J270)+SUMPRODUCT(N264:N270,K264:K270)+SUMPRODUCT(O264:O270,L264:L270))/SUM(J264:L270)*K266</f>
        <v>1372.5588468488743</v>
      </c>
      <c r="I266" s="439">
        <f>1/23000*(SUMPRODUCT(M264:M270,J264:J270)+SUMPRODUCT(N264:N270,K264:K270)+SUMPRODUCT(O264:O270,L264:L270))/SUM(J264:L270)*L266</f>
        <v>113.87531994089103</v>
      </c>
      <c r="J266" s="503">
        <v>119.53627108168743</v>
      </c>
      <c r="K266" s="465">
        <v>203.61886764538156</v>
      </c>
      <c r="L266" s="239">
        <v>16.893384026741693</v>
      </c>
      <c r="M266" s="147">
        <v>127995.65818168181</v>
      </c>
      <c r="N266" s="147">
        <v>176139.44589730428</v>
      </c>
      <c r="O266" s="145">
        <v>136599.05425193513</v>
      </c>
      <c r="P266" s="103"/>
      <c r="Q266" s="145"/>
      <c r="R266" s="14"/>
      <c r="V266" s="122"/>
      <c r="W266" s="122"/>
      <c r="X266" s="122"/>
      <c r="Y266" s="133"/>
      <c r="Z266" s="133"/>
      <c r="AA266" s="133"/>
      <c r="AB266" s="133"/>
      <c r="AC266" s="133"/>
    </row>
    <row r="267" spans="1:29" s="1" customFormat="1" x14ac:dyDescent="0.3">
      <c r="A267" s="428">
        <v>2027</v>
      </c>
      <c r="B267" s="327">
        <v>4</v>
      </c>
      <c r="C267" s="429" t="s">
        <v>3</v>
      </c>
      <c r="D267" s="446">
        <f t="shared" si="183"/>
        <v>408.81424826325485</v>
      </c>
      <c r="E267" s="447">
        <f t="shared" si="184"/>
        <v>988.48722032242995</v>
      </c>
      <c r="F267" s="448">
        <f t="shared" si="185"/>
        <v>80.414483093752651</v>
      </c>
      <c r="G267" s="437">
        <f>1/23000*(SUMPRODUCT(M264:M270,J264:J270)+SUMPRODUCT(N264:N270,K264:K270)+SUMPRODUCT(O264:O270,L264:L270))/SUM(J264:L270)*J267</f>
        <v>484.95859501683293</v>
      </c>
      <c r="H267" s="438">
        <f>1/23000*(SUMPRODUCT(M264:M270,J264:J270)+SUMPRODUCT(N264:N270,K264:K270)+SUMPRODUCT(O264:O270,L264:L270))/SUM(J264:L270)*K267</f>
        <v>931.11284508014433</v>
      </c>
      <c r="I267" s="439">
        <f>1/23000*(SUMPRODUCT(M264:M270,J264:J270)+SUMPRODUCT(N264:N270,K264:K270)+SUMPRODUCT(O264:O270,L264:L270))/SUM(J264:L270)*L267</f>
        <v>91.936597456790508</v>
      </c>
      <c r="J267" s="503">
        <v>71.943523732279886</v>
      </c>
      <c r="K267" s="465">
        <v>138.13042959910601</v>
      </c>
      <c r="L267" s="239">
        <v>13.638778338938584</v>
      </c>
      <c r="M267" s="147">
        <v>130695.95736017599</v>
      </c>
      <c r="N267" s="147">
        <v>164592.30694786049</v>
      </c>
      <c r="O267" s="145">
        <v>135608.41485896954</v>
      </c>
      <c r="P267" s="103"/>
      <c r="Q267" s="145"/>
      <c r="R267" s="14"/>
      <c r="V267" s="122"/>
      <c r="W267" s="122"/>
      <c r="X267" s="122"/>
      <c r="Y267" s="133"/>
      <c r="Z267" s="133"/>
      <c r="AA267" s="133"/>
      <c r="AB267" s="133"/>
      <c r="AC267" s="133"/>
    </row>
    <row r="268" spans="1:29" s="1" customFormat="1" x14ac:dyDescent="0.3">
      <c r="A268" s="428">
        <v>2027</v>
      </c>
      <c r="B268" s="327">
        <v>5</v>
      </c>
      <c r="C268" s="429" t="s">
        <v>4</v>
      </c>
      <c r="D268" s="446">
        <f t="shared" si="183"/>
        <v>309.95054894179628</v>
      </c>
      <c r="E268" s="447">
        <f t="shared" si="184"/>
        <v>1362.7112550094419</v>
      </c>
      <c r="F268" s="448">
        <f t="shared" si="185"/>
        <v>109.02986592132407</v>
      </c>
      <c r="G268" s="437">
        <f>1/23000*(SUMPRODUCT(M264:M270,J264:J270)+SUMPRODUCT(N264:N270,K264:K270)+SUMPRODUCT(O264:O270,L264:L270))/SUM(J264:L270)*J268</f>
        <v>371.94331022935717</v>
      </c>
      <c r="H268" s="438">
        <f>1/23000*(SUMPRODUCT(M264:M270,J264:J270)+SUMPRODUCT(N264:N270,K264:K270)+SUMPRODUCT(O264:O270,L264:L270))/SUM(J264:L270)*K268</f>
        <v>1269.3587172789473</v>
      </c>
      <c r="I268" s="439">
        <f>1/23000*(SUMPRODUCT(M264:M270,J264:J270)+SUMPRODUCT(N264:N270,K264:K270)+SUMPRODUCT(O264:O270,L264:L270))/SUM(J264:L270)*L268</f>
        <v>125.99536515883611</v>
      </c>
      <c r="J268" s="503">
        <v>55.177725771866548</v>
      </c>
      <c r="K268" s="465">
        <v>188.30914626467131</v>
      </c>
      <c r="L268" s="239">
        <v>18.691390639539783</v>
      </c>
      <c r="M268" s="147">
        <v>129198.19593753727</v>
      </c>
      <c r="N268" s="147">
        <v>166440.98009538534</v>
      </c>
      <c r="O268" s="145">
        <v>134162.67224578201</v>
      </c>
      <c r="P268" s="103"/>
      <c r="Q268" s="145"/>
      <c r="R268" s="14"/>
      <c r="V268" s="122"/>
      <c r="W268" s="122"/>
      <c r="X268" s="122"/>
      <c r="Y268" s="133"/>
      <c r="Z268" s="133"/>
      <c r="AA268" s="133"/>
      <c r="AB268" s="133"/>
      <c r="AC268" s="133"/>
    </row>
    <row r="269" spans="1:29" s="1" customFormat="1" x14ac:dyDescent="0.3">
      <c r="A269" s="428">
        <v>2027</v>
      </c>
      <c r="B269" s="327">
        <v>6</v>
      </c>
      <c r="C269" s="429" t="s">
        <v>5</v>
      </c>
      <c r="D269" s="446">
        <f t="shared" si="183"/>
        <v>368.54692979854241</v>
      </c>
      <c r="E269" s="447">
        <f t="shared" si="184"/>
        <v>4123.3500044507537</v>
      </c>
      <c r="F269" s="448">
        <f t="shared" si="185"/>
        <v>418.75136948636651</v>
      </c>
      <c r="G269" s="437">
        <f>1/23000*(SUMPRODUCT(M264:M270,J264:J270)+SUMPRODUCT(N264:N270,K264:K270)+SUMPRODUCT(O264:O270,L264:L270))/SUM(J264:L270)*J269</f>
        <v>445.57378263169619</v>
      </c>
      <c r="H269" s="438">
        <f>1/23000*(SUMPRODUCT(M264:M270,J264:J270)+SUMPRODUCT(N264:N270,K264:K270)+SUMPRODUCT(O264:O270,L264:L270))/SUM(J264:L270)*K269</f>
        <v>4042.7930818424284</v>
      </c>
      <c r="I269" s="439">
        <f>1/23000*(SUMPRODUCT(M264:M270,J264:J270)+SUMPRODUCT(N264:N270,K264:K270)+SUMPRODUCT(O264:O270,L264:L270))/SUM(J264:L270)*L269</f>
        <v>489.09520458218367</v>
      </c>
      <c r="J269" s="503">
        <v>66.100793623695822</v>
      </c>
      <c r="K269" s="465">
        <v>599.74765478304835</v>
      </c>
      <c r="L269" s="239">
        <v>72.557189046172624</v>
      </c>
      <c r="M269" s="147">
        <v>128237.18023149105</v>
      </c>
      <c r="N269" s="147">
        <v>158128.25501864366</v>
      </c>
      <c r="O269" s="145">
        <v>132740.55437921459</v>
      </c>
      <c r="P269" s="103"/>
      <c r="Q269" s="145"/>
      <c r="R269" s="14"/>
      <c r="V269" s="122"/>
      <c r="W269" s="122"/>
      <c r="X269" s="122"/>
      <c r="Y269" s="133"/>
      <c r="Z269" s="133"/>
      <c r="AA269" s="133"/>
      <c r="AB269" s="133"/>
      <c r="AC269" s="133"/>
    </row>
    <row r="270" spans="1:29" s="1" customFormat="1" ht="16.2" thickBot="1" x14ac:dyDescent="0.35">
      <c r="A270" s="432">
        <v>2027</v>
      </c>
      <c r="B270" s="409">
        <v>7</v>
      </c>
      <c r="C270" s="433" t="s">
        <v>6</v>
      </c>
      <c r="D270" s="449">
        <f t="shared" si="183"/>
        <v>1258.7346436267596</v>
      </c>
      <c r="E270" s="450">
        <f t="shared" si="184"/>
        <v>1686.4997415917098</v>
      </c>
      <c r="F270" s="451">
        <f t="shared" si="185"/>
        <v>145.69381644822374</v>
      </c>
      <c r="G270" s="440">
        <f>1/23000*(SUMPRODUCT(M264:M270,J264:J270)+SUMPRODUCT(N264:N270,K264:K270)+SUMPRODUCT(O264:O270,L264:L270))/SUM(J264:L270)*J270</f>
        <v>1519.0821452149376</v>
      </c>
      <c r="H270" s="441">
        <f>1/23000*(SUMPRODUCT(M264:M270,J264:J270)+SUMPRODUCT(N264:N270,K264:K270)+SUMPRODUCT(O264:O270,L264:L270))/SUM(J264:L270)*K270</f>
        <v>1567.4422809257599</v>
      </c>
      <c r="I270" s="442">
        <f>1/23000*(SUMPRODUCT(M264:M270,J264:J270)+SUMPRODUCT(N264:N270,K264:K270)+SUMPRODUCT(O264:O270,L264:L270))/SUM(J264:L270)*L270</f>
        <v>168.73118783795462</v>
      </c>
      <c r="J270" s="504">
        <v>225.35557362739411</v>
      </c>
      <c r="K270" s="466">
        <v>232.52979139971146</v>
      </c>
      <c r="L270" s="149">
        <v>25.031242545921501</v>
      </c>
      <c r="M270" s="129">
        <v>128467.63156292407</v>
      </c>
      <c r="N270" s="129">
        <v>166815.15870769176</v>
      </c>
      <c r="O270" s="144">
        <v>133871.01228241419</v>
      </c>
      <c r="P270" s="135"/>
      <c r="Q270" s="144"/>
      <c r="R270" s="14"/>
      <c r="V270" s="122"/>
      <c r="W270" s="122"/>
      <c r="X270" s="122"/>
      <c r="Y270" s="133"/>
      <c r="Z270" s="133"/>
      <c r="AA270" s="133"/>
      <c r="AB270" s="133"/>
      <c r="AC270" s="133"/>
    </row>
    <row r="271" spans="1:29" s="1" customFormat="1" x14ac:dyDescent="0.3">
      <c r="A271" s="430">
        <v>2028</v>
      </c>
      <c r="B271" s="47">
        <v>1</v>
      </c>
      <c r="C271" s="431" t="s">
        <v>0</v>
      </c>
      <c r="D271" s="443">
        <f t="shared" si="183"/>
        <v>1591.6345292705971</v>
      </c>
      <c r="E271" s="444">
        <f t="shared" si="184"/>
        <v>1578.4001024756831</v>
      </c>
      <c r="F271" s="445">
        <f t="shared" si="185"/>
        <v>155.71244614563327</v>
      </c>
      <c r="G271" s="434">
        <f>1/23000*(SUMPRODUCT(M271:M277,J271:J277)+SUMPRODUCT(N271:N277,K271:K277)+SUMPRODUCT(O271:O277,L271:L277))/SUM(J271:L277)*J271</f>
        <v>1977.6001296033246</v>
      </c>
      <c r="H271" s="435">
        <f>1/23000*(SUMPRODUCT(M271:M277,J271:J277)+SUMPRODUCT(N271:N277,K271:K277)+SUMPRODUCT(O271:O277,L271:L277))/SUM(J271:L277)*K271</f>
        <v>1502.4134703732257</v>
      </c>
      <c r="I271" s="436">
        <f>1/23000*(SUMPRODUCT(M271:M277,J271:J277)+SUMPRODUCT(N271:N277,K271:K277)+SUMPRODUCT(O271:O277,L271:L277))/SUM(J271:L277)*L271</f>
        <v>187.15336389537578</v>
      </c>
      <c r="J271" s="502">
        <v>279.32150422200215</v>
      </c>
      <c r="K271" s="463">
        <v>212.20487611528642</v>
      </c>
      <c r="L271" s="464">
        <v>26.434039086531534</v>
      </c>
      <c r="M271" s="248">
        <v>131058.98980168872</v>
      </c>
      <c r="N271" s="248">
        <v>171076.1930711618</v>
      </c>
      <c r="O271" s="191">
        <v>135483.88309580451</v>
      </c>
      <c r="P271" s="505">
        <f>SUM(J271:L277)</f>
        <v>4158.5621566728851</v>
      </c>
      <c r="Q271" s="249">
        <f>(SUMPRODUCT(M271:M277,J271:J277)+SUMPRODUCT(N271:N277,K271:K277)+SUMPRODUCT(O271:O277,L271:L277))/SUM(J271:L277)</f>
        <v>162840.31946471822</v>
      </c>
      <c r="R271" s="14"/>
      <c r="V271" s="122"/>
      <c r="W271" s="122"/>
      <c r="X271" s="122"/>
      <c r="Y271" s="154"/>
      <c r="Z271" s="133"/>
      <c r="AA271" s="133"/>
      <c r="AB271" s="133"/>
      <c r="AC271" s="133"/>
    </row>
    <row r="272" spans="1:29" s="1" customFormat="1" x14ac:dyDescent="0.3">
      <c r="A272" s="428">
        <v>2028</v>
      </c>
      <c r="B272" s="327">
        <v>2</v>
      </c>
      <c r="C272" s="429" t="s">
        <v>1</v>
      </c>
      <c r="D272" s="446">
        <f t="shared" si="183"/>
        <v>694.93790917744559</v>
      </c>
      <c r="E272" s="447">
        <f t="shared" si="184"/>
        <v>9057.8296416424037</v>
      </c>
      <c r="F272" s="448">
        <f t="shared" si="185"/>
        <v>618.18694719205905</v>
      </c>
      <c r="G272" s="437">
        <f>1/23000*(SUMPRODUCT(M271:M277,J271:J277)+SUMPRODUCT(N271:N277,K271:K277)+SUMPRODUCT(O271:O277,L271:L277))/SUM(J271:L277)*J272</f>
        <v>854.03979683709247</v>
      </c>
      <c r="H272" s="438">
        <f>1/23000*(SUMPRODUCT(M271:M277,J271:J277)+SUMPRODUCT(N271:N277,K271:K277)+SUMPRODUCT(O271:O277,L271:L277))/SUM(J271:L277)*K272</f>
        <v>8142.83251490154</v>
      </c>
      <c r="I272" s="439">
        <f>1/23000*(SUMPRODUCT(M271:M277,J271:J277)+SUMPRODUCT(N271:N277,K271:K277)+SUMPRODUCT(O271:O277,L271:L277))/SUM(J271:L277)*L272</f>
        <v>735.32912826179142</v>
      </c>
      <c r="J272" s="503">
        <v>120.62685329912446</v>
      </c>
      <c r="K272" s="465">
        <v>1150.1153305174739</v>
      </c>
      <c r="L272" s="239">
        <v>103.85984260910004</v>
      </c>
      <c r="M272" s="147">
        <v>132504.25982219717</v>
      </c>
      <c r="N272" s="147">
        <v>181138.42692979396</v>
      </c>
      <c r="O272" s="145">
        <v>136898.9151941154</v>
      </c>
      <c r="P272" s="103"/>
      <c r="Q272" s="145"/>
      <c r="R272" s="14"/>
      <c r="V272" s="122"/>
      <c r="W272" s="122"/>
      <c r="X272" s="122"/>
      <c r="Y272" s="133"/>
      <c r="Z272" s="133"/>
      <c r="AA272" s="133"/>
      <c r="AB272" s="133"/>
      <c r="AC272" s="133"/>
    </row>
    <row r="273" spans="1:48" s="1" customFormat="1" x14ac:dyDescent="0.3">
      <c r="A273" s="428">
        <v>2028</v>
      </c>
      <c r="B273" s="327">
        <v>3</v>
      </c>
      <c r="C273" s="429" t="s">
        <v>2</v>
      </c>
      <c r="D273" s="446">
        <f t="shared" si="183"/>
        <v>710.81592210455187</v>
      </c>
      <c r="E273" s="447">
        <f t="shared" si="184"/>
        <v>1877.4189640863638</v>
      </c>
      <c r="F273" s="448">
        <f t="shared" si="185"/>
        <v>118.37862544064052</v>
      </c>
      <c r="G273" s="437">
        <f>1/23000*(SUMPRODUCT(M271:M277,J271:J277)+SUMPRODUCT(N271:N277,K271:K277)+SUMPRODUCT(O271:O277,L271:L277))/SUM(J271:L277)*J273</f>
        <v>865.60151924278841</v>
      </c>
      <c r="H273" s="438">
        <f>1/23000*(SUMPRODUCT(M271:M277,J271:J277)+SUMPRODUCT(N271:N277,K271:K277)+SUMPRODUCT(O271:O277,L271:L277))/SUM(J271:L277)*K273</f>
        <v>1641.7947263041049</v>
      </c>
      <c r="I273" s="439">
        <f>1/23000*(SUMPRODUCT(M271:M277,J271:J277)+SUMPRODUCT(N271:N277,K271:K277)+SUMPRODUCT(O271:O277,L271:L277))/SUM(J271:L277)*L273</f>
        <v>139.34397931139603</v>
      </c>
      <c r="J273" s="503">
        <v>122.2598617346589</v>
      </c>
      <c r="K273" s="465">
        <v>231.89145556285865</v>
      </c>
      <c r="L273" s="239">
        <v>19.681314398652358</v>
      </c>
      <c r="M273" s="147">
        <v>133721.45180309864</v>
      </c>
      <c r="N273" s="147">
        <v>186210.55298987255</v>
      </c>
      <c r="O273" s="145">
        <v>138339.76379754211</v>
      </c>
      <c r="P273" s="103"/>
      <c r="Q273" s="145"/>
      <c r="R273" s="14"/>
      <c r="V273" s="122"/>
      <c r="W273" s="122"/>
      <c r="X273" s="122"/>
      <c r="Y273" s="133"/>
      <c r="Z273" s="133"/>
      <c r="AA273" s="133"/>
      <c r="AB273" s="133"/>
      <c r="AC273" s="133"/>
      <c r="AP273" s="109"/>
      <c r="AQ273" s="109"/>
      <c r="AR273" s="109"/>
      <c r="AS273" s="109"/>
      <c r="AT273" s="109"/>
      <c r="AU273" s="109"/>
      <c r="AV273" s="109"/>
    </row>
    <row r="274" spans="1:48" s="1" customFormat="1" x14ac:dyDescent="0.3">
      <c r="A274" s="428">
        <v>2028</v>
      </c>
      <c r="B274" s="327">
        <v>4</v>
      </c>
      <c r="C274" s="429" t="s">
        <v>3</v>
      </c>
      <c r="D274" s="446">
        <f t="shared" si="183"/>
        <v>436.05432921014136</v>
      </c>
      <c r="E274" s="447">
        <f t="shared" si="184"/>
        <v>1169.7388762834055</v>
      </c>
      <c r="F274" s="448">
        <f t="shared" si="185"/>
        <v>94.883444885256381</v>
      </c>
      <c r="G274" s="437">
        <f>1/23000*(SUMPRODUCT(M271:M277,J271:J277)+SUMPRODUCT(N271:N277,K271:K277)+SUMPRODUCT(O271:O277,L271:L277))/SUM(J271:L277)*J274</f>
        <v>520.53612956841505</v>
      </c>
      <c r="H274" s="438">
        <f>1/23000*(SUMPRODUCT(M271:M277,J271:J277)+SUMPRODUCT(N271:N277,K271:K277)+SUMPRODUCT(O271:O277,L271:L277))/SUM(J271:L277)*K274</f>
        <v>1107.4223487758591</v>
      </c>
      <c r="I274" s="439">
        <f>1/23000*(SUMPRODUCT(M271:M277,J271:J277)+SUMPRODUCT(N271:N277,K271:K277)+SUMPRODUCT(O271:O277,L271:L277))/SUM(J271:L277)*L274</f>
        <v>112.51871137124168</v>
      </c>
      <c r="J274" s="503">
        <v>73.52190796129905</v>
      </c>
      <c r="K274" s="465">
        <v>156.41527912479543</v>
      </c>
      <c r="L274" s="239">
        <v>15.892442179218842</v>
      </c>
      <c r="M274" s="147">
        <v>136411.71522796326</v>
      </c>
      <c r="N274" s="147">
        <v>172003.61949968495</v>
      </c>
      <c r="O274" s="145">
        <v>137318.05393726868</v>
      </c>
      <c r="P274" s="103"/>
      <c r="Q274" s="145"/>
      <c r="R274" s="14"/>
      <c r="V274" s="122"/>
      <c r="W274" s="122"/>
      <c r="X274" s="122"/>
      <c r="Y274" s="133"/>
      <c r="Z274" s="133"/>
      <c r="AA274" s="133"/>
      <c r="AB274" s="133"/>
      <c r="AC274" s="133"/>
      <c r="AP274" s="109"/>
      <c r="AQ274" s="109"/>
      <c r="AR274" s="109"/>
      <c r="AS274" s="109"/>
      <c r="AT274" s="109"/>
      <c r="AU274" s="109"/>
      <c r="AV274" s="109"/>
    </row>
    <row r="275" spans="1:48" s="1" customFormat="1" x14ac:dyDescent="0.3">
      <c r="A275" s="428">
        <v>2028</v>
      </c>
      <c r="B275" s="327">
        <v>5</v>
      </c>
      <c r="C275" s="429" t="s">
        <v>4</v>
      </c>
      <c r="D275" s="446">
        <f t="shared" si="183"/>
        <v>330.8713803925944</v>
      </c>
      <c r="E275" s="447">
        <f t="shared" si="184"/>
        <v>1624.032783663579</v>
      </c>
      <c r="F275" s="448">
        <f t="shared" si="185"/>
        <v>128.62707339338692</v>
      </c>
      <c r="G275" s="437">
        <f>1/23000*(SUMPRODUCT(M271:M277,J271:J277)+SUMPRODUCT(N271:N277,K271:K277)+SUMPRODUCT(O271:O277,L271:L277))/SUM(J271:L277)*J275</f>
        <v>399.3230941389109</v>
      </c>
      <c r="H275" s="438">
        <f>1/23000*(SUMPRODUCT(M271:M277,J271:J277)+SUMPRODUCT(N271:N277,K271:K277)+SUMPRODUCT(O271:O277,L271:L277))/SUM(J271:L277)*K275</f>
        <v>1518.9184534277895</v>
      </c>
      <c r="I275" s="439">
        <f>1/23000*(SUMPRODUCT(M271:M277,J271:J277)+SUMPRODUCT(N271:N277,K271:K277)+SUMPRODUCT(O271:O277,L271:L277))/SUM(J271:L277)*L275</f>
        <v>154.19870179943655</v>
      </c>
      <c r="J275" s="503">
        <v>56.401456318592487</v>
      </c>
      <c r="K275" s="465">
        <v>214.53608383769091</v>
      </c>
      <c r="L275" s="239">
        <v>21.779434927695888</v>
      </c>
      <c r="M275" s="147">
        <v>134926.33427837669</v>
      </c>
      <c r="N275" s="147">
        <v>174109.42418675759</v>
      </c>
      <c r="O275" s="145">
        <v>135835.60353468178</v>
      </c>
      <c r="P275" s="103"/>
      <c r="Q275" s="145"/>
      <c r="R275" s="14"/>
      <c r="V275" s="122"/>
      <c r="W275" s="122"/>
      <c r="X275" s="122"/>
      <c r="Y275" s="133"/>
      <c r="Z275" s="133"/>
      <c r="AA275" s="133"/>
      <c r="AB275" s="133"/>
      <c r="AC275" s="133"/>
      <c r="AP275" s="109"/>
      <c r="AQ275" s="109"/>
      <c r="AR275" s="109"/>
      <c r="AS275" s="109"/>
      <c r="AT275" s="109"/>
      <c r="AU275" s="109"/>
      <c r="AV275" s="109"/>
    </row>
    <row r="276" spans="1:48" s="1" customFormat="1" x14ac:dyDescent="0.3">
      <c r="A276" s="428">
        <v>2028</v>
      </c>
      <c r="B276" s="327">
        <v>6</v>
      </c>
      <c r="C276" s="429" t="s">
        <v>5</v>
      </c>
      <c r="D276" s="446">
        <f t="shared" si="183"/>
        <v>393.73667630917214</v>
      </c>
      <c r="E276" s="447">
        <f t="shared" si="184"/>
        <v>4839.8901052117935</v>
      </c>
      <c r="F276" s="448">
        <f t="shared" si="185"/>
        <v>494.03893112123836</v>
      </c>
      <c r="G276" s="437">
        <f>1/23000*(SUMPRODUCT(M271:M277,J271:J277)+SUMPRODUCT(N271:N277,K271:K277)+SUMPRODUCT(O271:O277,L271:L277))/SUM(J271:L277)*J276</f>
        <v>478.53832083389858</v>
      </c>
      <c r="H276" s="438">
        <f>1/23000*(SUMPRODUCT(M271:M277,J271:J277)+SUMPRODUCT(N271:N277,K271:K277)+SUMPRODUCT(O271:O277,L271:L277))/SUM(J271:L277)*K276</f>
        <v>4804.1800441543874</v>
      </c>
      <c r="I276" s="439">
        <f>1/23000*(SUMPRODUCT(M271:M277,J271:J277)+SUMPRODUCT(N271:N277,K271:K277)+SUMPRODUCT(O271:O277,L271:L277))/SUM(J271:L277)*L276</f>
        <v>598.54011881827648</v>
      </c>
      <c r="J276" s="503">
        <v>67.590025709599303</v>
      </c>
      <c r="K276" s="465">
        <v>678.55517220040554</v>
      </c>
      <c r="L276" s="239">
        <v>84.539398952745614</v>
      </c>
      <c r="M276" s="147">
        <v>133983.43113553236</v>
      </c>
      <c r="N276" s="147">
        <v>164050.73158442386</v>
      </c>
      <c r="O276" s="145">
        <v>134409.46536821156</v>
      </c>
      <c r="P276" s="103"/>
      <c r="Q276" s="145"/>
      <c r="R276" s="14"/>
      <c r="V276" s="122"/>
      <c r="W276" s="122"/>
      <c r="X276" s="122"/>
      <c r="Y276" s="133"/>
      <c r="Z276" s="133"/>
      <c r="AA276" s="133"/>
      <c r="AB276" s="133"/>
      <c r="AC276" s="133"/>
      <c r="AP276" s="109"/>
      <c r="AQ276" s="109"/>
      <c r="AR276" s="109"/>
      <c r="AS276" s="109"/>
      <c r="AT276" s="109"/>
      <c r="AU276" s="109"/>
      <c r="AV276" s="109"/>
    </row>
    <row r="277" spans="1:48" s="1" customFormat="1" ht="16.2" thickBot="1" x14ac:dyDescent="0.35">
      <c r="A277" s="432">
        <v>2028</v>
      </c>
      <c r="B277" s="409">
        <v>7</v>
      </c>
      <c r="C277" s="433" t="s">
        <v>6</v>
      </c>
      <c r="D277" s="449">
        <f t="shared" si="183"/>
        <v>1344.1538725517307</v>
      </c>
      <c r="E277" s="450">
        <f t="shared" si="184"/>
        <v>2011.2948568434747</v>
      </c>
      <c r="F277" s="451">
        <f t="shared" si="185"/>
        <v>172.0404133162439</v>
      </c>
      <c r="G277" s="440">
        <f>1/23000*(SUMPRODUCT(M271:M277,J271:J277)+SUMPRODUCT(N271:N277,K271:K277)+SUMPRODUCT(O271:O277,L271:L277))/SUM(J271:L277)*J277</f>
        <v>1631.3420307612294</v>
      </c>
      <c r="H277" s="441">
        <f>1/23000*(SUMPRODUCT(M271:M277,J271:J277)+SUMPRODUCT(N271:N277,K271:K277)+SUMPRODUCT(O271:O277,L271:L277))/SUM(J271:L277)*K277</f>
        <v>1864.5668076752918</v>
      </c>
      <c r="I277" s="442">
        <f>1/23000*(SUMPRODUCT(M271:M277,J271:J277)+SUMPRODUCT(N271:N277,K271:K277)+SUMPRODUCT(O271:O277,L271:L277))/SUM(J271:L277)*L277</f>
        <v>206.48444066202327</v>
      </c>
      <c r="J277" s="504">
        <v>230.41508903228191</v>
      </c>
      <c r="K277" s="466">
        <v>263.35637707848758</v>
      </c>
      <c r="L277" s="149">
        <v>29.164411804384279</v>
      </c>
      <c r="M277" s="129">
        <v>134173.24012299575</v>
      </c>
      <c r="N277" s="129">
        <v>175654.68594524753</v>
      </c>
      <c r="O277" s="144">
        <v>135676.643602967</v>
      </c>
      <c r="P277" s="135"/>
      <c r="Q277" s="144"/>
      <c r="R277" s="14"/>
      <c r="V277" s="122"/>
      <c r="W277" s="122"/>
      <c r="X277" s="122"/>
      <c r="Y277" s="133"/>
      <c r="Z277" s="133"/>
      <c r="AA277" s="133"/>
      <c r="AB277" s="133"/>
      <c r="AC277" s="133"/>
      <c r="AP277" s="109"/>
      <c r="AQ277" s="109"/>
      <c r="AR277" s="109"/>
      <c r="AS277" s="109"/>
      <c r="AT277" s="109"/>
      <c r="AU277" s="109"/>
      <c r="AV277" s="109"/>
    </row>
    <row r="278" spans="1:48" s="1" customFormat="1" x14ac:dyDescent="0.3">
      <c r="A278" s="430">
        <v>2029</v>
      </c>
      <c r="B278" s="47">
        <v>1</v>
      </c>
      <c r="C278" s="431" t="s">
        <v>0</v>
      </c>
      <c r="D278" s="443">
        <f t="shared" si="183"/>
        <v>1701.7275062683464</v>
      </c>
      <c r="E278" s="444">
        <f t="shared" si="184"/>
        <v>1867.5139918924201</v>
      </c>
      <c r="F278" s="445">
        <f t="shared" si="185"/>
        <v>183.97679299848315</v>
      </c>
      <c r="G278" s="434">
        <f>1/23000*(SUMPRODUCT(M278:M284,J278:J284)+SUMPRODUCT(N278:N284,K278:K284)+SUMPRODUCT(O278:O284,L278:L284))/SUM(J278:L284)*J278</f>
        <v>2112.9895069700947</v>
      </c>
      <c r="H278" s="435">
        <f>1/23000*(SUMPRODUCT(M278:M284,J278:J284)+SUMPRODUCT(N278:N284,K278:K284)+SUMPRODUCT(O278:O284,L278:L284))/SUM(J278:L284)*K278</f>
        <v>1787.3320663734605</v>
      </c>
      <c r="I278" s="436">
        <f>1/23000*(SUMPRODUCT(M278:M284,J278:J284)+SUMPRODUCT(N278:N284,K278:K284)+SUMPRODUCT(O278:O284,L278:L284))/SUM(J278:L284)*L278</f>
        <v>229.88042666629343</v>
      </c>
      <c r="J278" s="502">
        <v>285.72036349294461</v>
      </c>
      <c r="K278" s="463">
        <v>241.6846680980932</v>
      </c>
      <c r="L278" s="464">
        <v>31.084640434958935</v>
      </c>
      <c r="M278" s="248">
        <v>136986.15025434986</v>
      </c>
      <c r="N278" s="248">
        <v>177722.57608038373</v>
      </c>
      <c r="O278" s="191">
        <v>136127.23775328763</v>
      </c>
      <c r="P278" s="505">
        <f>SUM(J278:L284)</f>
        <v>4645.2119338858965</v>
      </c>
      <c r="Q278" s="249">
        <f>(SUMPRODUCT(M278:M284,J278:J284)+SUMPRODUCT(N278:N284,K278:K284)+SUMPRODUCT(O278:O284,L278:L284))/SUM(J278:L284)</f>
        <v>170092.03707495719</v>
      </c>
      <c r="R278" s="14"/>
      <c r="V278" s="122"/>
      <c r="W278" s="122"/>
      <c r="X278" s="122"/>
      <c r="Y278" s="154"/>
      <c r="Z278" s="133"/>
      <c r="AA278" s="133"/>
      <c r="AB278" s="133"/>
      <c r="AC278" s="133"/>
      <c r="AP278" s="109"/>
      <c r="AQ278" s="109"/>
      <c r="AR278" s="109"/>
      <c r="AS278" s="109"/>
      <c r="AT278" s="109"/>
      <c r="AU278" s="109"/>
      <c r="AV278" s="109"/>
    </row>
    <row r="279" spans="1:48" s="1" customFormat="1" x14ac:dyDescent="0.3">
      <c r="A279" s="428">
        <v>2029</v>
      </c>
      <c r="B279" s="327">
        <v>2</v>
      </c>
      <c r="C279" s="429" t="s">
        <v>1</v>
      </c>
      <c r="D279" s="446">
        <f t="shared" si="183"/>
        <v>742.93513825105197</v>
      </c>
      <c r="E279" s="447">
        <f t="shared" si="184"/>
        <v>10860.425889885048</v>
      </c>
      <c r="F279" s="448">
        <f t="shared" si="185"/>
        <v>730.21039180728724</v>
      </c>
      <c r="G279" s="437">
        <f>1/23000*(SUMPRODUCT(M278:M284,J278:J284)+SUMPRODUCT(N278:N284,K278:K284)+SUMPRODUCT(O278:O284,L278:L284))/SUM(J278:L284)*J279</f>
        <v>912.64747217478066</v>
      </c>
      <c r="H279" s="438">
        <f>1/23000*(SUMPRODUCT(M278:M284,J278:J284)+SUMPRODUCT(N278:N284,K278:K284)+SUMPRODUCT(O278:O284,L278:L284))/SUM(J278:L284)*K279</f>
        <v>9731.5586180294267</v>
      </c>
      <c r="I279" s="439">
        <f>1/23000*(SUMPRODUCT(M278:M284,J278:J284)+SUMPRODUCT(N278:N284,K278:K284)+SUMPRODUCT(O278:O284,L278:L284))/SUM(J278:L284)*L279</f>
        <v>903.00683507830763</v>
      </c>
      <c r="J279" s="503">
        <v>123.40902149798794</v>
      </c>
      <c r="K279" s="465">
        <v>1315.9102099296974</v>
      </c>
      <c r="L279" s="239">
        <v>122.10540577892189</v>
      </c>
      <c r="M279" s="147">
        <v>138462.39093673383</v>
      </c>
      <c r="N279" s="147">
        <v>189822.82649870246</v>
      </c>
      <c r="O279" s="145">
        <v>137543.77952746439</v>
      </c>
      <c r="P279" s="103"/>
      <c r="Q279" s="145"/>
      <c r="R279" s="14"/>
      <c r="V279" s="122"/>
      <c r="W279" s="122"/>
      <c r="X279" s="122"/>
      <c r="Y279" s="133"/>
      <c r="Z279" s="133"/>
      <c r="AA279" s="133"/>
      <c r="AB279" s="133"/>
      <c r="AC279" s="133"/>
      <c r="AP279" s="109"/>
      <c r="AQ279" s="109"/>
      <c r="AR279" s="109"/>
      <c r="AS279" s="109"/>
      <c r="AT279" s="109"/>
      <c r="AU279" s="109"/>
      <c r="AV279" s="109"/>
    </row>
    <row r="280" spans="1:48" s="1" customFormat="1" x14ac:dyDescent="0.3">
      <c r="A280" s="428">
        <v>2029</v>
      </c>
      <c r="B280" s="327">
        <v>3</v>
      </c>
      <c r="C280" s="429" t="s">
        <v>2</v>
      </c>
      <c r="D280" s="446">
        <f t="shared" si="183"/>
        <v>759.33835652864241</v>
      </c>
      <c r="E280" s="447">
        <f t="shared" si="184"/>
        <v>2262.0748152649712</v>
      </c>
      <c r="F280" s="448">
        <f t="shared" si="185"/>
        <v>139.86169034766291</v>
      </c>
      <c r="G280" s="437">
        <f>1/23000*(SUMPRODUCT(M278:M284,J278:J284)+SUMPRODUCT(N278:N284,K278:K284)+SUMPRODUCT(O278:O284,L278:L284))/SUM(J278:L284)*J280</f>
        <v>924.81800426302243</v>
      </c>
      <c r="H280" s="438">
        <f>1/23000*(SUMPRODUCT(M278:M284,J278:J284)+SUMPRODUCT(N278:N284,K278:K284)+SUMPRODUCT(O278:O284,L278:L284))/SUM(J278:L284)*K280</f>
        <v>1964.9890003674516</v>
      </c>
      <c r="I280" s="439">
        <f>1/23000*(SUMPRODUCT(M278:M284,J278:J284)+SUMPRODUCT(N278:N284,K278:K284)+SUMPRODUCT(O278:O284,L278:L284))/SUM(J278:L284)*L280</f>
        <v>171.12980122605191</v>
      </c>
      <c r="J280" s="503">
        <v>125.05473191949464</v>
      </c>
      <c r="K280" s="465">
        <v>265.70760034189425</v>
      </c>
      <c r="L280" s="239">
        <v>23.140327412650482</v>
      </c>
      <c r="M280" s="147">
        <v>139657.10798853994</v>
      </c>
      <c r="N280" s="147">
        <v>195808.17667296174</v>
      </c>
      <c r="O280" s="145">
        <v>139013.54205721646</v>
      </c>
      <c r="P280" s="103"/>
      <c r="Q280" s="145"/>
      <c r="R280" s="14"/>
      <c r="V280" s="122"/>
      <c r="W280" s="122"/>
      <c r="X280" s="122"/>
      <c r="Y280" s="133"/>
      <c r="Z280" s="133"/>
      <c r="AA280" s="133"/>
      <c r="AB280" s="133"/>
      <c r="AC280" s="133"/>
      <c r="AP280" s="109"/>
      <c r="AQ280" s="109"/>
      <c r="AR280" s="109"/>
      <c r="AS280" s="109"/>
      <c r="AT280" s="109"/>
      <c r="AU280" s="109"/>
      <c r="AV280" s="109"/>
    </row>
    <row r="281" spans="1:48" s="1" customFormat="1" x14ac:dyDescent="0.3">
      <c r="A281" s="428">
        <v>2029</v>
      </c>
      <c r="B281" s="327">
        <v>4</v>
      </c>
      <c r="C281" s="429" t="s">
        <v>3</v>
      </c>
      <c r="D281" s="446">
        <f t="shared" si="183"/>
        <v>464.91340377837889</v>
      </c>
      <c r="E281" s="447">
        <f t="shared" si="184"/>
        <v>1382.1003436857493</v>
      </c>
      <c r="F281" s="448">
        <f t="shared" si="185"/>
        <v>112.10971026251742</v>
      </c>
      <c r="G281" s="437">
        <f>1/23000*(SUMPRODUCT(M278:M284,J278:J284)+SUMPRODUCT(N278:N284,K278:K284)+SUMPRODUCT(O278:O284,L278:L284))/SUM(J278:L284)*J281</f>
        <v>555.57196188926878</v>
      </c>
      <c r="H281" s="438">
        <f>1/23000*(SUMPRODUCT(M278:M284,J278:J284)+SUMPRODUCT(N278:N284,K278:K284)+SUMPRODUCT(O278:O284,L278:L284))/SUM(J278:L284)*K281</f>
        <v>1317.3282432848303</v>
      </c>
      <c r="I281" s="439">
        <f>1/23000*(SUMPRODUCT(M278:M284,J278:J284)+SUMPRODUCT(N278:N284,K278:K284)+SUMPRODUCT(O278:O284,L278:L284))/SUM(J278:L284)*L281</f>
        <v>138.21706156013019</v>
      </c>
      <c r="J281" s="503">
        <v>75.12494613620288</v>
      </c>
      <c r="K281" s="465">
        <v>178.13032353889056</v>
      </c>
      <c r="L281" s="239">
        <v>18.689836811596631</v>
      </c>
      <c r="M281" s="147">
        <v>142336.31885094597</v>
      </c>
      <c r="N281" s="147">
        <v>178455.34254493174</v>
      </c>
      <c r="O281" s="145">
        <v>137963.92991713999</v>
      </c>
      <c r="P281" s="103"/>
      <c r="Q281" s="145"/>
      <c r="R281" s="14"/>
      <c r="V281" s="122"/>
      <c r="W281" s="122"/>
      <c r="X281" s="122"/>
      <c r="Y281" s="133"/>
      <c r="Z281" s="133"/>
      <c r="AA281" s="133"/>
      <c r="AB281" s="133"/>
      <c r="AC281" s="133"/>
      <c r="AP281" s="109"/>
      <c r="AQ281" s="109"/>
      <c r="AR281" s="109"/>
      <c r="AS281" s="109"/>
      <c r="AT281" s="109"/>
      <c r="AU281" s="109"/>
      <c r="AV281" s="109"/>
    </row>
    <row r="282" spans="1:48" s="1" customFormat="1" x14ac:dyDescent="0.3">
      <c r="A282" s="428">
        <v>2029</v>
      </c>
      <c r="B282" s="327">
        <v>5</v>
      </c>
      <c r="C282" s="429" t="s">
        <v>4</v>
      </c>
      <c r="D282" s="446">
        <f t="shared" si="183"/>
        <v>353.07654726679908</v>
      </c>
      <c r="E282" s="447">
        <f t="shared" si="184"/>
        <v>1928.9713084295424</v>
      </c>
      <c r="F282" s="448">
        <f t="shared" si="185"/>
        <v>151.90856736931516</v>
      </c>
      <c r="G282" s="437">
        <f>1/23000*(SUMPRODUCT(M278:M284,J278:J284)+SUMPRODUCT(N278:N284,K278:K284)+SUMPRODUCT(O278:O284,L278:L284))/SUM(J278:L284)*J282</f>
        <v>426.33540922214257</v>
      </c>
      <c r="H282" s="438">
        <f>1/23000*(SUMPRODUCT(M278:M284,J278:J284)+SUMPRODUCT(N278:N284,K278:K284)+SUMPRODUCT(O278:O284,L278:L284))/SUM(J278:L284)*K282</f>
        <v>1816.5226640088113</v>
      </c>
      <c r="I282" s="439">
        <f>1/23000*(SUMPRODUCT(M278:M284,J278:J284)+SUMPRODUCT(N278:N284,K278:K284)+SUMPRODUCT(O278:O284,L278:L284))/SUM(J278:L284)*L282</f>
        <v>189.40320738168725</v>
      </c>
      <c r="J282" s="503">
        <v>57.649461907426257</v>
      </c>
      <c r="K282" s="465">
        <v>245.6318472674343</v>
      </c>
      <c r="L282" s="239">
        <v>25.61127401783693</v>
      </c>
      <c r="M282" s="147">
        <v>140864.46461853763</v>
      </c>
      <c r="N282" s="147">
        <v>180621.28582852348</v>
      </c>
      <c r="O282" s="145">
        <v>136420.27519056373</v>
      </c>
      <c r="P282" s="103"/>
      <c r="Q282" s="145"/>
      <c r="R282" s="14"/>
      <c r="V282" s="122"/>
      <c r="W282" s="122"/>
      <c r="X282" s="122"/>
      <c r="Y282" s="133"/>
      <c r="Z282" s="133"/>
      <c r="AA282" s="133"/>
      <c r="AB282" s="133"/>
      <c r="AC282" s="133"/>
      <c r="AP282" s="109"/>
      <c r="AQ282" s="109"/>
      <c r="AR282" s="109"/>
      <c r="AS282" s="109"/>
      <c r="AT282" s="109"/>
      <c r="AU282" s="109"/>
      <c r="AV282" s="109"/>
    </row>
    <row r="283" spans="1:48" s="1" customFormat="1" x14ac:dyDescent="0.3">
      <c r="A283" s="428">
        <v>2029</v>
      </c>
      <c r="B283" s="327">
        <v>6</v>
      </c>
      <c r="C283" s="429" t="s">
        <v>5</v>
      </c>
      <c r="D283" s="446">
        <f t="shared" si="183"/>
        <v>420.58418793596206</v>
      </c>
      <c r="E283" s="447">
        <f t="shared" si="184"/>
        <v>5669.3358284916321</v>
      </c>
      <c r="F283" s="448">
        <f t="shared" si="185"/>
        <v>583.28887352821198</v>
      </c>
      <c r="G283" s="437">
        <f>1/23000*(SUMPRODUCT(M278:M284,J278:J284)+SUMPRODUCT(N278:N284,K278:K284)+SUMPRODUCT(O278:O284,L278:L284))/SUM(J278:L284)*J283</f>
        <v>511.19756823531077</v>
      </c>
      <c r="H283" s="438">
        <f>1/23000*(SUMPRODUCT(M278:M284,J278:J284)+SUMPRODUCT(N278:N284,K278:K284)+SUMPRODUCT(O278:O284,L278:L284))/SUM(J278:L284)*K283</f>
        <v>5710.0334594755768</v>
      </c>
      <c r="I283" s="439">
        <f>1/23000*(SUMPRODUCT(M278:M284,J278:J284)+SUMPRODUCT(N278:N284,K278:K284)+SUMPRODUCT(O278:O284,L278:L284))/SUM(J278:L284)*L283</f>
        <v>735.01407225776154</v>
      </c>
      <c r="J283" s="503">
        <v>69.12460025527686</v>
      </c>
      <c r="K283" s="465">
        <v>772.11591927764744</v>
      </c>
      <c r="L283" s="239">
        <v>99.389271553485912</v>
      </c>
      <c r="M283" s="147">
        <v>139942.02189673673</v>
      </c>
      <c r="N283" s="147">
        <v>168879.72492174263</v>
      </c>
      <c r="O283" s="145">
        <v>134980.80709776914</v>
      </c>
      <c r="P283" s="103"/>
      <c r="Q283" s="145"/>
      <c r="R283" s="14"/>
      <c r="V283" s="122"/>
      <c r="W283" s="122"/>
      <c r="X283" s="122"/>
      <c r="Y283" s="133"/>
      <c r="Z283" s="133"/>
      <c r="AA283" s="133"/>
      <c r="AB283" s="133"/>
      <c r="AC283" s="133"/>
      <c r="AP283" s="109"/>
      <c r="AQ283" s="109"/>
      <c r="AR283" s="109"/>
      <c r="AS283" s="109"/>
      <c r="AT283" s="109"/>
      <c r="AU283" s="109"/>
      <c r="AV283" s="109"/>
    </row>
    <row r="284" spans="1:48" s="1" customFormat="1" ht="16.2" thickBot="1" x14ac:dyDescent="0.35">
      <c r="A284" s="432">
        <v>2029</v>
      </c>
      <c r="B284" s="409">
        <v>7</v>
      </c>
      <c r="C284" s="433" t="s">
        <v>6</v>
      </c>
      <c r="D284" s="449">
        <f t="shared" si="183"/>
        <v>1434.8313517780271</v>
      </c>
      <c r="E284" s="450">
        <f t="shared" si="184"/>
        <v>2400.1679877494707</v>
      </c>
      <c r="F284" s="451">
        <f t="shared" si="185"/>
        <v>203.41081559150189</v>
      </c>
      <c r="G284" s="440">
        <f>1/23000*(SUMPRODUCT(M278:M284,J278:J284)+SUMPRODUCT(N278:N284,K278:K284)+SUMPRODUCT(O278:O284,L278:L284))/SUM(J278:L284)*J284</f>
        <v>1742.3865872483454</v>
      </c>
      <c r="H284" s="441">
        <f>1/23000*(SUMPRODUCT(M278:M284,J278:J284)+SUMPRODUCT(N278:N284,K278:K284)+SUMPRODUCT(O278:O284,L278:L284))/SUM(J278:L284)*K284</f>
        <v>2218.7987273284771</v>
      </c>
      <c r="I284" s="442">
        <f>1/23000*(SUMPRODUCT(M278:M284,J278:J284)+SUMPRODUCT(N278:N284,K278:K284)+SUMPRODUCT(O278:O284,L278:L284))/SUM(J278:L284)*L284</f>
        <v>253.60280606979632</v>
      </c>
      <c r="J284" s="504">
        <v>235.60709952019386</v>
      </c>
      <c r="K284" s="466">
        <v>300.02798253316064</v>
      </c>
      <c r="L284" s="149">
        <v>34.292402160101432</v>
      </c>
      <c r="M284" s="129">
        <v>140068.4493722826</v>
      </c>
      <c r="N284" s="129">
        <v>183995.71683996648</v>
      </c>
      <c r="O284" s="144">
        <v>136428.14337596422</v>
      </c>
      <c r="P284" s="135"/>
      <c r="Q284" s="144"/>
      <c r="R284" s="14"/>
      <c r="V284" s="122"/>
      <c r="W284" s="122"/>
      <c r="X284" s="122"/>
      <c r="Y284" s="133"/>
      <c r="Z284" s="133"/>
      <c r="AA284" s="133"/>
      <c r="AB284" s="133"/>
      <c r="AC284" s="133"/>
      <c r="AP284" s="109"/>
      <c r="AQ284" s="109"/>
      <c r="AR284" s="109"/>
      <c r="AS284" s="109"/>
      <c r="AT284" s="109"/>
      <c r="AU284" s="109"/>
      <c r="AV284" s="109"/>
    </row>
    <row r="285" spans="1:48" s="1" customFormat="1" x14ac:dyDescent="0.3">
      <c r="A285" s="430">
        <v>2030</v>
      </c>
      <c r="B285" s="47">
        <v>1</v>
      </c>
      <c r="C285" s="431" t="s">
        <v>0</v>
      </c>
      <c r="D285" s="443">
        <f t="shared" si="183"/>
        <v>1817.9328132905796</v>
      </c>
      <c r="E285" s="444">
        <f t="shared" si="184"/>
        <v>2207.4293509722247</v>
      </c>
      <c r="F285" s="445">
        <f t="shared" si="185"/>
        <v>217.56872179467368</v>
      </c>
      <c r="G285" s="434">
        <f>1/23000*(SUMPRODUCT(M285:M291,J285:J291)+SUMPRODUCT(N285:N291,K285:K291)+SUMPRODUCT(O285:O291,L285:L291))/SUM(J285:L291)*J285</f>
        <v>2244.211320940271</v>
      </c>
      <c r="H285" s="435">
        <f>1/23000*(SUMPRODUCT(M285:M291,J285:J291)+SUMPRODUCT(N285:N291,K285:K291)+SUMPRODUCT(O285:O291,L285:L291))/SUM(J285:L291)*K285</f>
        <v>2125.8395896681659</v>
      </c>
      <c r="I285" s="436">
        <f>1/23000*(SUMPRODUCT(M285:M291,J285:J291)+SUMPRODUCT(N285:N291,K285:K291)+SUMPRODUCT(O285:O291,L285:L291))/SUM(J285:L291)*L285</f>
        <v>283.23910735917013</v>
      </c>
      <c r="J285" s="502">
        <v>292.25981767736027</v>
      </c>
      <c r="K285" s="463">
        <v>276.84446874077065</v>
      </c>
      <c r="L285" s="464">
        <v>36.885746499668642</v>
      </c>
      <c r="M285" s="248">
        <v>143066.03979286033</v>
      </c>
      <c r="N285" s="248">
        <v>183391.32908557975</v>
      </c>
      <c r="O285" s="191">
        <v>135664.34398507967</v>
      </c>
      <c r="P285" s="505">
        <f>SUM(J285:L291)</f>
        <v>5226.1474793060752</v>
      </c>
      <c r="Q285" s="249">
        <f>(SUMPRODUCT(M285:M291,J285:J291)+SUMPRODUCT(N285:N291,K285:K291)+SUMPRODUCT(O285:O291,L285:L291))/SUM(J285:L291)</f>
        <v>176612.9219946636</v>
      </c>
      <c r="R285" s="14"/>
      <c r="V285" s="122"/>
      <c r="W285" s="122"/>
      <c r="X285" s="122"/>
      <c r="Y285" s="154"/>
      <c r="Z285" s="133"/>
      <c r="AA285" s="133"/>
      <c r="AB285" s="133"/>
      <c r="AC285" s="133"/>
      <c r="AH285" s="109"/>
      <c r="AI285" s="109"/>
      <c r="AJ285" s="109"/>
      <c r="AK285" s="109"/>
      <c r="AL285" s="109"/>
      <c r="AM285" s="109"/>
      <c r="AN285" s="109"/>
      <c r="AP285" s="109"/>
      <c r="AQ285" s="109"/>
      <c r="AR285" s="109"/>
      <c r="AS285" s="109"/>
      <c r="AT285" s="109"/>
      <c r="AU285" s="109"/>
      <c r="AV285" s="109"/>
    </row>
    <row r="286" spans="1:48" s="1" customFormat="1" x14ac:dyDescent="0.3">
      <c r="A286" s="428">
        <v>2030</v>
      </c>
      <c r="B286" s="327">
        <v>2</v>
      </c>
      <c r="C286" s="429" t="s">
        <v>1</v>
      </c>
      <c r="D286" s="446">
        <f t="shared" si="183"/>
        <v>793.46929926684982</v>
      </c>
      <c r="E286" s="447">
        <f t="shared" si="184"/>
        <v>13020.010990923964</v>
      </c>
      <c r="F286" s="448">
        <f t="shared" si="185"/>
        <v>863.64385444218976</v>
      </c>
      <c r="G286" s="437">
        <f>1/23000*(SUMPRODUCT(M285:M291,J285:J291)+SUMPRODUCT(N285:N291,K285:K291)+SUMPRODUCT(O285:O291,L285:L291))/SUM(J285:L291)*J286</f>
        <v>969.31463237927153</v>
      </c>
      <c r="H286" s="438">
        <f>1/23000*(SUMPRODUCT(M285:M291,J285:J291)+SUMPRODUCT(N285:N291,K285:K291)+SUMPRODUCT(O285:O291,L285:L291))/SUM(J285:L291)*K286</f>
        <v>11629.043310244433</v>
      </c>
      <c r="I286" s="439">
        <f>1/23000*(SUMPRODUCT(M285:M291,J285:J291)+SUMPRODUCT(N285:N291,K285:K291)+SUMPRODUCT(O285:O291,L285:L291))/SUM(J285:L291)*L286</f>
        <v>1112.5015549126956</v>
      </c>
      <c r="J286" s="503">
        <v>126.23219350505322</v>
      </c>
      <c r="K286" s="465">
        <v>1514.430502110732</v>
      </c>
      <c r="L286" s="239">
        <v>144.87918253096527</v>
      </c>
      <c r="M286" s="147">
        <v>144573.21366602875</v>
      </c>
      <c r="N286" s="147">
        <v>197737.8640841422</v>
      </c>
      <c r="O286" s="145">
        <v>137106.02382730064</v>
      </c>
      <c r="P286" s="103"/>
      <c r="Q286" s="145"/>
      <c r="R286" s="14"/>
      <c r="V286" s="122"/>
      <c r="W286" s="122"/>
      <c r="X286" s="122"/>
      <c r="Y286" s="133"/>
      <c r="Z286" s="133"/>
      <c r="AA286" s="133"/>
      <c r="AB286" s="133"/>
      <c r="AC286" s="133"/>
      <c r="AH286" s="109"/>
      <c r="AI286" s="109"/>
      <c r="AJ286" s="109"/>
      <c r="AK286" s="109"/>
      <c r="AL286" s="109"/>
      <c r="AM286" s="109"/>
      <c r="AN286" s="109"/>
      <c r="AP286" s="109"/>
      <c r="AQ286" s="109"/>
      <c r="AR286" s="109"/>
      <c r="AS286" s="109"/>
      <c r="AT286" s="109"/>
      <c r="AU286" s="109"/>
      <c r="AV286" s="109"/>
    </row>
    <row r="287" spans="1:48" s="1" customFormat="1" x14ac:dyDescent="0.3">
      <c r="A287" s="428">
        <v>2030</v>
      </c>
      <c r="B287" s="327">
        <v>3</v>
      </c>
      <c r="C287" s="429" t="s">
        <v>2</v>
      </c>
      <c r="D287" s="446">
        <f t="shared" si="183"/>
        <v>810.41679111410826</v>
      </c>
      <c r="E287" s="447">
        <f t="shared" si="184"/>
        <v>2726.2114032634045</v>
      </c>
      <c r="F287" s="448">
        <f t="shared" si="185"/>
        <v>165.49161237901407</v>
      </c>
      <c r="G287" s="437">
        <f>1/23000*(SUMPRODUCT(M285:M291,J285:J291)+SUMPRODUCT(N285:N291,K285:K291)+SUMPRODUCT(O285:O291,L285:L291))/SUM(J285:L291)*J287</f>
        <v>982.05621930451377</v>
      </c>
      <c r="H287" s="438">
        <f>1/23000*(SUMPRODUCT(M285:M291,J285:J291)+SUMPRODUCT(N285:N291,K285:K291)+SUMPRODUCT(O285:O291,L285:L291))/SUM(J285:L291)*K287</f>
        <v>2351.7261076853656</v>
      </c>
      <c r="I287" s="439">
        <f>1/23000*(SUMPRODUCT(M285:M291,J285:J291)+SUMPRODUCT(N285:N291,K285:K291)+SUMPRODUCT(O285:O291,L285:L291))/SUM(J285:L291)*L287</f>
        <v>210.85671472752458</v>
      </c>
      <c r="J287" s="503">
        <v>127.89150866710816</v>
      </c>
      <c r="K287" s="465">
        <v>306.26128522123508</v>
      </c>
      <c r="L287" s="239">
        <v>27.459510798873485</v>
      </c>
      <c r="M287" s="147">
        <v>145745.29919841597</v>
      </c>
      <c r="N287" s="147">
        <v>204736.49560297315</v>
      </c>
      <c r="O287" s="145">
        <v>138615.25475076839</v>
      </c>
      <c r="P287" s="103"/>
      <c r="Q287" s="145"/>
      <c r="R287" s="14"/>
      <c r="V287" s="122"/>
      <c r="W287" s="122"/>
      <c r="X287" s="122"/>
      <c r="Y287" s="133"/>
      <c r="Z287" s="133"/>
      <c r="AA287" s="133"/>
      <c r="AB287" s="133"/>
      <c r="AC287" s="133"/>
      <c r="AH287" s="109"/>
      <c r="AI287" s="109"/>
      <c r="AJ287" s="109"/>
      <c r="AK287" s="109"/>
      <c r="AL287" s="109"/>
      <c r="AM287" s="109"/>
      <c r="AN287" s="109"/>
      <c r="AP287" s="109"/>
      <c r="AQ287" s="109"/>
      <c r="AR287" s="109"/>
      <c r="AS287" s="109"/>
      <c r="AT287" s="109"/>
      <c r="AU287" s="109"/>
      <c r="AV287" s="109"/>
    </row>
    <row r="288" spans="1:48" s="1" customFormat="1" x14ac:dyDescent="0.3">
      <c r="A288" s="428">
        <v>2030</v>
      </c>
      <c r="B288" s="327">
        <v>4</v>
      </c>
      <c r="C288" s="429" t="s">
        <v>3</v>
      </c>
      <c r="D288" s="446">
        <f t="shared" si="183"/>
        <v>495.5090327007797</v>
      </c>
      <c r="E288" s="447">
        <f t="shared" si="184"/>
        <v>1632.8477117924087</v>
      </c>
      <c r="F288" s="448">
        <f t="shared" si="185"/>
        <v>132.57144731272689</v>
      </c>
      <c r="G288" s="437">
        <f>1/23000*(SUMPRODUCT(M285:M291,J285:J291)+SUMPRODUCT(N285:N291,K285:K291)+SUMPRODUCT(O285:O291,L285:L291))/SUM(J285:L291)*J288</f>
        <v>589.65778158749652</v>
      </c>
      <c r="H288" s="438">
        <f>1/23000*(SUMPRODUCT(M285:M291,J285:J291)+SUMPRODUCT(N285:N291,K285:K291)+SUMPRODUCT(O285:O291,L285:L291))/SUM(J285:L291)*K288</f>
        <v>1566.9444971229682</v>
      </c>
      <c r="I288" s="439">
        <f>1/23000*(SUMPRODUCT(M285:M291,J285:J291)+SUMPRODUCT(N285:N291,K285:K291)+SUMPRODUCT(O285:O291,L285:L291))/SUM(J285:L291)*L288</f>
        <v>170.30624716527686</v>
      </c>
      <c r="J288" s="503">
        <v>76.790128510088309</v>
      </c>
      <c r="K288" s="465">
        <v>204.06051282542745</v>
      </c>
      <c r="L288" s="239">
        <v>22.17869247936299</v>
      </c>
      <c r="M288" s="147">
        <v>148413.70854875821</v>
      </c>
      <c r="N288" s="147">
        <v>184040.98299681285</v>
      </c>
      <c r="O288" s="145">
        <v>137480.75054604371</v>
      </c>
      <c r="P288" s="103"/>
      <c r="Q288" s="145"/>
      <c r="R288" s="14"/>
      <c r="V288" s="122"/>
      <c r="W288" s="122"/>
      <c r="X288" s="122"/>
      <c r="Y288" s="133"/>
      <c r="Z288" s="133"/>
      <c r="AA288" s="133"/>
      <c r="AB288" s="133"/>
      <c r="AC288" s="133"/>
      <c r="AH288" s="109"/>
      <c r="AI288" s="109"/>
      <c r="AJ288" s="109"/>
      <c r="AK288" s="109"/>
      <c r="AL288" s="109"/>
      <c r="AM288" s="109"/>
      <c r="AN288" s="109"/>
      <c r="AP288" s="109"/>
      <c r="AQ288" s="109"/>
      <c r="AR288" s="109"/>
      <c r="AS288" s="109"/>
      <c r="AT288" s="109"/>
      <c r="AU288" s="109"/>
      <c r="AV288" s="109"/>
    </row>
    <row r="289" spans="1:60" s="1" customFormat="1" x14ac:dyDescent="0.3">
      <c r="A289" s="428">
        <v>2030</v>
      </c>
      <c r="B289" s="327">
        <v>5</v>
      </c>
      <c r="C289" s="429" t="s">
        <v>4</v>
      </c>
      <c r="D289" s="446">
        <f t="shared" si="183"/>
        <v>376.58600309016975</v>
      </c>
      <c r="E289" s="447">
        <f t="shared" si="184"/>
        <v>2291.5986715273266</v>
      </c>
      <c r="F289" s="448">
        <f t="shared" si="185"/>
        <v>179.5252231959177</v>
      </c>
      <c r="G289" s="437">
        <f>1/23000*(SUMPRODUCT(M285:M291,J285:J291)+SUMPRODUCT(N285:N291,K285:K291)+SUMPRODUCT(O285:O291,L285:L291))/SUM(J285:L291)*J289</f>
        <v>452.58631908026223</v>
      </c>
      <c r="H289" s="438">
        <f>1/23000*(SUMPRODUCT(M285:M291,J285:J291)+SUMPRODUCT(N285:N291,K285:K291)+SUMPRODUCT(O285:O291,L285:L291))/SUM(J285:L291)*K289</f>
        <v>2174.8478522318087</v>
      </c>
      <c r="I289" s="439">
        <f>1/23000*(SUMPRODUCT(M285:M291,J285:J291)+SUMPRODUCT(N285:N291,K285:K291)+SUMPRODUCT(O285:O291,L285:L291))/SUM(J285:L291)*L289</f>
        <v>233.34858103151993</v>
      </c>
      <c r="J289" s="503">
        <v>58.93954542669622</v>
      </c>
      <c r="K289" s="465">
        <v>283.22673129683574</v>
      </c>
      <c r="L289" s="239">
        <v>30.388588236409589</v>
      </c>
      <c r="M289" s="147">
        <v>146955.29136454375</v>
      </c>
      <c r="N289" s="147">
        <v>186093.90859328595</v>
      </c>
      <c r="O289" s="145">
        <v>135876.01047418575</v>
      </c>
      <c r="P289" s="103"/>
      <c r="Q289" s="145"/>
      <c r="R289" s="14"/>
      <c r="V289" s="122"/>
      <c r="W289" s="122"/>
      <c r="X289" s="122"/>
      <c r="Y289" s="133"/>
      <c r="Z289" s="133"/>
      <c r="AA289" s="133"/>
      <c r="AB289" s="133"/>
      <c r="AC289" s="133"/>
      <c r="AH289" s="109"/>
      <c r="AI289" s="109"/>
      <c r="AJ289" s="109"/>
      <c r="AK289" s="109"/>
      <c r="AL289" s="109"/>
      <c r="AM289" s="109"/>
      <c r="AN289" s="109"/>
      <c r="AP289" s="109"/>
      <c r="AQ289" s="109"/>
      <c r="AR289" s="109"/>
      <c r="AS289" s="109"/>
      <c r="AT289" s="109"/>
      <c r="AU289" s="109"/>
      <c r="AV289" s="109"/>
    </row>
    <row r="290" spans="1:60" s="1" customFormat="1" x14ac:dyDescent="0.3">
      <c r="A290" s="428">
        <v>2030</v>
      </c>
      <c r="B290" s="327">
        <v>6</v>
      </c>
      <c r="C290" s="429" t="s">
        <v>5</v>
      </c>
      <c r="D290" s="446">
        <f t="shared" si="183"/>
        <v>448.84450544280816</v>
      </c>
      <c r="E290" s="447">
        <f t="shared" si="184"/>
        <v>6625.6535741041662</v>
      </c>
      <c r="F290" s="448">
        <f t="shared" si="185"/>
        <v>689.23556725324408</v>
      </c>
      <c r="G290" s="437">
        <f>1/23000*(SUMPRODUCT(M285:M291,J285:J291)+SUMPRODUCT(N285:N291,K285:K291)+SUMPRODUCT(O285:O291,L285:L291))/SUM(J285:L291)*J290</f>
        <v>542.75986362561832</v>
      </c>
      <c r="H290" s="438">
        <f>1/23000*(SUMPRODUCT(M285:M291,J285:J291)+SUMPRODUCT(N285:N291,K285:K291)+SUMPRODUCT(O285:O291,L285:L291))/SUM(J285:L291)*K290</f>
        <v>6784.4039706075009</v>
      </c>
      <c r="I290" s="439">
        <f>1/23000*(SUMPRODUCT(M285:M291,J285:J291)+SUMPRODUCT(N285:N291,K285:K291)+SUMPRODUCT(O285:O291,L285:L291))/SUM(J285:L291)*L290</f>
        <v>905.44138188004865</v>
      </c>
      <c r="J290" s="503">
        <v>70.682692536882513</v>
      </c>
      <c r="K290" s="465">
        <v>883.52137296435956</v>
      </c>
      <c r="L290" s="239">
        <v>117.91408889022489</v>
      </c>
      <c r="M290" s="147">
        <v>146053.06128933592</v>
      </c>
      <c r="N290" s="147">
        <v>172480.30083652894</v>
      </c>
      <c r="O290" s="145">
        <v>134440.40653685434</v>
      </c>
      <c r="P290" s="103"/>
      <c r="Q290" s="145"/>
      <c r="R290" s="14"/>
      <c r="V290" s="122"/>
      <c r="W290" s="122"/>
      <c r="X290" s="92"/>
      <c r="Y290" s="133"/>
      <c r="Z290" s="133"/>
      <c r="AA290" s="133"/>
      <c r="AB290" s="133"/>
      <c r="AC290" s="133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09"/>
      <c r="AS290" s="109"/>
      <c r="AT290" s="109"/>
      <c r="AU290" s="109"/>
      <c r="AV290" s="109"/>
      <c r="AW290" s="109"/>
      <c r="AY290" s="109"/>
      <c r="BH290" s="109"/>
    </row>
    <row r="291" spans="1:60" s="1" customFormat="1" ht="16.2" thickBot="1" x14ac:dyDescent="0.35">
      <c r="A291" s="432">
        <v>2030</v>
      </c>
      <c r="B291" s="409">
        <v>7</v>
      </c>
      <c r="C291" s="433" t="s">
        <v>6</v>
      </c>
      <c r="D291" s="449">
        <f t="shared" si="183"/>
        <v>1530.6216510819147</v>
      </c>
      <c r="E291" s="450">
        <f t="shared" si="184"/>
        <v>2864.6773919115703</v>
      </c>
      <c r="F291" s="451">
        <f t="shared" si="185"/>
        <v>240.81425684828537</v>
      </c>
      <c r="G291" s="440">
        <f>1/23000*(SUMPRODUCT(M285:M291,J285:J291)+SUMPRODUCT(N285:N291,K285:K291)+SUMPRODUCT(O285:O291,L285:L291))/SUM(J285:L291)*J291</f>
        <v>1849.8427369822246</v>
      </c>
      <c r="H291" s="441">
        <f>1/23000*(SUMPRODUCT(M285:M291,J285:J291)+SUMPRODUCT(N285:N291,K285:K291)+SUMPRODUCT(O285:O291,L285:L291))/SUM(J285:L291)*K291</f>
        <v>2639.3234424195621</v>
      </c>
      <c r="I291" s="442">
        <f>1/23000*(SUMPRODUCT(M285:M291,J285:J291)+SUMPRODUCT(N285:N291,K285:K291)+SUMPRODUCT(O285:O291,L285:L291))/SUM(J285:L291)*L291</f>
        <v>312.40864275263368</v>
      </c>
      <c r="J291" s="504">
        <v>240.90186873119461</v>
      </c>
      <c r="K291" s="466">
        <v>343.71459624842248</v>
      </c>
      <c r="L291" s="149">
        <v>40.684445408403825</v>
      </c>
      <c r="M291" s="129">
        <v>146135.42916998302</v>
      </c>
      <c r="N291" s="129">
        <v>191692.70299578825</v>
      </c>
      <c r="O291" s="144">
        <v>136138.70981676152</v>
      </c>
      <c r="P291" s="135"/>
      <c r="Q291" s="144"/>
      <c r="R291" s="14"/>
      <c r="V291" s="122"/>
      <c r="W291" s="122"/>
      <c r="X291" s="92"/>
      <c r="Y291" s="133"/>
      <c r="Z291" s="133"/>
      <c r="AA291" s="133"/>
      <c r="AB291" s="133"/>
      <c r="AC291" s="133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Y291" s="109"/>
      <c r="BH291" s="109"/>
    </row>
    <row r="292" spans="1:60" x14ac:dyDescent="0.3">
      <c r="Y292" s="1"/>
      <c r="Z292" s="1"/>
      <c r="AA292" s="1"/>
      <c r="AB292" s="1"/>
      <c r="AC292" s="1"/>
      <c r="AD292" s="1"/>
      <c r="AE292" s="1"/>
      <c r="AF292" s="1"/>
      <c r="AZ292" s="1"/>
      <c r="BA292" s="1"/>
      <c r="BB292" s="1"/>
      <c r="BC292" s="1"/>
      <c r="BD292" s="1"/>
      <c r="BE292" s="1"/>
      <c r="BF292" s="1"/>
      <c r="BG292" s="1"/>
    </row>
    <row r="293" spans="1:60" x14ac:dyDescent="0.3">
      <c r="Y293" s="1"/>
      <c r="Z293" s="1"/>
      <c r="AA293" s="1"/>
      <c r="AB293" s="1"/>
      <c r="AC293" s="1"/>
      <c r="AD293" s="1"/>
      <c r="AE293" s="1"/>
      <c r="AF293" s="1"/>
      <c r="AZ293" s="1"/>
      <c r="BA293" s="1"/>
      <c r="BB293" s="1"/>
      <c r="BC293" s="1"/>
      <c r="BD293" s="1"/>
      <c r="BE293" s="1"/>
      <c r="BF293" s="1"/>
      <c r="BG293" s="1"/>
    </row>
    <row r="294" spans="1:60" x14ac:dyDescent="0.3">
      <c r="J294" s="1"/>
      <c r="K294" s="1"/>
      <c r="L294" s="1"/>
      <c r="M294" s="1"/>
      <c r="N294" s="1"/>
      <c r="O294" s="1"/>
      <c r="P294" s="1"/>
      <c r="Q294" s="1"/>
      <c r="Y294" s="1"/>
      <c r="Z294" s="1"/>
      <c r="AA294" s="1"/>
      <c r="AB294" s="1"/>
      <c r="AC294" s="1"/>
      <c r="AD294" s="1"/>
      <c r="AE294" s="1"/>
      <c r="AF294" s="1"/>
      <c r="AZ294" s="1"/>
      <c r="BA294" s="1"/>
      <c r="BB294" s="1"/>
      <c r="BC294" s="1"/>
      <c r="BD294" s="1"/>
      <c r="BE294" s="1"/>
      <c r="BF294" s="1"/>
      <c r="BG294" s="1"/>
    </row>
    <row r="295" spans="1:60" x14ac:dyDescent="0.3">
      <c r="J295" s="1"/>
      <c r="K295" s="1"/>
      <c r="L295" s="1"/>
      <c r="M295" s="1"/>
      <c r="N295" s="1"/>
      <c r="O295" s="1"/>
      <c r="P295" s="1"/>
      <c r="Q295" s="1"/>
      <c r="Y295" s="1"/>
      <c r="Z295" s="1"/>
      <c r="AA295" s="1"/>
      <c r="AB295" s="1"/>
      <c r="AC295" s="1"/>
      <c r="AD295" s="1"/>
      <c r="AE295" s="1"/>
      <c r="AF295" s="1"/>
      <c r="AZ295" s="1"/>
      <c r="BA295" s="1"/>
      <c r="BB295" s="1"/>
      <c r="BC295" s="1"/>
      <c r="BD295" s="1"/>
      <c r="BE295" s="1"/>
      <c r="BF295" s="1"/>
      <c r="BG295" s="1"/>
    </row>
    <row r="296" spans="1:60" x14ac:dyDescent="0.3">
      <c r="J296" s="1"/>
      <c r="K296" s="1"/>
      <c r="L296" s="1"/>
      <c r="M296" s="1"/>
      <c r="N296" s="1"/>
      <c r="O296" s="1"/>
      <c r="P296" s="1"/>
      <c r="Q296" s="1"/>
    </row>
    <row r="297" spans="1:60" x14ac:dyDescent="0.3">
      <c r="J297" s="1"/>
      <c r="K297" s="1"/>
      <c r="L297" s="1"/>
      <c r="M297" s="1"/>
      <c r="N297" s="1"/>
      <c r="O297" s="1"/>
      <c r="P297" s="1"/>
      <c r="Q297" s="1"/>
    </row>
    <row r="298" spans="1:60" x14ac:dyDescent="0.3">
      <c r="J298" s="1"/>
      <c r="K298" s="1"/>
      <c r="L298" s="1"/>
      <c r="M298" s="1"/>
      <c r="N298" s="1"/>
      <c r="O298" s="1"/>
      <c r="P298" s="1"/>
      <c r="Q298" s="1"/>
    </row>
    <row r="299" spans="1:60" x14ac:dyDescent="0.3">
      <c r="J299" s="1"/>
      <c r="K299" s="1"/>
      <c r="L299" s="1"/>
      <c r="M299" s="1"/>
      <c r="N299" s="1"/>
      <c r="O299" s="1"/>
      <c r="P299" s="1"/>
      <c r="Q299" s="1"/>
    </row>
    <row r="300" spans="1:60" x14ac:dyDescent="0.3">
      <c r="J300" s="1"/>
      <c r="K300" s="1"/>
      <c r="L300" s="1"/>
      <c r="M300" s="1"/>
      <c r="N300" s="1"/>
      <c r="O300" s="1"/>
      <c r="P300" s="1"/>
      <c r="Q300" s="1"/>
    </row>
    <row r="301" spans="1:60" x14ac:dyDescent="0.3">
      <c r="J301" s="1"/>
      <c r="K301" s="1"/>
      <c r="L301" s="1"/>
      <c r="M301" s="1"/>
      <c r="N301" s="1"/>
      <c r="O301" s="1"/>
      <c r="P301" s="1"/>
      <c r="Q301" s="1"/>
    </row>
    <row r="302" spans="1:60" x14ac:dyDescent="0.3">
      <c r="J302" s="1"/>
      <c r="K302" s="1"/>
      <c r="L302" s="1"/>
      <c r="M302" s="1"/>
      <c r="N302" s="1"/>
      <c r="O302" s="1"/>
      <c r="P302" s="1"/>
      <c r="Q302" s="1"/>
    </row>
    <row r="303" spans="1:60" x14ac:dyDescent="0.3">
      <c r="J303" s="1"/>
      <c r="K303" s="1"/>
      <c r="L303" s="1"/>
      <c r="M303" s="1"/>
      <c r="N303" s="1"/>
      <c r="O303" s="1"/>
      <c r="P303" s="1"/>
      <c r="Q303" s="1"/>
    </row>
    <row r="304" spans="1:60" x14ac:dyDescent="0.3">
      <c r="J304" s="1"/>
      <c r="K304" s="1"/>
      <c r="L304" s="1"/>
      <c r="M304" s="1"/>
      <c r="N304" s="1"/>
      <c r="O304" s="1"/>
      <c r="P304" s="1"/>
      <c r="Q304" s="1"/>
    </row>
    <row r="305" spans="10:17" x14ac:dyDescent="0.3">
      <c r="J305" s="1"/>
      <c r="K305" s="1"/>
      <c r="L305" s="1"/>
      <c r="M305" s="1"/>
      <c r="N305" s="1"/>
      <c r="O305" s="1"/>
      <c r="P305" s="1"/>
      <c r="Q305" s="1"/>
    </row>
    <row r="306" spans="10:17" x14ac:dyDescent="0.3">
      <c r="J306" s="1"/>
      <c r="K306" s="1"/>
      <c r="L306" s="1"/>
      <c r="M306" s="1"/>
      <c r="N306" s="1"/>
      <c r="O306" s="1"/>
      <c r="P306" s="1"/>
      <c r="Q306" s="1"/>
    </row>
    <row r="307" spans="10:17" x14ac:dyDescent="0.3">
      <c r="J307" s="1"/>
      <c r="K307" s="1"/>
      <c r="L307" s="1"/>
      <c r="M307" s="1"/>
      <c r="N307" s="1"/>
      <c r="O307" s="1"/>
      <c r="P307" s="1"/>
      <c r="Q307" s="1"/>
    </row>
    <row r="308" spans="10:17" x14ac:dyDescent="0.3">
      <c r="J308" s="1"/>
      <c r="K308" s="1"/>
      <c r="L308" s="1"/>
      <c r="M308" s="1"/>
      <c r="N308" s="1"/>
      <c r="O308" s="1"/>
      <c r="P308" s="1"/>
      <c r="Q308" s="1"/>
    </row>
    <row r="309" spans="10:17" x14ac:dyDescent="0.3">
      <c r="J309" s="1"/>
      <c r="K309" s="1"/>
      <c r="L309" s="1"/>
      <c r="M309" s="1"/>
      <c r="N309" s="1"/>
      <c r="O309" s="1"/>
      <c r="P309" s="1"/>
      <c r="Q309" s="1"/>
    </row>
    <row r="310" spans="10:17" x14ac:dyDescent="0.3">
      <c r="J310" s="1"/>
      <c r="K310" s="1"/>
      <c r="L310" s="1"/>
      <c r="M310" s="1"/>
      <c r="N310" s="1"/>
      <c r="O310" s="1"/>
      <c r="P310" s="1"/>
      <c r="Q310" s="1"/>
    </row>
    <row r="311" spans="10:17" x14ac:dyDescent="0.3">
      <c r="J311" s="1"/>
      <c r="K311" s="1"/>
      <c r="L311" s="1"/>
      <c r="M311" s="1"/>
      <c r="N311" s="1"/>
      <c r="O311" s="1"/>
      <c r="P311" s="1"/>
      <c r="Q311" s="1"/>
    </row>
    <row r="312" spans="10:17" x14ac:dyDescent="0.3">
      <c r="J312" s="1"/>
      <c r="K312" s="1"/>
      <c r="L312" s="1"/>
      <c r="M312" s="1"/>
      <c r="N312" s="1"/>
      <c r="O312" s="1"/>
      <c r="P312" s="1"/>
      <c r="Q312" s="1"/>
    </row>
    <row r="313" spans="10:17" x14ac:dyDescent="0.3">
      <c r="J313" s="1"/>
      <c r="K313" s="1"/>
      <c r="L313" s="1"/>
      <c r="M313" s="1"/>
      <c r="N313" s="1"/>
      <c r="O313" s="1"/>
      <c r="P313" s="1"/>
      <c r="Q313" s="1"/>
    </row>
    <row r="314" spans="10:17" x14ac:dyDescent="0.3">
      <c r="J314" s="1"/>
      <c r="K314" s="1"/>
      <c r="L314" s="1"/>
      <c r="M314" s="1"/>
      <c r="N314" s="1"/>
      <c r="O314" s="1"/>
      <c r="P314" s="1"/>
      <c r="Q314" s="1"/>
    </row>
    <row r="315" spans="10:17" x14ac:dyDescent="0.3">
      <c r="J315" s="1"/>
      <c r="K315" s="1"/>
      <c r="L315" s="1"/>
      <c r="M315" s="1"/>
      <c r="N315" s="1"/>
      <c r="O315" s="1"/>
      <c r="P315" s="1"/>
      <c r="Q315" s="1"/>
    </row>
    <row r="316" spans="10:17" x14ac:dyDescent="0.3">
      <c r="J316" s="1"/>
      <c r="K316" s="1"/>
      <c r="L316" s="1"/>
      <c r="M316" s="1"/>
      <c r="N316" s="1"/>
      <c r="O316" s="1"/>
      <c r="P316" s="1"/>
      <c r="Q316" s="1"/>
    </row>
    <row r="317" spans="10:17" x14ac:dyDescent="0.3">
      <c r="J317" s="1"/>
      <c r="K317" s="1"/>
      <c r="L317" s="1"/>
      <c r="M317" s="1"/>
      <c r="N317" s="1"/>
      <c r="O317" s="1"/>
      <c r="P317" s="1"/>
      <c r="Q317" s="1"/>
    </row>
    <row r="318" spans="10:17" x14ac:dyDescent="0.3">
      <c r="J318" s="1"/>
      <c r="K318" s="1"/>
      <c r="L318" s="1"/>
      <c r="M318" s="1"/>
      <c r="N318" s="1"/>
      <c r="O318" s="1"/>
      <c r="P318" s="1"/>
      <c r="Q318" s="1"/>
    </row>
    <row r="319" spans="10:17" x14ac:dyDescent="0.3">
      <c r="J319" s="1"/>
      <c r="K319" s="1"/>
      <c r="L319" s="1"/>
      <c r="M319" s="1"/>
      <c r="N319" s="1"/>
      <c r="O319" s="1"/>
      <c r="P319" s="1"/>
      <c r="Q319" s="1"/>
    </row>
    <row r="320" spans="10:17" x14ac:dyDescent="0.3">
      <c r="J320" s="1"/>
      <c r="K320" s="1"/>
      <c r="L320" s="1"/>
      <c r="M320" s="1"/>
      <c r="N320" s="1"/>
      <c r="O320" s="1"/>
      <c r="P320" s="1"/>
      <c r="Q320" s="1"/>
    </row>
    <row r="321" spans="10:17" x14ac:dyDescent="0.3">
      <c r="J321" s="1"/>
      <c r="K321" s="1"/>
      <c r="L321" s="1"/>
      <c r="M321" s="1"/>
      <c r="N321" s="1"/>
      <c r="O321" s="1"/>
      <c r="P321" s="1"/>
      <c r="Q321" s="1"/>
    </row>
    <row r="322" spans="10:17" x14ac:dyDescent="0.3">
      <c r="J322" s="1"/>
      <c r="K322" s="1"/>
      <c r="L322" s="1"/>
      <c r="M322" s="1"/>
      <c r="N322" s="1"/>
      <c r="O322" s="1"/>
      <c r="P322" s="1"/>
      <c r="Q322" s="1"/>
    </row>
    <row r="323" spans="10:17" x14ac:dyDescent="0.3">
      <c r="J323" s="1"/>
      <c r="K323" s="1"/>
      <c r="L323" s="1"/>
      <c r="M323" s="1"/>
      <c r="N323" s="1"/>
      <c r="O323" s="1"/>
      <c r="P323" s="1"/>
      <c r="Q323" s="1"/>
    </row>
    <row r="324" spans="10:17" x14ac:dyDescent="0.3">
      <c r="J324" s="1"/>
      <c r="K324" s="1"/>
      <c r="L324" s="1"/>
      <c r="M324" s="1"/>
      <c r="N324" s="1"/>
      <c r="O324" s="1"/>
      <c r="P324" s="1"/>
      <c r="Q324" s="1"/>
    </row>
    <row r="325" spans="10:17" x14ac:dyDescent="0.3">
      <c r="J325" s="1"/>
      <c r="K325" s="1"/>
      <c r="L325" s="1"/>
      <c r="M325" s="1"/>
      <c r="N325" s="1"/>
      <c r="O325" s="1"/>
      <c r="P325" s="1"/>
      <c r="Q325" s="1"/>
    </row>
    <row r="326" spans="10:17" x14ac:dyDescent="0.3">
      <c r="J326" s="1"/>
      <c r="K326" s="1"/>
      <c r="L326" s="1"/>
      <c r="M326" s="1"/>
      <c r="N326" s="1"/>
      <c r="O326" s="1"/>
      <c r="P326" s="1"/>
      <c r="Q326" s="1"/>
    </row>
    <row r="327" spans="10:17" x14ac:dyDescent="0.3">
      <c r="J327" s="1"/>
      <c r="K327" s="1"/>
      <c r="L327" s="1"/>
      <c r="M327" s="1"/>
      <c r="N327" s="1"/>
      <c r="O327" s="1"/>
      <c r="P327" s="1"/>
      <c r="Q327" s="1"/>
    </row>
    <row r="328" spans="10:17" x14ac:dyDescent="0.3">
      <c r="J328" s="1"/>
      <c r="K328" s="1"/>
      <c r="L328" s="1"/>
      <c r="M328" s="1"/>
      <c r="N328" s="1"/>
      <c r="O328" s="1"/>
      <c r="P328" s="1"/>
      <c r="Q328" s="1"/>
    </row>
    <row r="329" spans="10:17" x14ac:dyDescent="0.3">
      <c r="J329" s="1"/>
      <c r="K329" s="1"/>
      <c r="L329" s="1"/>
      <c r="M329" s="1"/>
      <c r="N329" s="1"/>
      <c r="O329" s="1"/>
      <c r="P329" s="1"/>
      <c r="Q329" s="1"/>
    </row>
    <row r="330" spans="10:17" x14ac:dyDescent="0.3">
      <c r="J330" s="1"/>
      <c r="K330" s="1"/>
      <c r="L330" s="1"/>
      <c r="M330" s="1"/>
      <c r="N330" s="1"/>
      <c r="O330" s="1"/>
      <c r="P330" s="1"/>
      <c r="Q330" s="1"/>
    </row>
    <row r="331" spans="10:17" x14ac:dyDescent="0.3">
      <c r="J331" s="1"/>
      <c r="K331" s="1"/>
      <c r="L331" s="1"/>
      <c r="M331" s="1"/>
      <c r="N331" s="1"/>
      <c r="O331" s="1"/>
      <c r="P331" s="1"/>
      <c r="Q331" s="1"/>
    </row>
    <row r="332" spans="10:17" x14ac:dyDescent="0.3">
      <c r="J332" s="1"/>
      <c r="K332" s="1"/>
      <c r="L332" s="1"/>
      <c r="M332" s="1"/>
      <c r="N332" s="1"/>
      <c r="O332" s="1"/>
      <c r="P332" s="1"/>
      <c r="Q332" s="1"/>
    </row>
    <row r="333" spans="10:17" x14ac:dyDescent="0.3">
      <c r="J333" s="1"/>
      <c r="K333" s="1"/>
      <c r="L333" s="1"/>
      <c r="M333" s="1"/>
      <c r="N333" s="1"/>
      <c r="O333" s="1"/>
      <c r="P333" s="1"/>
      <c r="Q333" s="1"/>
    </row>
    <row r="334" spans="10:17" x14ac:dyDescent="0.3">
      <c r="J334" s="1"/>
      <c r="K334" s="1"/>
      <c r="L334" s="1"/>
      <c r="M334" s="1"/>
      <c r="N334" s="1"/>
      <c r="O334" s="1"/>
      <c r="P334" s="1"/>
      <c r="Q334" s="1"/>
    </row>
    <row r="335" spans="10:17" x14ac:dyDescent="0.3">
      <c r="J335" s="1"/>
      <c r="K335" s="1"/>
      <c r="L335" s="1"/>
      <c r="M335" s="1"/>
      <c r="N335" s="1"/>
      <c r="O335" s="1"/>
      <c r="P335" s="1"/>
      <c r="Q335" s="1"/>
    </row>
    <row r="336" spans="10:17" x14ac:dyDescent="0.3">
      <c r="J336" s="1"/>
      <c r="K336" s="1"/>
      <c r="L336" s="1"/>
      <c r="M336" s="1"/>
      <c r="N336" s="1"/>
      <c r="O336" s="1"/>
      <c r="P336" s="1"/>
      <c r="Q336" s="1"/>
    </row>
    <row r="337" spans="10:17" x14ac:dyDescent="0.3">
      <c r="J337" s="1"/>
      <c r="K337" s="1"/>
      <c r="L337" s="1"/>
      <c r="M337" s="1"/>
      <c r="N337" s="1"/>
      <c r="O337" s="1"/>
      <c r="P337" s="1"/>
      <c r="Q337" s="1"/>
    </row>
    <row r="338" spans="10:17" x14ac:dyDescent="0.3">
      <c r="J338" s="1"/>
      <c r="K338" s="1"/>
      <c r="L338" s="1"/>
      <c r="M338" s="1"/>
      <c r="N338" s="1"/>
      <c r="O338" s="1"/>
      <c r="P338" s="1"/>
      <c r="Q338" s="1"/>
    </row>
    <row r="339" spans="10:17" x14ac:dyDescent="0.3">
      <c r="J339" s="1"/>
      <c r="K339" s="1"/>
      <c r="L339" s="1"/>
      <c r="M339" s="1"/>
      <c r="N339" s="1"/>
      <c r="O339" s="1"/>
      <c r="P339" s="1"/>
      <c r="Q339" s="1"/>
    </row>
    <row r="340" spans="10:17" x14ac:dyDescent="0.3">
      <c r="J340" s="1"/>
      <c r="K340" s="1"/>
      <c r="L340" s="1"/>
      <c r="M340" s="1"/>
      <c r="N340" s="1"/>
      <c r="O340" s="1"/>
      <c r="P340" s="1"/>
      <c r="Q340" s="1"/>
    </row>
    <row r="341" spans="10:17" x14ac:dyDescent="0.3">
      <c r="J341" s="1"/>
      <c r="K341" s="1"/>
      <c r="L341" s="1"/>
      <c r="M341" s="1"/>
      <c r="N341" s="1"/>
      <c r="O341" s="1"/>
      <c r="P341" s="1"/>
      <c r="Q341" s="1"/>
    </row>
    <row r="342" spans="10:17" x14ac:dyDescent="0.3">
      <c r="J342" s="1"/>
      <c r="K342" s="1"/>
      <c r="L342" s="1"/>
      <c r="M342" s="1"/>
      <c r="N342" s="1"/>
      <c r="O342" s="1"/>
      <c r="P342" s="1"/>
      <c r="Q342" s="1"/>
    </row>
    <row r="343" spans="10:17" x14ac:dyDescent="0.3">
      <c r="J343" s="1"/>
      <c r="K343" s="1"/>
      <c r="L343" s="1"/>
      <c r="M343" s="1"/>
      <c r="N343" s="1"/>
      <c r="O343" s="1"/>
      <c r="P343" s="1"/>
      <c r="Q343" s="1"/>
    </row>
    <row r="344" spans="10:17" x14ac:dyDescent="0.3">
      <c r="J344" s="1"/>
      <c r="K344" s="1"/>
      <c r="L344" s="1"/>
      <c r="M344" s="1"/>
      <c r="N344" s="1"/>
      <c r="O344" s="1"/>
      <c r="P344" s="1"/>
      <c r="Q344" s="1"/>
    </row>
    <row r="345" spans="10:17" x14ac:dyDescent="0.3">
      <c r="J345" s="1"/>
      <c r="K345" s="1"/>
      <c r="L345" s="1"/>
      <c r="M345" s="1"/>
      <c r="N345" s="1"/>
      <c r="O345" s="1"/>
      <c r="P345" s="1"/>
      <c r="Q345" s="1"/>
    </row>
    <row r="346" spans="10:17" x14ac:dyDescent="0.3">
      <c r="J346" s="1"/>
      <c r="K346" s="1"/>
      <c r="L346" s="1"/>
      <c r="M346" s="1"/>
      <c r="N346" s="1"/>
      <c r="O346" s="1"/>
      <c r="P346" s="1"/>
      <c r="Q346" s="1"/>
    </row>
    <row r="347" spans="10:17" x14ac:dyDescent="0.3">
      <c r="J347" s="1"/>
      <c r="K347" s="1"/>
      <c r="L347" s="1"/>
      <c r="M347" s="1"/>
      <c r="N347" s="1"/>
      <c r="O347" s="1"/>
      <c r="P347" s="1"/>
      <c r="Q347" s="1"/>
    </row>
    <row r="348" spans="10:17" x14ac:dyDescent="0.3">
      <c r="J348" s="1"/>
      <c r="K348" s="1"/>
      <c r="L348" s="1"/>
      <c r="M348" s="1"/>
      <c r="N348" s="1"/>
      <c r="O348" s="1"/>
      <c r="P348" s="1"/>
      <c r="Q348" s="1"/>
    </row>
    <row r="349" spans="10:17" x14ac:dyDescent="0.3">
      <c r="J349" s="1"/>
      <c r="K349" s="1"/>
      <c r="L349" s="1"/>
      <c r="M349" s="1"/>
      <c r="N349" s="1"/>
      <c r="O349" s="1"/>
      <c r="P349" s="1"/>
      <c r="Q349" s="1"/>
    </row>
    <row r="350" spans="10:17" x14ac:dyDescent="0.3">
      <c r="J350" s="1"/>
      <c r="K350" s="1"/>
      <c r="L350" s="1"/>
      <c r="M350" s="1"/>
      <c r="N350" s="1"/>
      <c r="O350" s="1"/>
      <c r="P350" s="1"/>
      <c r="Q350" s="1"/>
    </row>
    <row r="351" spans="10:17" x14ac:dyDescent="0.3">
      <c r="J351" s="1"/>
      <c r="K351" s="1"/>
      <c r="L351" s="1"/>
      <c r="M351" s="1"/>
      <c r="N351" s="1"/>
      <c r="O351" s="1"/>
      <c r="P351" s="1"/>
      <c r="Q351" s="1"/>
    </row>
    <row r="352" spans="10:17" x14ac:dyDescent="0.3">
      <c r="J352" s="1"/>
      <c r="K352" s="1"/>
      <c r="L352" s="1"/>
      <c r="M352" s="1"/>
      <c r="N352" s="1"/>
      <c r="O352" s="1"/>
      <c r="P352" s="1"/>
      <c r="Q352" s="1"/>
    </row>
    <row r="353" spans="10:17" x14ac:dyDescent="0.3">
      <c r="J353" s="1"/>
      <c r="K353" s="1"/>
      <c r="L353" s="1"/>
      <c r="M353" s="1"/>
      <c r="N353" s="1"/>
      <c r="O353" s="1"/>
      <c r="P353" s="1"/>
      <c r="Q353" s="1"/>
    </row>
    <row r="354" spans="10:17" x14ac:dyDescent="0.3">
      <c r="J354" s="1"/>
      <c r="K354" s="1"/>
      <c r="L354" s="1"/>
      <c r="M354" s="1"/>
      <c r="N354" s="1"/>
      <c r="O354" s="1"/>
      <c r="P354" s="1"/>
      <c r="Q354" s="1"/>
    </row>
    <row r="355" spans="10:17" x14ac:dyDescent="0.3">
      <c r="J355" s="1"/>
      <c r="K355" s="1"/>
      <c r="L355" s="1"/>
      <c r="M355" s="1"/>
      <c r="N355" s="1"/>
      <c r="O355" s="1"/>
      <c r="P355" s="1"/>
      <c r="Q355" s="1"/>
    </row>
    <row r="356" spans="10:17" x14ac:dyDescent="0.3">
      <c r="J356" s="1"/>
      <c r="K356" s="1"/>
      <c r="L356" s="1"/>
      <c r="M356" s="1"/>
      <c r="N356" s="1"/>
      <c r="O356" s="1"/>
      <c r="P356" s="1"/>
      <c r="Q356" s="1"/>
    </row>
    <row r="357" spans="10:17" x14ac:dyDescent="0.3">
      <c r="J357" s="1"/>
      <c r="K357" s="1"/>
      <c r="L357" s="1"/>
      <c r="M357" s="1"/>
      <c r="N357" s="1"/>
      <c r="O357" s="1"/>
      <c r="P357" s="1"/>
      <c r="Q357" s="1"/>
    </row>
    <row r="358" spans="10:17" x14ac:dyDescent="0.3">
      <c r="J358" s="1"/>
      <c r="K358" s="1"/>
      <c r="L358" s="1"/>
      <c r="M358" s="1"/>
      <c r="N358" s="1"/>
      <c r="O358" s="1"/>
      <c r="P358" s="1"/>
      <c r="Q358" s="1"/>
    </row>
    <row r="359" spans="10:17" x14ac:dyDescent="0.3">
      <c r="J359" s="1"/>
      <c r="K359" s="1"/>
      <c r="L359" s="1"/>
      <c r="M359" s="1"/>
      <c r="N359" s="1"/>
      <c r="O359" s="1"/>
      <c r="P359" s="1"/>
      <c r="Q359" s="1"/>
    </row>
    <row r="360" spans="10:17" x14ac:dyDescent="0.3">
      <c r="J360" s="1"/>
      <c r="K360" s="1"/>
      <c r="L360" s="1"/>
      <c r="M360" s="1"/>
      <c r="N360" s="1"/>
      <c r="O360" s="1"/>
      <c r="P360" s="1"/>
      <c r="Q360" s="1"/>
    </row>
    <row r="361" spans="10:17" x14ac:dyDescent="0.3">
      <c r="J361" s="1"/>
      <c r="K361" s="1"/>
      <c r="L361" s="1"/>
      <c r="M361" s="1"/>
      <c r="N361" s="1"/>
      <c r="O361" s="1"/>
      <c r="P361" s="1"/>
      <c r="Q361" s="1"/>
    </row>
    <row r="362" spans="10:17" x14ac:dyDescent="0.3">
      <c r="J362" s="1"/>
      <c r="K362" s="1"/>
      <c r="L362" s="1"/>
      <c r="M362" s="1"/>
      <c r="N362" s="1"/>
      <c r="O362" s="1"/>
      <c r="P362" s="1"/>
      <c r="Q362" s="1"/>
    </row>
    <row r="363" spans="10:17" x14ac:dyDescent="0.3">
      <c r="J363" s="1"/>
      <c r="K363" s="1"/>
      <c r="L363" s="1"/>
      <c r="M363" s="1"/>
      <c r="N363" s="1"/>
      <c r="O363" s="1"/>
      <c r="P363" s="1"/>
      <c r="Q363" s="1"/>
    </row>
    <row r="364" spans="10:17" x14ac:dyDescent="0.3">
      <c r="J364" s="1"/>
      <c r="K364" s="1"/>
      <c r="L364" s="1"/>
      <c r="M364" s="1"/>
      <c r="N364" s="1"/>
      <c r="O364" s="1"/>
      <c r="P364" s="1"/>
      <c r="Q364" s="1"/>
    </row>
    <row r="365" spans="10:17" x14ac:dyDescent="0.3">
      <c r="J365" s="1"/>
      <c r="K365" s="1"/>
      <c r="L365" s="1"/>
      <c r="M365" s="1"/>
      <c r="N365" s="1"/>
      <c r="O365" s="1"/>
      <c r="P365" s="1"/>
      <c r="Q365" s="1"/>
    </row>
    <row r="366" spans="10:17" x14ac:dyDescent="0.3">
      <c r="J366" s="1"/>
      <c r="K366" s="1"/>
      <c r="L366" s="1"/>
      <c r="M366" s="1"/>
      <c r="N366" s="1"/>
      <c r="O366" s="1"/>
      <c r="P366" s="1"/>
      <c r="Q366" s="1"/>
    </row>
    <row r="367" spans="10:17" x14ac:dyDescent="0.3">
      <c r="J367" s="1"/>
      <c r="K367" s="1"/>
      <c r="L367" s="1"/>
      <c r="M367" s="1"/>
      <c r="N367" s="1"/>
      <c r="O367" s="1"/>
      <c r="P367" s="1"/>
      <c r="Q367" s="1"/>
    </row>
    <row r="368" spans="10:17" x14ac:dyDescent="0.3">
      <c r="J368" s="1"/>
      <c r="K368" s="1"/>
      <c r="L368" s="1"/>
      <c r="M368" s="1"/>
      <c r="N368" s="1"/>
      <c r="O368" s="1"/>
      <c r="P368" s="1"/>
      <c r="Q368" s="1"/>
    </row>
    <row r="369" spans="10:17" x14ac:dyDescent="0.3">
      <c r="J369" s="1"/>
      <c r="K369" s="1"/>
      <c r="L369" s="1"/>
      <c r="M369" s="1"/>
      <c r="N369" s="1"/>
      <c r="O369" s="1"/>
      <c r="P369" s="1"/>
      <c r="Q369" s="1"/>
    </row>
    <row r="370" spans="10:17" x14ac:dyDescent="0.3">
      <c r="J370" s="1"/>
      <c r="K370" s="1"/>
      <c r="L370" s="1"/>
      <c r="M370" s="1"/>
      <c r="N370" s="1"/>
      <c r="O370" s="1"/>
      <c r="P370" s="1"/>
      <c r="Q370" s="1"/>
    </row>
    <row r="371" spans="10:17" x14ac:dyDescent="0.3">
      <c r="J371" s="1"/>
      <c r="K371" s="1"/>
      <c r="L371" s="1"/>
      <c r="M371" s="1"/>
      <c r="N371" s="1"/>
      <c r="O371" s="1"/>
      <c r="P371" s="1"/>
      <c r="Q371" s="1"/>
    </row>
    <row r="372" spans="10:17" x14ac:dyDescent="0.3">
      <c r="J372" s="1"/>
      <c r="K372" s="1"/>
      <c r="L372" s="1"/>
      <c r="M372" s="1"/>
      <c r="N372" s="1"/>
      <c r="O372" s="1"/>
      <c r="P372" s="1"/>
      <c r="Q372" s="1"/>
    </row>
    <row r="373" spans="10:17" x14ac:dyDescent="0.3">
      <c r="J373" s="1"/>
      <c r="K373" s="1"/>
      <c r="L373" s="1"/>
      <c r="M373" s="1"/>
      <c r="N373" s="1"/>
      <c r="O373" s="1"/>
      <c r="P373" s="1"/>
      <c r="Q373" s="1"/>
    </row>
    <row r="374" spans="10:17" x14ac:dyDescent="0.3">
      <c r="J374" s="1"/>
      <c r="K374" s="1"/>
      <c r="L374" s="1"/>
      <c r="M374" s="1"/>
      <c r="N374" s="1"/>
      <c r="O374" s="1"/>
      <c r="P374" s="1"/>
      <c r="Q374" s="1"/>
    </row>
    <row r="375" spans="10:17" x14ac:dyDescent="0.3">
      <c r="J375" s="1"/>
      <c r="K375" s="1"/>
      <c r="L375" s="1"/>
      <c r="M375" s="1"/>
      <c r="N375" s="1"/>
      <c r="O375" s="1"/>
      <c r="P375" s="1"/>
      <c r="Q375" s="1"/>
    </row>
    <row r="376" spans="10:17" x14ac:dyDescent="0.3">
      <c r="J376" s="1"/>
      <c r="K376" s="1"/>
      <c r="L376" s="1"/>
      <c r="M376" s="1"/>
      <c r="N376" s="1"/>
      <c r="O376" s="1"/>
      <c r="P376" s="1"/>
      <c r="Q376" s="1"/>
    </row>
    <row r="377" spans="10:17" x14ac:dyDescent="0.3">
      <c r="J377" s="1"/>
      <c r="K377" s="1"/>
      <c r="L377" s="1"/>
      <c r="M377" s="1"/>
      <c r="N377" s="1"/>
      <c r="O377" s="1"/>
      <c r="P377" s="1"/>
      <c r="Q377" s="1"/>
    </row>
    <row r="378" spans="10:17" x14ac:dyDescent="0.3">
      <c r="J378" s="1"/>
      <c r="K378" s="1"/>
      <c r="L378" s="1"/>
      <c r="M378" s="1"/>
      <c r="N378" s="1"/>
      <c r="O378" s="1"/>
      <c r="P378" s="1"/>
      <c r="Q378" s="1"/>
    </row>
    <row r="379" spans="10:17" x14ac:dyDescent="0.3">
      <c r="J379" s="1"/>
      <c r="K379" s="1"/>
      <c r="L379" s="1"/>
      <c r="M379" s="1"/>
      <c r="N379" s="1"/>
      <c r="O379" s="1"/>
      <c r="P379" s="1"/>
      <c r="Q379" s="1"/>
    </row>
    <row r="380" spans="10:17" x14ac:dyDescent="0.3">
      <c r="J380" s="1"/>
      <c r="K380" s="1"/>
      <c r="L380" s="1"/>
      <c r="M380" s="1"/>
      <c r="N380" s="1"/>
      <c r="O380" s="1"/>
      <c r="P380" s="1"/>
      <c r="Q380" s="1"/>
    </row>
    <row r="381" spans="10:17" x14ac:dyDescent="0.3">
      <c r="J381" s="1"/>
      <c r="K381" s="1"/>
      <c r="L381" s="1"/>
      <c r="M381" s="1"/>
      <c r="N381" s="1"/>
      <c r="O381" s="1"/>
      <c r="P381" s="1"/>
      <c r="Q381" s="1"/>
    </row>
    <row r="382" spans="10:17" x14ac:dyDescent="0.3">
      <c r="J382" s="1"/>
      <c r="K382" s="1"/>
      <c r="L382" s="1"/>
      <c r="M382" s="1"/>
      <c r="N382" s="1"/>
      <c r="O382" s="1"/>
      <c r="P382" s="1"/>
      <c r="Q382" s="1"/>
    </row>
    <row r="383" spans="10:17" x14ac:dyDescent="0.3">
      <c r="J383" s="1"/>
      <c r="K383" s="1"/>
      <c r="L383" s="1"/>
      <c r="M383" s="1"/>
      <c r="N383" s="1"/>
      <c r="O383" s="1"/>
      <c r="P383" s="1"/>
      <c r="Q383" s="1"/>
    </row>
    <row r="384" spans="10:17" x14ac:dyDescent="0.3">
      <c r="J384" s="1"/>
      <c r="K384" s="1"/>
      <c r="L384" s="1"/>
      <c r="M384" s="1"/>
      <c r="N384" s="1"/>
      <c r="O384" s="1"/>
      <c r="P384" s="1"/>
      <c r="Q384" s="1"/>
    </row>
  </sheetData>
  <mergeCells count="161">
    <mergeCell ref="BU30:BU32"/>
    <mergeCell ref="BU33:BU35"/>
    <mergeCell ref="BU36:BU38"/>
    <mergeCell ref="BU39:BU41"/>
    <mergeCell ref="BU42:BU44"/>
    <mergeCell ref="CF36:CF38"/>
    <mergeCell ref="CF39:CF41"/>
    <mergeCell ref="CF42:CF44"/>
    <mergeCell ref="CH7:CO7"/>
    <mergeCell ref="CF9:CF11"/>
    <mergeCell ref="CF12:CF14"/>
    <mergeCell ref="CF15:CF17"/>
    <mergeCell ref="CF18:CF20"/>
    <mergeCell ref="CF21:CF23"/>
    <mergeCell ref="CF7:CG8"/>
    <mergeCell ref="CF24:CF26"/>
    <mergeCell ref="CF27:CF29"/>
    <mergeCell ref="CF30:CF32"/>
    <mergeCell ref="CF33:CF35"/>
    <mergeCell ref="BU7:BV8"/>
    <mergeCell ref="BW7:CD7"/>
    <mergeCell ref="BU9:BU11"/>
    <mergeCell ref="BU12:BU14"/>
    <mergeCell ref="BU15:BU17"/>
    <mergeCell ref="BU18:BU20"/>
    <mergeCell ref="BU21:BU23"/>
    <mergeCell ref="BU24:BU26"/>
    <mergeCell ref="BU27:BU29"/>
    <mergeCell ref="BL7:BS7"/>
    <mergeCell ref="BJ9:BJ11"/>
    <mergeCell ref="BJ12:BJ14"/>
    <mergeCell ref="BJ15:BJ17"/>
    <mergeCell ref="BJ18:BJ20"/>
    <mergeCell ref="BJ21:BJ23"/>
    <mergeCell ref="BJ7:BK8"/>
    <mergeCell ref="AY27:AY29"/>
    <mergeCell ref="AY30:AY32"/>
    <mergeCell ref="AY33:AY35"/>
    <mergeCell ref="BJ42:BJ44"/>
    <mergeCell ref="BJ27:BJ29"/>
    <mergeCell ref="BJ30:BJ32"/>
    <mergeCell ref="BJ33:BJ35"/>
    <mergeCell ref="BJ36:BJ38"/>
    <mergeCell ref="BJ39:BJ41"/>
    <mergeCell ref="AY18:AY20"/>
    <mergeCell ref="AY21:AY23"/>
    <mergeCell ref="AY24:AY26"/>
    <mergeCell ref="BJ24:BJ26"/>
    <mergeCell ref="BA7:BH7"/>
    <mergeCell ref="AY7:AZ8"/>
    <mergeCell ref="AY9:AY11"/>
    <mergeCell ref="AY12:AY14"/>
    <mergeCell ref="G103:I103"/>
    <mergeCell ref="D199:F199"/>
    <mergeCell ref="J199:L199"/>
    <mergeCell ref="M199:O199"/>
    <mergeCell ref="D103:F103"/>
    <mergeCell ref="J103:L103"/>
    <mergeCell ref="M103:O103"/>
    <mergeCell ref="G199:I199"/>
    <mergeCell ref="AY15:AY17"/>
    <mergeCell ref="X36:X38"/>
    <mergeCell ref="X39:X41"/>
    <mergeCell ref="X42:X44"/>
    <mergeCell ref="X27:X29"/>
    <mergeCell ref="X30:X32"/>
    <mergeCell ref="X33:X35"/>
    <mergeCell ref="P103:Q103"/>
    <mergeCell ref="P199:Q199"/>
    <mergeCell ref="R103:S103"/>
    <mergeCell ref="T103:U103"/>
    <mergeCell ref="X66:X68"/>
    <mergeCell ref="X69:X71"/>
    <mergeCell ref="X72:X74"/>
    <mergeCell ref="X75:X77"/>
    <mergeCell ref="X78:X80"/>
    <mergeCell ref="D7:F7"/>
    <mergeCell ref="J7:L7"/>
    <mergeCell ref="M7:O7"/>
    <mergeCell ref="G7:I7"/>
    <mergeCell ref="P7:Q7"/>
    <mergeCell ref="BA49:BH49"/>
    <mergeCell ref="AY51:AY53"/>
    <mergeCell ref="AY54:AY56"/>
    <mergeCell ref="AY57:AY59"/>
    <mergeCell ref="AH7:AO7"/>
    <mergeCell ref="Z7:AG7"/>
    <mergeCell ref="X7:Y8"/>
    <mergeCell ref="X9:X11"/>
    <mergeCell ref="X12:X14"/>
    <mergeCell ref="X15:X17"/>
    <mergeCell ref="X18:X20"/>
    <mergeCell ref="X21:X23"/>
    <mergeCell ref="X24:X26"/>
    <mergeCell ref="AY36:AY38"/>
    <mergeCell ref="AY39:AY41"/>
    <mergeCell ref="AY42:AY44"/>
    <mergeCell ref="AP7:AW7"/>
    <mergeCell ref="X84:X86"/>
    <mergeCell ref="Z49:AG49"/>
    <mergeCell ref="AH49:AO49"/>
    <mergeCell ref="AP49:AW49"/>
    <mergeCell ref="AY49:AZ50"/>
    <mergeCell ref="AY63:AY65"/>
    <mergeCell ref="AY66:AY68"/>
    <mergeCell ref="AY69:AY71"/>
    <mergeCell ref="AY72:AY74"/>
    <mergeCell ref="AY75:AY77"/>
    <mergeCell ref="AY78:AY80"/>
    <mergeCell ref="AY81:AY83"/>
    <mergeCell ref="AY84:AY86"/>
    <mergeCell ref="X49:Y50"/>
    <mergeCell ref="X51:X53"/>
    <mergeCell ref="X54:X56"/>
    <mergeCell ref="X57:X59"/>
    <mergeCell ref="X60:X62"/>
    <mergeCell ref="X63:X65"/>
    <mergeCell ref="X81:X83"/>
    <mergeCell ref="AY60:AY62"/>
    <mergeCell ref="BJ57:BJ59"/>
    <mergeCell ref="BU57:BU59"/>
    <mergeCell ref="CF57:CF59"/>
    <mergeCell ref="BJ60:BJ62"/>
    <mergeCell ref="BU60:BU62"/>
    <mergeCell ref="CF60:CF62"/>
    <mergeCell ref="CH49:CO49"/>
    <mergeCell ref="BJ51:BJ53"/>
    <mergeCell ref="BU51:BU53"/>
    <mergeCell ref="CF51:CF53"/>
    <mergeCell ref="BJ54:BJ56"/>
    <mergeCell ref="BU54:BU56"/>
    <mergeCell ref="CF54:CF56"/>
    <mergeCell ref="BJ49:BK50"/>
    <mergeCell ref="BL49:BS49"/>
    <mergeCell ref="BU49:BV50"/>
    <mergeCell ref="BW49:CD49"/>
    <mergeCell ref="CF49:CG50"/>
    <mergeCell ref="BJ69:BJ71"/>
    <mergeCell ref="BU69:BU71"/>
    <mergeCell ref="CF69:CF71"/>
    <mergeCell ref="BJ72:BJ74"/>
    <mergeCell ref="BU72:BU74"/>
    <mergeCell ref="CF72:CF74"/>
    <mergeCell ref="BJ63:BJ65"/>
    <mergeCell ref="BU63:BU65"/>
    <mergeCell ref="CF63:CF65"/>
    <mergeCell ref="BJ66:BJ68"/>
    <mergeCell ref="BU66:BU68"/>
    <mergeCell ref="CF66:CF68"/>
    <mergeCell ref="BJ81:BJ83"/>
    <mergeCell ref="BU81:BU83"/>
    <mergeCell ref="CF81:CF83"/>
    <mergeCell ref="BJ84:BJ86"/>
    <mergeCell ref="BU84:BU86"/>
    <mergeCell ref="CF84:CF86"/>
    <mergeCell ref="BJ75:BJ77"/>
    <mergeCell ref="BU75:BU77"/>
    <mergeCell ref="CF75:CF77"/>
    <mergeCell ref="BJ78:BJ80"/>
    <mergeCell ref="BU78:BU80"/>
    <mergeCell ref="CF78:CF80"/>
  </mergeCells>
  <conditionalFormatting sqref="BA9:BH44">
    <cfRule type="cellIs" dxfId="60" priority="77" operator="lessThan">
      <formula>0</formula>
    </cfRule>
  </conditionalFormatting>
  <conditionalFormatting sqref="BT11">
    <cfRule type="cellIs" dxfId="59" priority="76" operator="lessThan">
      <formula>0</formula>
    </cfRule>
  </conditionalFormatting>
  <conditionalFormatting sqref="BT10">
    <cfRule type="cellIs" dxfId="58" priority="75" operator="lessThan">
      <formula>0</formula>
    </cfRule>
  </conditionalFormatting>
  <conditionalFormatting sqref="BT9">
    <cfRule type="cellIs" dxfId="57" priority="74" operator="lessThan">
      <formula>0</formula>
    </cfRule>
  </conditionalFormatting>
  <conditionalFormatting sqref="BL9:BS11">
    <cfRule type="cellIs" dxfId="56" priority="73" operator="lessThan">
      <formula>0</formula>
    </cfRule>
  </conditionalFormatting>
  <conditionalFormatting sqref="BL12:BS14">
    <cfRule type="cellIs" dxfId="55" priority="72" operator="lessThan">
      <formula>0</formula>
    </cfRule>
  </conditionalFormatting>
  <conditionalFormatting sqref="BL15:BS17">
    <cfRule type="cellIs" dxfId="54" priority="71" operator="lessThan">
      <formula>0</formula>
    </cfRule>
  </conditionalFormatting>
  <conditionalFormatting sqref="BL18:BS20">
    <cfRule type="cellIs" dxfId="53" priority="70" operator="lessThan">
      <formula>0</formula>
    </cfRule>
  </conditionalFormatting>
  <conditionalFormatting sqref="BL21:BS23">
    <cfRule type="cellIs" dxfId="52" priority="69" operator="lessThan">
      <formula>0</formula>
    </cfRule>
  </conditionalFormatting>
  <conditionalFormatting sqref="BL24:BS26">
    <cfRule type="cellIs" dxfId="51" priority="68" operator="lessThan">
      <formula>0</formula>
    </cfRule>
  </conditionalFormatting>
  <conditionalFormatting sqref="BL27:BS29">
    <cfRule type="cellIs" dxfId="50" priority="67" operator="lessThan">
      <formula>0</formula>
    </cfRule>
  </conditionalFormatting>
  <conditionalFormatting sqref="BL30:BS32">
    <cfRule type="cellIs" dxfId="49" priority="66" operator="lessThan">
      <formula>0</formula>
    </cfRule>
  </conditionalFormatting>
  <conditionalFormatting sqref="BL33:BS35">
    <cfRule type="cellIs" dxfId="48" priority="65" operator="lessThan">
      <formula>0</formula>
    </cfRule>
  </conditionalFormatting>
  <conditionalFormatting sqref="BL36:BS38">
    <cfRule type="cellIs" dxfId="47" priority="64" operator="lessThan">
      <formula>0</formula>
    </cfRule>
  </conditionalFormatting>
  <conditionalFormatting sqref="BL39:BS41">
    <cfRule type="cellIs" dxfId="46" priority="63" operator="lessThan">
      <formula>0</formula>
    </cfRule>
  </conditionalFormatting>
  <conditionalFormatting sqref="BL42:BS44">
    <cfRule type="cellIs" dxfId="45" priority="62" operator="lessThan">
      <formula>0</formula>
    </cfRule>
  </conditionalFormatting>
  <conditionalFormatting sqref="BW9:CD11">
    <cfRule type="cellIs" dxfId="44" priority="43" operator="lessThan">
      <formula>0</formula>
    </cfRule>
  </conditionalFormatting>
  <conditionalFormatting sqref="BW12:CD14">
    <cfRule type="cellIs" dxfId="43" priority="42" operator="lessThan">
      <formula>0</formula>
    </cfRule>
  </conditionalFormatting>
  <conditionalFormatting sqref="BW15:CD17">
    <cfRule type="cellIs" dxfId="42" priority="41" operator="lessThan">
      <formula>0</formula>
    </cfRule>
  </conditionalFormatting>
  <conditionalFormatting sqref="BW18:CD20">
    <cfRule type="cellIs" dxfId="41" priority="40" operator="lessThan">
      <formula>0</formula>
    </cfRule>
  </conditionalFormatting>
  <conditionalFormatting sqref="BW21:CD23">
    <cfRule type="cellIs" dxfId="40" priority="39" operator="lessThan">
      <formula>0</formula>
    </cfRule>
  </conditionalFormatting>
  <conditionalFormatting sqref="BW24:CD26">
    <cfRule type="cellIs" dxfId="39" priority="38" operator="lessThan">
      <formula>0</formula>
    </cfRule>
  </conditionalFormatting>
  <conditionalFormatting sqref="BW27:CD29">
    <cfRule type="cellIs" dxfId="38" priority="37" operator="lessThan">
      <formula>0</formula>
    </cfRule>
  </conditionalFormatting>
  <conditionalFormatting sqref="BW30:CD32">
    <cfRule type="cellIs" dxfId="37" priority="36" operator="lessThan">
      <formula>0</formula>
    </cfRule>
  </conditionalFormatting>
  <conditionalFormatting sqref="CH9:CO11">
    <cfRule type="cellIs" dxfId="36" priority="49" operator="lessThan">
      <formula>0</formula>
    </cfRule>
  </conditionalFormatting>
  <conditionalFormatting sqref="CH12:CO44">
    <cfRule type="cellIs" dxfId="35" priority="48" operator="lessThan">
      <formula>0</formula>
    </cfRule>
  </conditionalFormatting>
  <conditionalFormatting sqref="BW39:CD41">
    <cfRule type="cellIs" dxfId="34" priority="33" operator="lessThan">
      <formula>0</formula>
    </cfRule>
  </conditionalFormatting>
  <conditionalFormatting sqref="BW33:CD35">
    <cfRule type="cellIs" dxfId="33" priority="35" operator="lessThan">
      <formula>0</formula>
    </cfRule>
  </conditionalFormatting>
  <conditionalFormatting sqref="BW36:CD38">
    <cfRule type="cellIs" dxfId="32" priority="34" operator="lessThan">
      <formula>0</formula>
    </cfRule>
  </conditionalFormatting>
  <conditionalFormatting sqref="BW42:CD44">
    <cfRule type="cellIs" dxfId="31" priority="32" operator="lessThan">
      <formula>0</formula>
    </cfRule>
  </conditionalFormatting>
  <conditionalFormatting sqref="BA51:BH86">
    <cfRule type="cellIs" dxfId="30" priority="31" operator="lessThan">
      <formula>0</formula>
    </cfRule>
  </conditionalFormatting>
  <conditionalFormatting sqref="BT53">
    <cfRule type="cellIs" dxfId="29" priority="30" operator="lessThan">
      <formula>0</formula>
    </cfRule>
  </conditionalFormatting>
  <conditionalFormatting sqref="BT52">
    <cfRule type="cellIs" dxfId="28" priority="29" operator="lessThan">
      <formula>0</formula>
    </cfRule>
  </conditionalFormatting>
  <conditionalFormatting sqref="BT51">
    <cfRule type="cellIs" dxfId="27" priority="28" operator="lessThan">
      <formula>0</formula>
    </cfRule>
  </conditionalFormatting>
  <conditionalFormatting sqref="BL51:BS53">
    <cfRule type="cellIs" dxfId="26" priority="27" operator="lessThan">
      <formula>0</formula>
    </cfRule>
  </conditionalFormatting>
  <conditionalFormatting sqref="BL54:BS56">
    <cfRule type="cellIs" dxfId="25" priority="26" operator="lessThan">
      <formula>0</formula>
    </cfRule>
  </conditionalFormatting>
  <conditionalFormatting sqref="BL57:BS59">
    <cfRule type="cellIs" dxfId="24" priority="25" operator="lessThan">
      <formula>0</formula>
    </cfRule>
  </conditionalFormatting>
  <conditionalFormatting sqref="BL60:BS62">
    <cfRule type="cellIs" dxfId="23" priority="24" operator="lessThan">
      <formula>0</formula>
    </cfRule>
  </conditionalFormatting>
  <conditionalFormatting sqref="BL63:BS65">
    <cfRule type="cellIs" dxfId="22" priority="23" operator="lessThan">
      <formula>0</formula>
    </cfRule>
  </conditionalFormatting>
  <conditionalFormatting sqref="BL66:BS68">
    <cfRule type="cellIs" dxfId="21" priority="22" operator="lessThan">
      <formula>0</formula>
    </cfRule>
  </conditionalFormatting>
  <conditionalFormatting sqref="BL69:BS71">
    <cfRule type="cellIs" dxfId="20" priority="21" operator="lessThan">
      <formula>0</formula>
    </cfRule>
  </conditionalFormatting>
  <conditionalFormatting sqref="BL72:BS74">
    <cfRule type="cellIs" dxfId="19" priority="20" operator="lessThan">
      <formula>0</formula>
    </cfRule>
  </conditionalFormatting>
  <conditionalFormatting sqref="BL75:BS77">
    <cfRule type="cellIs" dxfId="18" priority="19" operator="lessThan">
      <formula>0</formula>
    </cfRule>
  </conditionalFormatting>
  <conditionalFormatting sqref="BL78:BS80">
    <cfRule type="cellIs" dxfId="17" priority="18" operator="lessThan">
      <formula>0</formula>
    </cfRule>
  </conditionalFormatting>
  <conditionalFormatting sqref="BL81:BS83">
    <cfRule type="cellIs" dxfId="16" priority="17" operator="lessThan">
      <formula>0</formula>
    </cfRule>
  </conditionalFormatting>
  <conditionalFormatting sqref="BL84:BS86">
    <cfRule type="cellIs" dxfId="15" priority="16" operator="lessThan">
      <formula>0</formula>
    </cfRule>
  </conditionalFormatting>
  <conditionalFormatting sqref="BW51:CD53">
    <cfRule type="cellIs" dxfId="14" priority="13" operator="lessThan">
      <formula>0</formula>
    </cfRule>
  </conditionalFormatting>
  <conditionalFormatting sqref="BW54:CD56">
    <cfRule type="cellIs" dxfId="13" priority="12" operator="lessThan">
      <formula>0</formula>
    </cfRule>
  </conditionalFormatting>
  <conditionalFormatting sqref="BW57:CD59">
    <cfRule type="cellIs" dxfId="12" priority="11" operator="lessThan">
      <formula>0</formula>
    </cfRule>
  </conditionalFormatting>
  <conditionalFormatting sqref="BW60:CD62">
    <cfRule type="cellIs" dxfId="11" priority="10" operator="lessThan">
      <formula>0</formula>
    </cfRule>
  </conditionalFormatting>
  <conditionalFormatting sqref="BW63:CD65">
    <cfRule type="cellIs" dxfId="10" priority="9" operator="lessThan">
      <formula>0</formula>
    </cfRule>
  </conditionalFormatting>
  <conditionalFormatting sqref="BW66:CD68">
    <cfRule type="cellIs" dxfId="9" priority="8" operator="lessThan">
      <formula>0</formula>
    </cfRule>
  </conditionalFormatting>
  <conditionalFormatting sqref="BW69:CD71">
    <cfRule type="cellIs" dxfId="8" priority="7" operator="lessThan">
      <formula>0</formula>
    </cfRule>
  </conditionalFormatting>
  <conditionalFormatting sqref="BW72:CD74">
    <cfRule type="cellIs" dxfId="7" priority="6" operator="lessThan">
      <formula>0</formula>
    </cfRule>
  </conditionalFormatting>
  <conditionalFormatting sqref="CH51:CO53">
    <cfRule type="cellIs" dxfId="6" priority="15" operator="lessThan">
      <formula>0</formula>
    </cfRule>
  </conditionalFormatting>
  <conditionalFormatting sqref="CH54:CO86">
    <cfRule type="cellIs" dxfId="5" priority="14" operator="lessThan">
      <formula>0</formula>
    </cfRule>
  </conditionalFormatting>
  <conditionalFormatting sqref="BW81:CD83">
    <cfRule type="cellIs" dxfId="4" priority="3" operator="lessThan">
      <formula>0</formula>
    </cfRule>
  </conditionalFormatting>
  <conditionalFormatting sqref="BW75:CD77">
    <cfRule type="cellIs" dxfId="3" priority="5" operator="lessThan">
      <formula>0</formula>
    </cfRule>
  </conditionalFormatting>
  <conditionalFormatting sqref="BW78:CD80">
    <cfRule type="cellIs" dxfId="2" priority="4" operator="lessThan">
      <formula>0</formula>
    </cfRule>
  </conditionalFormatting>
  <conditionalFormatting sqref="BW84:CD86">
    <cfRule type="cellIs" dxfId="1" priority="2" operator="lessThan">
      <formula>0</formula>
    </cfRule>
  </conditionalFormatting>
  <conditionalFormatting sqref="R105:U19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1"/>
  <sheetViews>
    <sheetView zoomScale="80" zoomScaleNormal="80" workbookViewId="0">
      <pane xSplit="2" ySplit="5" topLeftCell="Q6" activePane="bottomRight" state="frozen"/>
      <selection pane="topRight" activeCell="C1" sqref="C1"/>
      <selection pane="bottomLeft" activeCell="A6" sqref="A6"/>
      <selection pane="bottomRight" activeCell="AC10" sqref="AC10"/>
    </sheetView>
  </sheetViews>
  <sheetFormatPr defaultRowHeight="15.6" x14ac:dyDescent="0.3"/>
  <cols>
    <col min="1" max="1" width="5.5" style="25" customWidth="1"/>
    <col min="2" max="2" width="4.8984375" style="25" bestFit="1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7" width="6.3984375" style="1" bestFit="1" customWidth="1"/>
    <col min="8" max="8" width="7.296875" style="1" bestFit="1" customWidth="1"/>
    <col min="9" max="9" width="8.59765625" style="1" bestFit="1" customWidth="1"/>
    <col min="10" max="10" width="7.19921875" style="1" bestFit="1" customWidth="1"/>
    <col min="11" max="11" width="6.3984375" style="1" bestFit="1" customWidth="1"/>
    <col min="12" max="12" width="7.8984375" style="1" bestFit="1" customWidth="1"/>
    <col min="13" max="13" width="7.59765625" style="1" bestFit="1" customWidth="1"/>
    <col min="14" max="14" width="7.398437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bestFit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bestFit="1" customWidth="1"/>
    <col min="25" max="25" width="8.59765625" style="1" bestFit="1" customWidth="1"/>
    <col min="26" max="26" width="7.19921875" style="1" bestFit="1" customWidth="1"/>
    <col min="27" max="16384" width="8.796875" style="1"/>
  </cols>
  <sheetData>
    <row r="1" spans="1:26" x14ac:dyDescent="0.3">
      <c r="A1" s="28" t="s">
        <v>194</v>
      </c>
    </row>
    <row r="2" spans="1:26" ht="16.2" thickBot="1" x14ac:dyDescent="0.35">
      <c r="A2" s="39" t="s">
        <v>69</v>
      </c>
    </row>
    <row r="3" spans="1:26" ht="16.2" thickBot="1" x14ac:dyDescent="0.35">
      <c r="A3" s="30"/>
      <c r="B3" s="31"/>
      <c r="C3" s="523" t="s">
        <v>26</v>
      </c>
      <c r="D3" s="522"/>
      <c r="E3" s="522"/>
      <c r="F3" s="522"/>
      <c r="G3" s="524"/>
      <c r="H3" s="523" t="s">
        <v>27</v>
      </c>
      <c r="I3" s="522"/>
      <c r="J3" s="522"/>
      <c r="K3" s="522"/>
      <c r="L3" s="522"/>
      <c r="M3" s="522"/>
      <c r="N3" s="524"/>
      <c r="O3" s="523" t="s">
        <v>42</v>
      </c>
      <c r="P3" s="522"/>
      <c r="Q3" s="522"/>
      <c r="R3" s="522"/>
      <c r="S3" s="524"/>
      <c r="T3" s="523" t="s">
        <v>28</v>
      </c>
      <c r="U3" s="522"/>
      <c r="V3" s="522"/>
      <c r="W3" s="522"/>
      <c r="X3" s="524"/>
    </row>
    <row r="4" spans="1:26" ht="16.2" thickBot="1" x14ac:dyDescent="0.35">
      <c r="A4" s="32"/>
      <c r="B4" s="33"/>
      <c r="C4" s="29" t="s">
        <v>30</v>
      </c>
      <c r="D4" s="29" t="s">
        <v>31</v>
      </c>
      <c r="E4" s="29" t="s">
        <v>32</v>
      </c>
      <c r="F4" s="62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62" t="s">
        <v>33</v>
      </c>
      <c r="L4" s="3" t="s">
        <v>34</v>
      </c>
      <c r="M4" s="29" t="s">
        <v>35</v>
      </c>
      <c r="N4" s="62" t="s">
        <v>43</v>
      </c>
      <c r="O4" s="29" t="s">
        <v>30</v>
      </c>
      <c r="P4" s="29" t="s">
        <v>31</v>
      </c>
      <c r="Q4" s="29" t="s">
        <v>32</v>
      </c>
      <c r="R4" s="62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62" t="s">
        <v>33</v>
      </c>
      <c r="X4" s="29" t="s">
        <v>29</v>
      </c>
    </row>
    <row r="5" spans="1:26" ht="16.2" thickBot="1" x14ac:dyDescent="0.35">
      <c r="A5" s="26" t="s">
        <v>24</v>
      </c>
      <c r="B5" s="208" t="s">
        <v>25</v>
      </c>
      <c r="C5" s="37" t="s">
        <v>11</v>
      </c>
      <c r="D5" s="37" t="s">
        <v>12</v>
      </c>
      <c r="E5" s="37" t="s">
        <v>13</v>
      </c>
      <c r="F5" s="63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63" t="s">
        <v>38</v>
      </c>
      <c r="L5" s="173" t="s">
        <v>18</v>
      </c>
      <c r="M5" s="174" t="s">
        <v>19</v>
      </c>
      <c r="N5" s="64" t="s">
        <v>37</v>
      </c>
      <c r="O5" s="37" t="s">
        <v>7</v>
      </c>
      <c r="P5" s="37" t="s">
        <v>8</v>
      </c>
      <c r="Q5" s="37" t="s">
        <v>9</v>
      </c>
      <c r="R5" s="64" t="s">
        <v>39</v>
      </c>
      <c r="S5" s="2" t="s">
        <v>10</v>
      </c>
      <c r="T5" s="37" t="s">
        <v>20</v>
      </c>
      <c r="U5" s="37" t="s">
        <v>21</v>
      </c>
      <c r="V5" s="37" t="s">
        <v>22</v>
      </c>
      <c r="W5" s="64" t="s">
        <v>40</v>
      </c>
      <c r="X5" s="37" t="s">
        <v>23</v>
      </c>
      <c r="Z5" s="122"/>
    </row>
    <row r="6" spans="1:26" x14ac:dyDescent="0.3">
      <c r="A6" s="22" t="s">
        <v>0</v>
      </c>
      <c r="B6" s="178">
        <v>2018</v>
      </c>
      <c r="C6" s="4">
        <v>220.27144153331326</v>
      </c>
      <c r="D6" s="5">
        <v>78.745003511188187</v>
      </c>
      <c r="E6" s="5">
        <v>8.5664741839144956</v>
      </c>
      <c r="F6" s="175">
        <f t="shared" ref="F6:F37" si="0">SUM(C6:E6)</f>
        <v>307.58291922841596</v>
      </c>
      <c r="G6" s="5">
        <v>1561.993503385861</v>
      </c>
      <c r="H6" s="4">
        <v>206.54423966882223</v>
      </c>
      <c r="I6" s="5">
        <v>77.349103907877762</v>
      </c>
      <c r="J6" s="5">
        <v>8.4297745249087068</v>
      </c>
      <c r="K6" s="175">
        <f t="shared" ref="K6:K37" si="1">SUM(H6:J6)</f>
        <v>292.32311810160866</v>
      </c>
      <c r="L6" s="5">
        <v>46.752826129324241</v>
      </c>
      <c r="M6" s="5">
        <v>1761.2290099768259</v>
      </c>
      <c r="N6" s="73">
        <f t="shared" ref="N6:N37" si="2">SUM(L6:M6)</f>
        <v>1807.98183610615</v>
      </c>
      <c r="O6" s="5">
        <v>1E-3</v>
      </c>
      <c r="P6" s="5">
        <v>1E-3</v>
      </c>
      <c r="Q6" s="5">
        <v>1.0403319791417606E-2</v>
      </c>
      <c r="R6" s="169">
        <f>SUM(O6:Q6)</f>
        <v>1.2403319791417606E-2</v>
      </c>
      <c r="S6" s="11">
        <v>-245.98733272028934</v>
      </c>
      <c r="T6" s="10">
        <v>76994.711518395881</v>
      </c>
      <c r="U6" s="11">
        <v>79620.370744394633</v>
      </c>
      <c r="V6" s="11">
        <v>82438.713899472685</v>
      </c>
      <c r="W6" s="66">
        <f>SUMPRODUCT(T6:V6,H6:J6)/K6</f>
        <v>77846.454283391489</v>
      </c>
      <c r="X6" s="12">
        <v>7357.4300927930271</v>
      </c>
      <c r="Y6" s="122"/>
      <c r="Z6" s="122"/>
    </row>
    <row r="7" spans="1:26" x14ac:dyDescent="0.3">
      <c r="A7" s="23" t="s">
        <v>1</v>
      </c>
      <c r="B7" s="179">
        <v>2018</v>
      </c>
      <c r="C7" s="7">
        <v>95.48810102722291</v>
      </c>
      <c r="D7" s="8">
        <v>414.04894000327295</v>
      </c>
      <c r="E7" s="8">
        <v>33.830309604790394</v>
      </c>
      <c r="F7" s="176">
        <f t="shared" si="0"/>
        <v>543.36735063528624</v>
      </c>
      <c r="G7" s="8">
        <v>332.10403618883601</v>
      </c>
      <c r="H7" s="7">
        <v>95.065742750544885</v>
      </c>
      <c r="I7" s="8">
        <v>421.23042051868026</v>
      </c>
      <c r="J7" s="8">
        <v>33.888387268538104</v>
      </c>
      <c r="K7" s="176">
        <f t="shared" si="1"/>
        <v>550.18455053776324</v>
      </c>
      <c r="L7" s="8">
        <v>49.947741995221875</v>
      </c>
      <c r="M7" s="8">
        <v>4003.5527529301162</v>
      </c>
      <c r="N7" s="74">
        <f t="shared" si="2"/>
        <v>4053.500494925338</v>
      </c>
      <c r="O7" s="8">
        <v>1E-3</v>
      </c>
      <c r="P7" s="8">
        <v>1E-3</v>
      </c>
      <c r="Q7" s="8">
        <v>1E-3</v>
      </c>
      <c r="R7" s="170">
        <f>SUM(O7:Q7)</f>
        <v>3.0000000000000001E-3</v>
      </c>
      <c r="S7" s="14">
        <v>-3721.3954587365024</v>
      </c>
      <c r="T7" s="13">
        <v>78269.678446868405</v>
      </c>
      <c r="U7" s="14">
        <v>79642.820568727504</v>
      </c>
      <c r="V7" s="14">
        <v>83710.933407883815</v>
      </c>
      <c r="W7" s="67">
        <f t="shared" ref="W7:W70" si="3">SUMPRODUCT(T7:V7,H7:J7)/K7</f>
        <v>79656.130661898394</v>
      </c>
      <c r="X7" s="15">
        <v>6993.2141258114561</v>
      </c>
    </row>
    <row r="8" spans="1:26" x14ac:dyDescent="0.3">
      <c r="A8" s="23" t="s">
        <v>2</v>
      </c>
      <c r="B8" s="179">
        <v>2018</v>
      </c>
      <c r="C8" s="7">
        <v>97.043212590161886</v>
      </c>
      <c r="D8" s="8">
        <v>82.811970084565985</v>
      </c>
      <c r="E8" s="8">
        <v>6.4309587999049471</v>
      </c>
      <c r="F8" s="176">
        <f t="shared" si="0"/>
        <v>186.28614147463281</v>
      </c>
      <c r="G8" s="8">
        <v>430.2749176737675</v>
      </c>
      <c r="H8" s="7">
        <v>101.3935908209112</v>
      </c>
      <c r="I8" s="8">
        <v>88.501306752352917</v>
      </c>
      <c r="J8" s="8">
        <v>6.741478743881979</v>
      </c>
      <c r="K8" s="176">
        <f t="shared" si="1"/>
        <v>196.6363763171461</v>
      </c>
      <c r="L8" s="8">
        <v>30.359288697347203</v>
      </c>
      <c r="M8" s="8">
        <v>1182.1128043851922</v>
      </c>
      <c r="N8" s="74">
        <f t="shared" si="2"/>
        <v>1212.4720930825395</v>
      </c>
      <c r="O8" s="8">
        <v>1E-3</v>
      </c>
      <c r="P8" s="8">
        <v>1E-3</v>
      </c>
      <c r="Q8" s="8">
        <v>1E-3</v>
      </c>
      <c r="R8" s="170">
        <f>SUM(O8:Q8)</f>
        <v>3.0000000000000001E-3</v>
      </c>
      <c r="S8" s="14">
        <v>-782.19617540877186</v>
      </c>
      <c r="T8" s="13">
        <v>79612.218468440886</v>
      </c>
      <c r="U8" s="14">
        <v>80542.744492646016</v>
      </c>
      <c r="V8" s="14">
        <v>85054.807221471914</v>
      </c>
      <c r="W8" s="67">
        <f t="shared" si="3"/>
        <v>80217.619502212343</v>
      </c>
      <c r="X8" s="15">
        <v>7388.6490268978032</v>
      </c>
    </row>
    <row r="9" spans="1:26" x14ac:dyDescent="0.3">
      <c r="A9" s="23" t="s">
        <v>3</v>
      </c>
      <c r="B9" s="179">
        <v>2018</v>
      </c>
      <c r="C9" s="7">
        <v>58.980659438163009</v>
      </c>
      <c r="D9" s="8">
        <v>58.138044069897632</v>
      </c>
      <c r="E9" s="8">
        <v>5.1470242082273154</v>
      </c>
      <c r="F9" s="176">
        <f t="shared" si="0"/>
        <v>122.26572771628796</v>
      </c>
      <c r="G9" s="8">
        <v>312.95915404968315</v>
      </c>
      <c r="H9" s="7">
        <v>73.27354745655532</v>
      </c>
      <c r="I9" s="8">
        <v>76.396207453537485</v>
      </c>
      <c r="J9" s="8">
        <v>6.6961833275157945</v>
      </c>
      <c r="K9" s="176">
        <f t="shared" si="1"/>
        <v>156.36593823760862</v>
      </c>
      <c r="L9" s="8">
        <v>18.402649429558497</v>
      </c>
      <c r="M9" s="8">
        <v>787.98536010137241</v>
      </c>
      <c r="N9" s="74">
        <f t="shared" si="2"/>
        <v>806.38800953093096</v>
      </c>
      <c r="O9" s="8">
        <v>1E-3</v>
      </c>
      <c r="P9" s="8">
        <v>1E-3</v>
      </c>
      <c r="Q9" s="8">
        <v>1E-3</v>
      </c>
      <c r="R9" s="170">
        <f t="shared" ref="R9:R71" si="4">SUM(O9:Q9)</f>
        <v>3.0000000000000001E-3</v>
      </c>
      <c r="S9" s="14">
        <v>-321.35190063860989</v>
      </c>
      <c r="T9" s="13">
        <v>82538.734659108988</v>
      </c>
      <c r="U9" s="14">
        <v>80704.78129457809</v>
      </c>
      <c r="V9" s="14">
        <v>83859.823210750445</v>
      </c>
      <c r="W9" s="67">
        <f t="shared" si="3"/>
        <v>81699.288216727902</v>
      </c>
      <c r="X9" s="15">
        <v>7730.6606277324254</v>
      </c>
    </row>
    <row r="10" spans="1:26" x14ac:dyDescent="0.3">
      <c r="A10" s="23" t="s">
        <v>4</v>
      </c>
      <c r="B10" s="179">
        <v>2018</v>
      </c>
      <c r="C10" s="7">
        <v>45.125638719458472</v>
      </c>
      <c r="D10" s="8">
        <v>75.318898027449549</v>
      </c>
      <c r="E10" s="8">
        <v>7.0154824615355187</v>
      </c>
      <c r="F10" s="176">
        <f t="shared" si="0"/>
        <v>127.46001920844354</v>
      </c>
      <c r="G10" s="8">
        <v>1057.9985190946591</v>
      </c>
      <c r="H10" s="7">
        <v>33.471229836622065</v>
      </c>
      <c r="I10" s="8">
        <v>59.314386873693458</v>
      </c>
      <c r="J10" s="8">
        <v>5.4653074309244296</v>
      </c>
      <c r="K10" s="176">
        <f t="shared" si="1"/>
        <v>98.250924141239949</v>
      </c>
      <c r="L10" s="8">
        <v>15.411497887133979</v>
      </c>
      <c r="M10" s="8">
        <v>870.51106636488748</v>
      </c>
      <c r="N10" s="74">
        <f t="shared" si="2"/>
        <v>885.92256425202152</v>
      </c>
      <c r="O10" s="8">
        <v>1E-3</v>
      </c>
      <c r="P10" s="8">
        <v>1E-3</v>
      </c>
      <c r="Q10" s="8">
        <v>2.0159113226059597E-3</v>
      </c>
      <c r="R10" s="170">
        <f t="shared" si="4"/>
        <v>4.0159113226059598E-3</v>
      </c>
      <c r="S10" s="14">
        <v>1E-3</v>
      </c>
      <c r="T10" s="13">
        <v>80982.491821146221</v>
      </c>
      <c r="U10" s="14">
        <v>76980.30696116366</v>
      </c>
      <c r="V10" s="14">
        <v>82303.256365208028</v>
      </c>
      <c r="W10" s="67">
        <f t="shared" si="3"/>
        <v>78639.829308201268</v>
      </c>
      <c r="X10" s="15">
        <v>7211.1880737846559</v>
      </c>
    </row>
    <row r="11" spans="1:26" x14ac:dyDescent="0.3">
      <c r="A11" s="23" t="s">
        <v>5</v>
      </c>
      <c r="B11" s="179">
        <v>2018</v>
      </c>
      <c r="C11" s="7">
        <v>53.864199453964019</v>
      </c>
      <c r="D11" s="8">
        <v>252.9192663376972</v>
      </c>
      <c r="E11" s="8">
        <v>27.31945533894288</v>
      </c>
      <c r="F11" s="176">
        <f t="shared" si="0"/>
        <v>334.1029211306041</v>
      </c>
      <c r="G11" s="8">
        <v>387.04263670514064</v>
      </c>
      <c r="H11" s="7">
        <v>44.79787859579227</v>
      </c>
      <c r="I11" s="8">
        <v>223.6504991370179</v>
      </c>
      <c r="J11" s="8">
        <v>23.76852887944672</v>
      </c>
      <c r="K11" s="176">
        <f t="shared" si="1"/>
        <v>292.21690661225688</v>
      </c>
      <c r="L11" s="8">
        <v>27.744910633943078</v>
      </c>
      <c r="M11" s="8">
        <v>2479.9422049503914</v>
      </c>
      <c r="N11" s="74">
        <f t="shared" si="2"/>
        <v>2507.6871155843346</v>
      </c>
      <c r="O11" s="8">
        <v>1E-3</v>
      </c>
      <c r="P11" s="8">
        <v>1E-3</v>
      </c>
      <c r="Q11" s="8">
        <v>1.9860179629283754</v>
      </c>
      <c r="R11" s="170">
        <f t="shared" si="4"/>
        <v>1.9880179629283754</v>
      </c>
      <c r="S11" s="14">
        <v>-2120.6434788791935</v>
      </c>
      <c r="T11" s="13">
        <v>79943.81642967173</v>
      </c>
      <c r="U11" s="14">
        <v>79057.510311513237</v>
      </c>
      <c r="V11" s="14">
        <v>81688.960000000006</v>
      </c>
      <c r="W11" s="67">
        <f t="shared" si="3"/>
        <v>79407.422720692426</v>
      </c>
      <c r="X11" s="15">
        <v>6873.2976194014682</v>
      </c>
    </row>
    <row r="12" spans="1:26" ht="16.2" thickBot="1" x14ac:dyDescent="0.35">
      <c r="A12" s="24" t="s">
        <v>6</v>
      </c>
      <c r="B12" s="180">
        <v>2018</v>
      </c>
      <c r="C12" s="16">
        <v>183.80673915978608</v>
      </c>
      <c r="D12" s="17">
        <v>97.454661093996563</v>
      </c>
      <c r="E12" s="17">
        <v>9.4373695369141828</v>
      </c>
      <c r="F12" s="177">
        <f t="shared" si="0"/>
        <v>290.69876979069682</v>
      </c>
      <c r="G12" s="17">
        <v>164.06058957423608</v>
      </c>
      <c r="H12" s="16">
        <v>200.03376279282153</v>
      </c>
      <c r="I12" s="17">
        <v>112.99485848490883</v>
      </c>
      <c r="J12" s="17">
        <v>10.761976764971584</v>
      </c>
      <c r="K12" s="177">
        <f t="shared" si="1"/>
        <v>323.79059804270196</v>
      </c>
      <c r="L12" s="17">
        <v>28.592643368601241</v>
      </c>
      <c r="M12" s="17">
        <v>1750.0622792807335</v>
      </c>
      <c r="N12" s="75">
        <f t="shared" si="2"/>
        <v>1778.6549226493348</v>
      </c>
      <c r="O12" s="17">
        <v>1E-3</v>
      </c>
      <c r="P12" s="17">
        <v>1E-3</v>
      </c>
      <c r="Q12" s="17">
        <v>1E-3</v>
      </c>
      <c r="R12" s="171">
        <f>SUM(O12:Q12)</f>
        <v>3.0000000000000001E-3</v>
      </c>
      <c r="S12" s="20">
        <v>-1614.5933330750988</v>
      </c>
      <c r="T12" s="19">
        <v>80365.712383166625</v>
      </c>
      <c r="U12" s="20">
        <v>79191.634973012202</v>
      </c>
      <c r="V12" s="20">
        <v>82110.303847000003</v>
      </c>
      <c r="W12" s="68">
        <f>SUMPRODUCT(T12:V12,H12:J12)/K12</f>
        <v>80013.974381195469</v>
      </c>
      <c r="X12" s="21">
        <v>6862.6360620016167</v>
      </c>
    </row>
    <row r="13" spans="1:26" x14ac:dyDescent="0.3">
      <c r="A13" s="22" t="s">
        <v>0</v>
      </c>
      <c r="B13" s="178">
        <v>2019</v>
      </c>
      <c r="C13" s="4">
        <v>225.54832894752002</v>
      </c>
      <c r="D13" s="5">
        <v>84.777299645918546</v>
      </c>
      <c r="E13" s="5">
        <v>9.1439128345943352</v>
      </c>
      <c r="F13" s="175">
        <f t="shared" si="0"/>
        <v>319.46954142803293</v>
      </c>
      <c r="G13" s="6">
        <v>1574.9918584687211</v>
      </c>
      <c r="H13" s="4">
        <v>211.16417463057417</v>
      </c>
      <c r="I13" s="5">
        <v>82.990561601924938</v>
      </c>
      <c r="J13" s="5">
        <v>9.137086812914081</v>
      </c>
      <c r="K13" s="175">
        <f t="shared" si="1"/>
        <v>303.2918230454132</v>
      </c>
      <c r="L13" s="5">
        <v>46.894830243425304</v>
      </c>
      <c r="M13" s="5">
        <v>1890.3247156327443</v>
      </c>
      <c r="N13" s="73">
        <f t="shared" si="2"/>
        <v>1937.2195458761696</v>
      </c>
      <c r="O13" s="4">
        <v>1E-3</v>
      </c>
      <c r="P13" s="5">
        <v>1E-3</v>
      </c>
      <c r="Q13" s="5">
        <v>1E-3</v>
      </c>
      <c r="R13" s="169">
        <f t="shared" si="4"/>
        <v>3.0000000000000001E-3</v>
      </c>
      <c r="S13" s="11">
        <v>-362.22668740744837</v>
      </c>
      <c r="T13" s="10">
        <v>81547.850295116426</v>
      </c>
      <c r="U13" s="11">
        <v>88547.447752408465</v>
      </c>
      <c r="V13" s="11">
        <v>89054.299474795436</v>
      </c>
      <c r="W13" s="66">
        <f t="shared" si="3"/>
        <v>83689.311265801007</v>
      </c>
      <c r="X13" s="12">
        <v>7658.4724874902804</v>
      </c>
      <c r="Y13" s="122"/>
    </row>
    <row r="14" spans="1:26" x14ac:dyDescent="0.3">
      <c r="A14" s="23" t="s">
        <v>1</v>
      </c>
      <c r="B14" s="179">
        <v>2019</v>
      </c>
      <c r="C14" s="7">
        <v>97.722617435539064</v>
      </c>
      <c r="D14" s="8">
        <v>446.45586305419397</v>
      </c>
      <c r="E14" s="8">
        <v>36.028481509581589</v>
      </c>
      <c r="F14" s="176">
        <f t="shared" si="0"/>
        <v>580.20696199931467</v>
      </c>
      <c r="G14" s="9">
        <v>330.26773440835103</v>
      </c>
      <c r="H14" s="7">
        <v>96.786563712765641</v>
      </c>
      <c r="I14" s="8">
        <v>459.27788590394073</v>
      </c>
      <c r="J14" s="8">
        <v>37.056268726161314</v>
      </c>
      <c r="K14" s="176">
        <f t="shared" si="1"/>
        <v>593.12071834286769</v>
      </c>
      <c r="L14" s="8">
        <v>48.342689239746662</v>
      </c>
      <c r="M14" s="8">
        <v>4399.5234982394231</v>
      </c>
      <c r="N14" s="74">
        <f t="shared" si="2"/>
        <v>4447.8661874791696</v>
      </c>
      <c r="O14" s="7">
        <v>1E-3</v>
      </c>
      <c r="P14" s="8">
        <v>1E-3</v>
      </c>
      <c r="Q14" s="8">
        <v>1E-3</v>
      </c>
      <c r="R14" s="170">
        <f t="shared" si="4"/>
        <v>3.0000000000000001E-3</v>
      </c>
      <c r="S14" s="14">
        <v>-4117.597453070819</v>
      </c>
      <c r="T14" s="13">
        <v>82831.075983178845</v>
      </c>
      <c r="U14" s="14">
        <v>88804.643210203081</v>
      </c>
      <c r="V14" s="14">
        <v>90177.262177162775</v>
      </c>
      <c r="W14" s="67">
        <f t="shared" si="3"/>
        <v>87915.621985003236</v>
      </c>
      <c r="X14" s="15">
        <v>7294.3951854726438</v>
      </c>
    </row>
    <row r="15" spans="1:26" x14ac:dyDescent="0.3">
      <c r="A15" s="23" t="s">
        <v>2</v>
      </c>
      <c r="B15" s="179">
        <v>2019</v>
      </c>
      <c r="C15" s="7">
        <v>99.28179435852779</v>
      </c>
      <c r="D15" s="8">
        <v>89.292822216198545</v>
      </c>
      <c r="E15" s="8">
        <v>6.84448146119973</v>
      </c>
      <c r="F15" s="176">
        <f t="shared" si="0"/>
        <v>195.41909803592608</v>
      </c>
      <c r="G15" s="9">
        <v>426.08232427805228</v>
      </c>
      <c r="H15" s="7">
        <v>104.92672499213984</v>
      </c>
      <c r="I15" s="8">
        <v>100.93196915885181</v>
      </c>
      <c r="J15" s="8">
        <v>7.655437312537142</v>
      </c>
      <c r="K15" s="176">
        <f t="shared" si="1"/>
        <v>213.5141314635288</v>
      </c>
      <c r="L15" s="8">
        <v>34.443156876428588</v>
      </c>
      <c r="M15" s="8">
        <v>1278.5363205318608</v>
      </c>
      <c r="N15" s="74">
        <f t="shared" si="2"/>
        <v>1312.9794774082893</v>
      </c>
      <c r="O15" s="7">
        <v>1E-3</v>
      </c>
      <c r="P15" s="8">
        <v>1E-3</v>
      </c>
      <c r="Q15" s="8">
        <v>1E-3</v>
      </c>
      <c r="R15" s="170">
        <f t="shared" si="4"/>
        <v>3.0000000000000001E-3</v>
      </c>
      <c r="S15" s="14">
        <v>-886.89615313023728</v>
      </c>
      <c r="T15" s="13">
        <v>84167.396858296328</v>
      </c>
      <c r="U15" s="14">
        <v>89777.765456078632</v>
      </c>
      <c r="V15" s="14">
        <v>91520.328142337545</v>
      </c>
      <c r="W15" s="67">
        <f t="shared" si="3"/>
        <v>87083.154473599017</v>
      </c>
      <c r="X15" s="15">
        <v>7689.7023662512347</v>
      </c>
    </row>
    <row r="16" spans="1:26" x14ac:dyDescent="0.3">
      <c r="A16" s="23" t="s">
        <v>3</v>
      </c>
      <c r="B16" s="179">
        <v>2019</v>
      </c>
      <c r="C16" s="7">
        <v>60.252043104613996</v>
      </c>
      <c r="D16" s="8">
        <v>62.546089607545809</v>
      </c>
      <c r="E16" s="8">
        <v>5.503834045774</v>
      </c>
      <c r="F16" s="176">
        <f t="shared" si="0"/>
        <v>128.3019667579338</v>
      </c>
      <c r="G16" s="9">
        <v>319.38436827550606</v>
      </c>
      <c r="H16" s="7">
        <v>75.063718512893217</v>
      </c>
      <c r="I16" s="8">
        <v>83.12115032491117</v>
      </c>
      <c r="J16" s="8">
        <v>7.3491753108101179</v>
      </c>
      <c r="K16" s="176">
        <f t="shared" si="1"/>
        <v>165.53404414861453</v>
      </c>
      <c r="L16" s="8">
        <v>19.142608761840293</v>
      </c>
      <c r="M16" s="8">
        <v>853.56578721260917</v>
      </c>
      <c r="N16" s="74">
        <f t="shared" si="2"/>
        <v>872.70839597444945</v>
      </c>
      <c r="O16" s="7">
        <v>1E-3</v>
      </c>
      <c r="P16" s="8">
        <v>1E-3</v>
      </c>
      <c r="Q16" s="8">
        <v>1E-3</v>
      </c>
      <c r="R16" s="170">
        <f t="shared" si="4"/>
        <v>3.0000000000000001E-3</v>
      </c>
      <c r="S16" s="14">
        <v>-436.25336177457621</v>
      </c>
      <c r="T16" s="13">
        <v>87090.559051334756</v>
      </c>
      <c r="U16" s="14">
        <v>89636.575998621498</v>
      </c>
      <c r="V16" s="14">
        <v>90759.366433458374</v>
      </c>
      <c r="W16" s="67">
        <f t="shared" si="3"/>
        <v>88531.897401189897</v>
      </c>
      <c r="X16" s="15">
        <v>8031.5674880003489</v>
      </c>
    </row>
    <row r="17" spans="1:25" x14ac:dyDescent="0.3">
      <c r="A17" s="23" t="s">
        <v>4</v>
      </c>
      <c r="B17" s="179">
        <v>2019</v>
      </c>
      <c r="C17" s="7">
        <v>46.113391287560795</v>
      </c>
      <c r="D17" s="8">
        <v>81.465692752108296</v>
      </c>
      <c r="E17" s="8">
        <v>7.5080770881515022</v>
      </c>
      <c r="F17" s="176">
        <f t="shared" si="0"/>
        <v>135.08716112782059</v>
      </c>
      <c r="G17" s="9">
        <v>1086.5829191187161</v>
      </c>
      <c r="H17" s="7">
        <v>34.103561276890879</v>
      </c>
      <c r="I17" s="8">
        <v>63.094939100243295</v>
      </c>
      <c r="J17" s="8">
        <v>6.09509803483291</v>
      </c>
      <c r="K17" s="176">
        <f t="shared" si="1"/>
        <v>103.29359841196708</v>
      </c>
      <c r="L17" s="8">
        <v>17.956894256078353</v>
      </c>
      <c r="M17" s="8">
        <v>951.55635893827025</v>
      </c>
      <c r="N17" s="74">
        <f t="shared" si="2"/>
        <v>969.51325319434864</v>
      </c>
      <c r="O17" s="7">
        <v>1E-3</v>
      </c>
      <c r="P17" s="8">
        <v>1E-3</v>
      </c>
      <c r="Q17" s="8">
        <v>1E-3</v>
      </c>
      <c r="R17" s="170">
        <f t="shared" si="4"/>
        <v>3.0000000000000001E-3</v>
      </c>
      <c r="S17" s="14">
        <v>1E-3</v>
      </c>
      <c r="T17" s="13">
        <v>85539.13779390922</v>
      </c>
      <c r="U17" s="14">
        <v>86343.566951120418</v>
      </c>
      <c r="V17" s="14">
        <v>89203.255790013282</v>
      </c>
      <c r="W17" s="67">
        <f t="shared" si="3"/>
        <v>86246.718594712089</v>
      </c>
      <c r="X17" s="15">
        <v>7512.2049794203695</v>
      </c>
    </row>
    <row r="18" spans="1:25" x14ac:dyDescent="0.3">
      <c r="A18" s="23" t="s">
        <v>5</v>
      </c>
      <c r="B18" s="179">
        <v>2019</v>
      </c>
      <c r="C18" s="7">
        <v>55.141928567907534</v>
      </c>
      <c r="D18" s="8">
        <v>272.40716764545101</v>
      </c>
      <c r="E18" s="8">
        <v>29.120387369229999</v>
      </c>
      <c r="F18" s="176">
        <f t="shared" si="0"/>
        <v>356.66948358258855</v>
      </c>
      <c r="G18" s="9">
        <v>393.03365192847781</v>
      </c>
      <c r="H18" s="7">
        <v>44.603275791793848</v>
      </c>
      <c r="I18" s="8">
        <v>229.59173543846074</v>
      </c>
      <c r="J18" s="8">
        <v>25.223549897351049</v>
      </c>
      <c r="K18" s="176">
        <f t="shared" si="1"/>
        <v>299.41856112760564</v>
      </c>
      <c r="L18" s="8">
        <v>29.484047282245459</v>
      </c>
      <c r="M18" s="8">
        <v>2717.7308720536171</v>
      </c>
      <c r="N18" s="74">
        <f t="shared" si="2"/>
        <v>2747.2149193358628</v>
      </c>
      <c r="O18" s="7">
        <v>1E-3</v>
      </c>
      <c r="P18" s="8">
        <v>1E-3</v>
      </c>
      <c r="Q18" s="8">
        <v>1E-3</v>
      </c>
      <c r="R18" s="170">
        <f t="shared" si="4"/>
        <v>3.0000000000000001E-3</v>
      </c>
      <c r="S18" s="14">
        <v>-2354.1802674073847</v>
      </c>
      <c r="T18" s="13">
        <v>84507.564310633548</v>
      </c>
      <c r="U18" s="14">
        <v>88013.766454194774</v>
      </c>
      <c r="V18" s="14">
        <v>88111.031920565278</v>
      </c>
      <c r="W18" s="67">
        <f t="shared" si="3"/>
        <v>87499.654302072202</v>
      </c>
      <c r="X18" s="15">
        <v>7173.3680023663974</v>
      </c>
    </row>
    <row r="19" spans="1:25" ht="16.2" thickBot="1" x14ac:dyDescent="0.35">
      <c r="A19" s="24" t="s">
        <v>6</v>
      </c>
      <c r="B19" s="180">
        <v>2019</v>
      </c>
      <c r="C19" s="16">
        <v>188.14329579278214</v>
      </c>
      <c r="D19" s="17">
        <v>105.00364455053852</v>
      </c>
      <c r="E19" s="17">
        <v>10.056938698363517</v>
      </c>
      <c r="F19" s="177">
        <f t="shared" si="0"/>
        <v>303.20387904168422</v>
      </c>
      <c r="G19" s="18">
        <v>169.36363761560597</v>
      </c>
      <c r="H19" s="16">
        <v>205.555380577394</v>
      </c>
      <c r="I19" s="17">
        <v>122.94033794362224</v>
      </c>
      <c r="J19" s="17">
        <v>11.689496912288048</v>
      </c>
      <c r="K19" s="177">
        <f t="shared" si="1"/>
        <v>340.18521543330428</v>
      </c>
      <c r="L19" s="17">
        <v>29.804035430216864</v>
      </c>
      <c r="M19" s="17">
        <v>1877.9172784698972</v>
      </c>
      <c r="N19" s="75">
        <f t="shared" si="2"/>
        <v>1907.721313900114</v>
      </c>
      <c r="O19" s="16">
        <v>1E-3</v>
      </c>
      <c r="P19" s="17">
        <v>1E-3</v>
      </c>
      <c r="Q19" s="17">
        <v>1E-3</v>
      </c>
      <c r="R19" s="171">
        <f>SUM(O19:Q19)</f>
        <v>3.0000000000000001E-3</v>
      </c>
      <c r="S19" s="20">
        <v>-1738.356676284508</v>
      </c>
      <c r="T19" s="19">
        <v>84913.593666651868</v>
      </c>
      <c r="U19" s="20">
        <v>88082.100479426736</v>
      </c>
      <c r="V19" s="20">
        <v>88531.053610556628</v>
      </c>
      <c r="W19" s="68">
        <f t="shared" si="3"/>
        <v>86182.971539625534</v>
      </c>
      <c r="X19" s="21">
        <v>7163.7029390779235</v>
      </c>
    </row>
    <row r="20" spans="1:25" x14ac:dyDescent="0.3">
      <c r="A20" s="22" t="s">
        <v>0</v>
      </c>
      <c r="B20" s="178">
        <v>2020</v>
      </c>
      <c r="C20" s="4">
        <v>231.10572948412766</v>
      </c>
      <c r="D20" s="5">
        <v>91.821810213537049</v>
      </c>
      <c r="E20" s="5">
        <v>9.9281902347360607</v>
      </c>
      <c r="F20" s="175">
        <f t="shared" si="0"/>
        <v>332.85572993240078</v>
      </c>
      <c r="G20" s="6">
        <v>1635.7254393489029</v>
      </c>
      <c r="H20" s="4">
        <v>215.83656903819497</v>
      </c>
      <c r="I20" s="5">
        <v>89.466677824506846</v>
      </c>
      <c r="J20" s="5">
        <v>9.9049260473942606</v>
      </c>
      <c r="K20" s="175">
        <f t="shared" si="1"/>
        <v>315.2081729100961</v>
      </c>
      <c r="L20" s="5">
        <v>48.080563625050857</v>
      </c>
      <c r="M20" s="5">
        <v>2041.7226219300408</v>
      </c>
      <c r="N20" s="73">
        <f t="shared" si="2"/>
        <v>2089.8031855550917</v>
      </c>
      <c r="O20" s="4">
        <v>1E-3</v>
      </c>
      <c r="P20" s="5">
        <v>1E-3</v>
      </c>
      <c r="Q20" s="5">
        <v>1E-3</v>
      </c>
      <c r="R20" s="169">
        <f t="shared" si="4"/>
        <v>3.0000000000000001E-3</v>
      </c>
      <c r="S20" s="11">
        <v>-454.07674620618911</v>
      </c>
      <c r="T20" s="10">
        <v>86391.468950358074</v>
      </c>
      <c r="U20" s="11">
        <v>97901.936332351062</v>
      </c>
      <c r="V20" s="11">
        <v>96362.915284481598</v>
      </c>
      <c r="W20" s="66">
        <f t="shared" si="3"/>
        <v>89971.863789045223</v>
      </c>
      <c r="X20" s="12">
        <v>7876.89772647264</v>
      </c>
      <c r="Y20" s="122"/>
    </row>
    <row r="21" spans="1:25" x14ac:dyDescent="0.3">
      <c r="A21" s="23" t="s">
        <v>1</v>
      </c>
      <c r="B21" s="179">
        <v>2020</v>
      </c>
      <c r="C21" s="7">
        <v>100.08607017941928</v>
      </c>
      <c r="D21" s="8">
        <v>484.50205265444924</v>
      </c>
      <c r="E21" s="8">
        <v>39.135867828073692</v>
      </c>
      <c r="F21" s="176">
        <f t="shared" si="0"/>
        <v>623.72399066194225</v>
      </c>
      <c r="G21" s="9">
        <v>343.13061970197862</v>
      </c>
      <c r="H21" s="7">
        <v>98.498762369299158</v>
      </c>
      <c r="I21" s="8">
        <v>502.85242436682239</v>
      </c>
      <c r="J21" s="8">
        <v>40.434596547730024</v>
      </c>
      <c r="K21" s="176">
        <f t="shared" si="1"/>
        <v>641.78578328385163</v>
      </c>
      <c r="L21" s="8">
        <v>47.24093300886134</v>
      </c>
      <c r="M21" s="8">
        <v>4883.4079135066459</v>
      </c>
      <c r="N21" s="74">
        <f t="shared" si="2"/>
        <v>4930.6488465155071</v>
      </c>
      <c r="O21" s="7">
        <v>1E-3</v>
      </c>
      <c r="P21" s="8">
        <v>1E-3</v>
      </c>
      <c r="Q21" s="8">
        <v>1E-3</v>
      </c>
      <c r="R21" s="170">
        <f t="shared" si="4"/>
        <v>3.0000000000000001E-3</v>
      </c>
      <c r="S21" s="14">
        <v>-4587.5172268136084</v>
      </c>
      <c r="T21" s="13">
        <v>87684.574055707504</v>
      </c>
      <c r="U21" s="14">
        <v>98520.626194038996</v>
      </c>
      <c r="V21" s="14">
        <v>97640.213235754331</v>
      </c>
      <c r="W21" s="67">
        <f t="shared" si="3"/>
        <v>96802.082567667196</v>
      </c>
      <c r="X21" s="15">
        <v>7512.9668627973742</v>
      </c>
    </row>
    <row r="22" spans="1:25" x14ac:dyDescent="0.3">
      <c r="A22" s="23" t="s">
        <v>2</v>
      </c>
      <c r="B22" s="179">
        <v>2020</v>
      </c>
      <c r="C22" s="7">
        <v>101.64824442999694</v>
      </c>
      <c r="D22" s="8">
        <v>96.925204413445996</v>
      </c>
      <c r="E22" s="8">
        <v>7.4297674826588826</v>
      </c>
      <c r="F22" s="176">
        <f t="shared" si="0"/>
        <v>206.00321632610181</v>
      </c>
      <c r="G22" s="9">
        <v>442.37146309164234</v>
      </c>
      <c r="H22" s="7">
        <v>108.50947091930821</v>
      </c>
      <c r="I22" s="8">
        <v>115.63410379969969</v>
      </c>
      <c r="J22" s="8">
        <v>8.6788996058559889</v>
      </c>
      <c r="K22" s="176">
        <f t="shared" si="1"/>
        <v>232.82247432486389</v>
      </c>
      <c r="L22" s="8">
        <v>39.410357691499861</v>
      </c>
      <c r="M22" s="8">
        <v>1393.9973397296535</v>
      </c>
      <c r="N22" s="74">
        <f t="shared" si="2"/>
        <v>1433.4076974211534</v>
      </c>
      <c r="O22" s="7">
        <v>1E-3</v>
      </c>
      <c r="P22" s="8">
        <v>1E-3</v>
      </c>
      <c r="Q22" s="8">
        <v>1E-3</v>
      </c>
      <c r="R22" s="170">
        <f t="shared" si="4"/>
        <v>3.0000000000000001E-3</v>
      </c>
      <c r="S22" s="14">
        <v>-991.03523432950897</v>
      </c>
      <c r="T22" s="13">
        <v>89013.73561131311</v>
      </c>
      <c r="U22" s="14">
        <v>99618.976192942646</v>
      </c>
      <c r="V22" s="14">
        <v>98983.315607398428</v>
      </c>
      <c r="W22" s="67">
        <f t="shared" si="3"/>
        <v>94652.591902753644</v>
      </c>
      <c r="X22" s="15">
        <v>7908.1402430131802</v>
      </c>
    </row>
    <row r="23" spans="1:25" x14ac:dyDescent="0.3">
      <c r="A23" s="23" t="s">
        <v>3</v>
      </c>
      <c r="B23" s="179">
        <v>2020</v>
      </c>
      <c r="C23" s="7">
        <v>61.603848418788843</v>
      </c>
      <c r="D23" s="8">
        <v>67.707283540060502</v>
      </c>
      <c r="E23" s="8">
        <v>5.9780792869909032</v>
      </c>
      <c r="F23" s="176">
        <f t="shared" si="0"/>
        <v>135.28921124584022</v>
      </c>
      <c r="G23" s="9">
        <v>332.28074344639288</v>
      </c>
      <c r="H23" s="7">
        <v>76.841200150645648</v>
      </c>
      <c r="I23" s="8">
        <v>90.861808868975999</v>
      </c>
      <c r="J23" s="8">
        <v>8.0843470820680743</v>
      </c>
      <c r="K23" s="176">
        <f t="shared" si="1"/>
        <v>175.78735610168971</v>
      </c>
      <c r="L23" s="8">
        <v>20.234914463609282</v>
      </c>
      <c r="M23" s="8">
        <v>931.51854250563542</v>
      </c>
      <c r="N23" s="74">
        <f t="shared" si="2"/>
        <v>951.75345696924467</v>
      </c>
      <c r="O23" s="7">
        <v>1E-3</v>
      </c>
      <c r="P23" s="8">
        <v>1E-3</v>
      </c>
      <c r="Q23" s="8">
        <v>1E-3</v>
      </c>
      <c r="R23" s="170">
        <f t="shared" si="4"/>
        <v>3.0000000000000001E-3</v>
      </c>
      <c r="S23" s="14">
        <v>-557.20217830695992</v>
      </c>
      <c r="T23" s="13">
        <v>91932.906723389286</v>
      </c>
      <c r="U23" s="14">
        <v>98995.470149694243</v>
      </c>
      <c r="V23" s="14">
        <v>98221.724243443779</v>
      </c>
      <c r="W23" s="67">
        <f t="shared" si="3"/>
        <v>95872.656925521122</v>
      </c>
      <c r="X23" s="15">
        <v>8249.8798463154872</v>
      </c>
    </row>
    <row r="24" spans="1:25" x14ac:dyDescent="0.3">
      <c r="A24" s="23" t="s">
        <v>4</v>
      </c>
      <c r="B24" s="179">
        <v>2020</v>
      </c>
      <c r="C24" s="7">
        <v>47.164576963505169</v>
      </c>
      <c r="D24" s="8">
        <v>88.668422142724864</v>
      </c>
      <c r="E24" s="8">
        <v>8.1615853848279976</v>
      </c>
      <c r="F24" s="176">
        <f t="shared" si="0"/>
        <v>143.99458449105802</v>
      </c>
      <c r="G24" s="9">
        <v>1132.3223574495566</v>
      </c>
      <c r="H24" s="7">
        <v>34.71465307504257</v>
      </c>
      <c r="I24" s="8">
        <v>67.494814119582287</v>
      </c>
      <c r="J24" s="8">
        <v>6.8151827581618276</v>
      </c>
      <c r="K24" s="176">
        <f t="shared" si="1"/>
        <v>109.02464995278669</v>
      </c>
      <c r="L24" s="8">
        <v>21.062796080531967</v>
      </c>
      <c r="M24" s="8">
        <v>1048.9900261531316</v>
      </c>
      <c r="N24" s="74">
        <f t="shared" si="2"/>
        <v>1070.0528222336636</v>
      </c>
      <c r="O24" s="7">
        <v>1E-3</v>
      </c>
      <c r="P24" s="8">
        <v>1E-3</v>
      </c>
      <c r="Q24" s="8">
        <v>1E-3</v>
      </c>
      <c r="R24" s="170">
        <f t="shared" si="4"/>
        <v>3.0000000000000001E-3</v>
      </c>
      <c r="S24" s="14">
        <v>1E-3</v>
      </c>
      <c r="T24" s="13">
        <v>90387.078159983634</v>
      </c>
      <c r="U24" s="14">
        <v>96227.375924509819</v>
      </c>
      <c r="V24" s="14">
        <v>96662.213297305992</v>
      </c>
      <c r="W24" s="67">
        <f t="shared" si="3"/>
        <v>94394.942482427665</v>
      </c>
      <c r="X24" s="15">
        <v>7730.6108379271864</v>
      </c>
    </row>
    <row r="25" spans="1:25" x14ac:dyDescent="0.3">
      <c r="A25" s="23" t="s">
        <v>5</v>
      </c>
      <c r="B25" s="179">
        <v>2020</v>
      </c>
      <c r="C25" s="7">
        <v>56.419648347276862</v>
      </c>
      <c r="D25" s="8">
        <v>294.96711758059433</v>
      </c>
      <c r="E25" s="8">
        <v>31.673871225760251</v>
      </c>
      <c r="F25" s="176">
        <f t="shared" si="0"/>
        <v>383.06063715363143</v>
      </c>
      <c r="G25" s="9">
        <v>409.70705398712295</v>
      </c>
      <c r="H25" s="7">
        <v>44.490540904856104</v>
      </c>
      <c r="I25" s="8">
        <v>237.32556957070892</v>
      </c>
      <c r="J25" s="8">
        <v>26.664878341147574</v>
      </c>
      <c r="K25" s="176">
        <f t="shared" si="1"/>
        <v>308.48098881671262</v>
      </c>
      <c r="L25" s="8">
        <v>32.259128825208364</v>
      </c>
      <c r="M25" s="8">
        <v>3011.88831414468</v>
      </c>
      <c r="N25" s="74">
        <f t="shared" si="2"/>
        <v>3044.1474429698883</v>
      </c>
      <c r="O25" s="7">
        <v>1E-3</v>
      </c>
      <c r="P25" s="8">
        <v>1E-3</v>
      </c>
      <c r="Q25" s="8">
        <v>1E-3</v>
      </c>
      <c r="R25" s="170">
        <f t="shared" si="4"/>
        <v>3.0000000000000001E-3</v>
      </c>
      <c r="S25" s="14">
        <v>-2634.4393889827948</v>
      </c>
      <c r="T25" s="13">
        <v>89362.741214812399</v>
      </c>
      <c r="U25" s="14">
        <v>97320.111073668202</v>
      </c>
      <c r="V25" s="14">
        <v>95571.462271928016</v>
      </c>
      <c r="W25" s="67">
        <f t="shared" si="3"/>
        <v>96021.310786826725</v>
      </c>
      <c r="X25" s="15">
        <v>7390.920589196945</v>
      </c>
    </row>
    <row r="26" spans="1:25" ht="16.2" thickBot="1" x14ac:dyDescent="0.35">
      <c r="A26" s="24" t="s">
        <v>6</v>
      </c>
      <c r="B26" s="180">
        <v>2020</v>
      </c>
      <c r="C26" s="16">
        <v>192.48049550172794</v>
      </c>
      <c r="D26" s="17">
        <v>113.75016877381233</v>
      </c>
      <c r="E26" s="17">
        <v>10.935997370923598</v>
      </c>
      <c r="F26" s="177">
        <f t="shared" si="0"/>
        <v>317.16666164646387</v>
      </c>
      <c r="G26" s="18">
        <v>176.64991386029578</v>
      </c>
      <c r="H26" s="16">
        <v>211.61741686750159</v>
      </c>
      <c r="I26" s="17">
        <v>134.70666076832492</v>
      </c>
      <c r="J26" s="17">
        <v>12.660528431613178</v>
      </c>
      <c r="K26" s="177">
        <f t="shared" si="1"/>
        <v>358.98460606743964</v>
      </c>
      <c r="L26" s="17">
        <v>31.326327776753743</v>
      </c>
      <c r="M26" s="17">
        <v>2034.7474602522611</v>
      </c>
      <c r="N26" s="75">
        <f t="shared" si="2"/>
        <v>2066.0737880290148</v>
      </c>
      <c r="O26" s="16">
        <v>1E-3</v>
      </c>
      <c r="P26" s="17">
        <v>1E-3</v>
      </c>
      <c r="Q26" s="17">
        <v>1E-3</v>
      </c>
      <c r="R26" s="171">
        <f>SUM(O26:Q26)</f>
        <v>3.0000000000000001E-3</v>
      </c>
      <c r="S26" s="20">
        <v>-1889.422874168871</v>
      </c>
      <c r="T26" s="19">
        <v>89750.485371455667</v>
      </c>
      <c r="U26" s="20">
        <v>97437.667307708703</v>
      </c>
      <c r="V26" s="20">
        <v>95996.670706212826</v>
      </c>
      <c r="W26" s="68">
        <f t="shared" si="3"/>
        <v>92855.338887546735</v>
      </c>
      <c r="X26" s="21">
        <v>7382.1569224577097</v>
      </c>
    </row>
    <row r="27" spans="1:25" x14ac:dyDescent="0.3">
      <c r="A27" s="22" t="s">
        <v>0</v>
      </c>
      <c r="B27" s="178">
        <v>2021</v>
      </c>
      <c r="C27" s="4">
        <v>236.74369518996431</v>
      </c>
      <c r="D27" s="5">
        <v>99.985541478239455</v>
      </c>
      <c r="E27" s="5">
        <v>10.885114379778294</v>
      </c>
      <c r="F27" s="175">
        <f t="shared" si="0"/>
        <v>347.6143510479821</v>
      </c>
      <c r="G27" s="6">
        <v>1709.667386699218</v>
      </c>
      <c r="H27" s="4">
        <v>220.58524448868985</v>
      </c>
      <c r="I27" s="5">
        <v>96.903288606940066</v>
      </c>
      <c r="J27" s="5">
        <v>10.814514535385388</v>
      </c>
      <c r="K27" s="175">
        <f t="shared" si="1"/>
        <v>328.30304763101532</v>
      </c>
      <c r="L27" s="5">
        <v>49.692987175042383</v>
      </c>
      <c r="M27" s="5">
        <v>2203.3788481709289</v>
      </c>
      <c r="N27" s="73">
        <f t="shared" si="2"/>
        <v>2253.0718353459711</v>
      </c>
      <c r="O27" s="4">
        <v>1E-3</v>
      </c>
      <c r="P27" s="5">
        <v>1E-3</v>
      </c>
      <c r="Q27" s="5">
        <v>1E-3</v>
      </c>
      <c r="R27" s="169">
        <f t="shared" si="4"/>
        <v>3.0000000000000001E-3</v>
      </c>
      <c r="S27" s="11">
        <v>-543.40344864675296</v>
      </c>
      <c r="T27" s="10">
        <v>91432.483290891614</v>
      </c>
      <c r="U27" s="11">
        <v>107538.11678671715</v>
      </c>
      <c r="V27" s="11">
        <v>103580.65529749529</v>
      </c>
      <c r="W27" s="66">
        <f t="shared" si="3"/>
        <v>96586.457479669465</v>
      </c>
      <c r="X27" s="12">
        <v>8132.9044963965698</v>
      </c>
      <c r="Y27" s="122"/>
    </row>
    <row r="28" spans="1:25" x14ac:dyDescent="0.3">
      <c r="A28" s="23" t="s">
        <v>1</v>
      </c>
      <c r="B28" s="179">
        <v>2021</v>
      </c>
      <c r="C28" s="7">
        <v>102.48415751595454</v>
      </c>
      <c r="D28" s="8">
        <v>528.81846892080591</v>
      </c>
      <c r="E28" s="8">
        <v>42.875005576848842</v>
      </c>
      <c r="F28" s="176">
        <f t="shared" si="0"/>
        <v>674.17763201360924</v>
      </c>
      <c r="G28" s="9">
        <v>358.78365847401506</v>
      </c>
      <c r="H28" s="7">
        <v>100.23263704666698</v>
      </c>
      <c r="I28" s="8">
        <v>552.78320834168403</v>
      </c>
      <c r="J28" s="8">
        <v>44.439640766740737</v>
      </c>
      <c r="K28" s="176">
        <f t="shared" si="1"/>
        <v>697.45548615509165</v>
      </c>
      <c r="L28" s="8">
        <v>46.356632824476243</v>
      </c>
      <c r="M28" s="8">
        <v>5430.8725201455709</v>
      </c>
      <c r="N28" s="74">
        <f t="shared" si="2"/>
        <v>5477.2291529700469</v>
      </c>
      <c r="O28" s="7">
        <v>1E-3</v>
      </c>
      <c r="P28" s="8">
        <v>1E-3</v>
      </c>
      <c r="Q28" s="8">
        <v>1E-3</v>
      </c>
      <c r="R28" s="170">
        <f t="shared" si="4"/>
        <v>3.0000000000000001E-3</v>
      </c>
      <c r="S28" s="14">
        <v>-5118.4444944960323</v>
      </c>
      <c r="T28" s="13">
        <v>92736.818637139339</v>
      </c>
      <c r="U28" s="14">
        <v>108663.68532133612</v>
      </c>
      <c r="V28" s="14">
        <v>104861.2341669483</v>
      </c>
      <c r="W28" s="67">
        <f t="shared" si="3"/>
        <v>106132.52534621872</v>
      </c>
      <c r="X28" s="15">
        <v>7769.1250606139492</v>
      </c>
    </row>
    <row r="29" spans="1:25" x14ac:dyDescent="0.3">
      <c r="A29" s="23" t="s">
        <v>2</v>
      </c>
      <c r="B29" s="179">
        <v>2021</v>
      </c>
      <c r="C29" s="7">
        <v>104.05055648869791</v>
      </c>
      <c r="D29" s="8">
        <v>105.83869159118095</v>
      </c>
      <c r="E29" s="8">
        <v>8.1353083028445159</v>
      </c>
      <c r="F29" s="176">
        <f t="shared" si="0"/>
        <v>218.02455638272338</v>
      </c>
      <c r="G29" s="9">
        <v>462.23055633643133</v>
      </c>
      <c r="H29" s="7">
        <v>112.20387485634915</v>
      </c>
      <c r="I29" s="8">
        <v>133.09549909931999</v>
      </c>
      <c r="J29" s="8">
        <v>9.9264524559211704</v>
      </c>
      <c r="K29" s="176">
        <f t="shared" si="1"/>
        <v>255.2258264115903</v>
      </c>
      <c r="L29" s="8">
        <v>44.722708637411991</v>
      </c>
      <c r="M29" s="8">
        <v>1521.0071197131476</v>
      </c>
      <c r="N29" s="74">
        <f t="shared" si="2"/>
        <v>1565.7298283505597</v>
      </c>
      <c r="O29" s="7">
        <v>1E-3</v>
      </c>
      <c r="P29" s="8">
        <v>1E-3</v>
      </c>
      <c r="Q29" s="8">
        <v>1E-3</v>
      </c>
      <c r="R29" s="170">
        <f t="shared" si="4"/>
        <v>3.0000000000000001E-3</v>
      </c>
      <c r="S29" s="14">
        <v>-1103.4982720141284</v>
      </c>
      <c r="T29" s="13">
        <v>94057.74443537007</v>
      </c>
      <c r="U29" s="14">
        <v>109949.31807715738</v>
      </c>
      <c r="V29" s="14">
        <v>106205.53956661142</v>
      </c>
      <c r="W29" s="67">
        <f t="shared" si="3"/>
        <v>102817.365150777</v>
      </c>
      <c r="X29" s="15">
        <v>8164.1669395175641</v>
      </c>
    </row>
    <row r="30" spans="1:25" x14ac:dyDescent="0.3">
      <c r="A30" s="23" t="s">
        <v>3</v>
      </c>
      <c r="B30" s="179">
        <v>2021</v>
      </c>
      <c r="C30" s="7">
        <v>62.994126619874343</v>
      </c>
      <c r="D30" s="8">
        <v>73.705605121772891</v>
      </c>
      <c r="E30" s="8">
        <v>6.5487495075430946</v>
      </c>
      <c r="F30" s="176">
        <f t="shared" si="0"/>
        <v>143.24848124919035</v>
      </c>
      <c r="G30" s="9">
        <v>347.95787523755325</v>
      </c>
      <c r="H30" s="7">
        <v>78.61911370015217</v>
      </c>
      <c r="I30" s="8">
        <v>99.774034933485723</v>
      </c>
      <c r="J30" s="8">
        <v>8.9745417480491678</v>
      </c>
      <c r="K30" s="176">
        <f t="shared" si="1"/>
        <v>187.36769038168708</v>
      </c>
      <c r="L30" s="8">
        <v>21.394827832481219</v>
      </c>
      <c r="M30" s="8">
        <v>1016.9686247072948</v>
      </c>
      <c r="N30" s="74">
        <f t="shared" si="2"/>
        <v>1038.3634525397761</v>
      </c>
      <c r="O30" s="7">
        <v>1E-3</v>
      </c>
      <c r="P30" s="8">
        <v>1E-3</v>
      </c>
      <c r="Q30" s="8">
        <v>1E-3</v>
      </c>
      <c r="R30" s="170">
        <f t="shared" si="4"/>
        <v>3.0000000000000001E-3</v>
      </c>
      <c r="S30" s="14">
        <v>-681.43782786701445</v>
      </c>
      <c r="T30" s="13">
        <v>96972.543078111034</v>
      </c>
      <c r="U30" s="14">
        <v>108633.64338816481</v>
      </c>
      <c r="V30" s="14">
        <v>105431.71769728775</v>
      </c>
      <c r="W30" s="67">
        <f t="shared" si="3"/>
        <v>103587.30276772055</v>
      </c>
      <c r="X30" s="15">
        <v>8505.8010041532871</v>
      </c>
    </row>
    <row r="31" spans="1:25" x14ac:dyDescent="0.3">
      <c r="A31" s="23" t="s">
        <v>4</v>
      </c>
      <c r="B31" s="179">
        <v>2021</v>
      </c>
      <c r="C31" s="7">
        <v>48.24453955017632</v>
      </c>
      <c r="D31" s="8">
        <v>97.04211378955722</v>
      </c>
      <c r="E31" s="8">
        <v>8.9427116830653297</v>
      </c>
      <c r="F31" s="176">
        <f t="shared" si="0"/>
        <v>154.22936502279887</v>
      </c>
      <c r="G31" s="9">
        <v>1189.8205036701331</v>
      </c>
      <c r="H31" s="7">
        <v>35.318218915032148</v>
      </c>
      <c r="I31" s="8">
        <v>72.614239125526325</v>
      </c>
      <c r="J31" s="8">
        <v>7.6938003674146014</v>
      </c>
      <c r="K31" s="176">
        <f t="shared" si="1"/>
        <v>115.62625840797307</v>
      </c>
      <c r="L31" s="8">
        <v>24.432763780196602</v>
      </c>
      <c r="M31" s="8">
        <v>1156.4209904547283</v>
      </c>
      <c r="N31" s="74">
        <f t="shared" si="2"/>
        <v>1180.853754234925</v>
      </c>
      <c r="O31" s="7">
        <v>1E-3</v>
      </c>
      <c r="P31" s="8">
        <v>1E-3</v>
      </c>
      <c r="Q31" s="8">
        <v>1E-3</v>
      </c>
      <c r="R31" s="170">
        <f t="shared" si="4"/>
        <v>3.0000000000000001E-3</v>
      </c>
      <c r="S31" s="14">
        <v>1E-3</v>
      </c>
      <c r="T31" s="13">
        <v>95433.061338101805</v>
      </c>
      <c r="U31" s="14">
        <v>106469.42905638591</v>
      </c>
      <c r="V31" s="14">
        <v>103864.328357907</v>
      </c>
      <c r="W31" s="67">
        <f t="shared" si="3"/>
        <v>102925.00946299017</v>
      </c>
      <c r="X31" s="15">
        <v>7996.5008798676445</v>
      </c>
    </row>
    <row r="32" spans="1:25" x14ac:dyDescent="0.3">
      <c r="A32" s="23" t="s">
        <v>5</v>
      </c>
      <c r="B32" s="179">
        <v>2021</v>
      </c>
      <c r="C32" s="7">
        <v>57.719503266752227</v>
      </c>
      <c r="D32" s="8">
        <v>321.08415397978393</v>
      </c>
      <c r="E32" s="8">
        <v>34.737847609385234</v>
      </c>
      <c r="F32" s="176">
        <f t="shared" si="0"/>
        <v>413.5415048559214</v>
      </c>
      <c r="G32" s="9">
        <v>429.9847522125724</v>
      </c>
      <c r="H32" s="7">
        <v>44.367511538640606</v>
      </c>
      <c r="I32" s="8">
        <v>246.73672046447786</v>
      </c>
      <c r="J32" s="8">
        <v>28.430655858927238</v>
      </c>
      <c r="K32" s="176">
        <f t="shared" si="1"/>
        <v>319.53488786204571</v>
      </c>
      <c r="L32" s="8">
        <v>35.687290985626184</v>
      </c>
      <c r="M32" s="8">
        <v>3342.2545922333848</v>
      </c>
      <c r="N32" s="74">
        <f t="shared" si="2"/>
        <v>3377.9418832190108</v>
      </c>
      <c r="O32" s="7">
        <v>1E-3</v>
      </c>
      <c r="P32" s="8">
        <v>1E-3</v>
      </c>
      <c r="Q32" s="8">
        <v>1E-3</v>
      </c>
      <c r="R32" s="170">
        <f t="shared" si="4"/>
        <v>3.0000000000000001E-3</v>
      </c>
      <c r="S32" s="14">
        <v>-2947.9561310064382</v>
      </c>
      <c r="T32" s="13">
        <v>94416.933828231908</v>
      </c>
      <c r="U32" s="14">
        <v>106804.76638691698</v>
      </c>
      <c r="V32" s="14">
        <v>102783.071195354</v>
      </c>
      <c r="W32" s="67">
        <f t="shared" si="3"/>
        <v>104726.88143235235</v>
      </c>
      <c r="X32" s="15">
        <v>7646.2200497283702</v>
      </c>
    </row>
    <row r="33" spans="1:25" ht="16.2" thickBot="1" x14ac:dyDescent="0.35">
      <c r="A33" s="24" t="s">
        <v>6</v>
      </c>
      <c r="B33" s="180">
        <v>2021</v>
      </c>
      <c r="C33" s="16">
        <v>196.89302539396709</v>
      </c>
      <c r="D33" s="17">
        <v>123.88821626390092</v>
      </c>
      <c r="E33" s="17">
        <v>11.991372075716859</v>
      </c>
      <c r="F33" s="177">
        <f t="shared" si="0"/>
        <v>332.77261373358488</v>
      </c>
      <c r="G33" s="18">
        <v>185.51785626658608</v>
      </c>
      <c r="H33" s="16">
        <v>217.80300347985602</v>
      </c>
      <c r="I33" s="17">
        <v>148.45580057380698</v>
      </c>
      <c r="J33" s="17">
        <v>13.836503402743773</v>
      </c>
      <c r="K33" s="177">
        <f t="shared" si="1"/>
        <v>380.09530745640677</v>
      </c>
      <c r="L33" s="17">
        <v>32.872949949094732</v>
      </c>
      <c r="M33" s="17">
        <v>2203.7957706872371</v>
      </c>
      <c r="N33" s="75">
        <f t="shared" si="2"/>
        <v>2236.6687206363317</v>
      </c>
      <c r="O33" s="16">
        <v>1E-3</v>
      </c>
      <c r="P33" s="17">
        <v>1E-3</v>
      </c>
      <c r="Q33" s="17">
        <v>1E-3</v>
      </c>
      <c r="R33" s="171">
        <f>SUM(O33:Q33)</f>
        <v>3.0000000000000001E-3</v>
      </c>
      <c r="S33" s="20">
        <v>-2051.1498643697455</v>
      </c>
      <c r="T33" s="19">
        <v>94783.956422492498</v>
      </c>
      <c r="U33" s="20">
        <v>107139.45474036786</v>
      </c>
      <c r="V33" s="20">
        <v>103225.38494269182</v>
      </c>
      <c r="W33" s="68">
        <f t="shared" si="3"/>
        <v>99916.998610696915</v>
      </c>
      <c r="X33" s="21">
        <v>7638.1964071039665</v>
      </c>
    </row>
    <row r="34" spans="1:25" x14ac:dyDescent="0.3">
      <c r="A34" s="22" t="s">
        <v>0</v>
      </c>
      <c r="B34" s="178">
        <v>2022</v>
      </c>
      <c r="C34" s="4">
        <v>242.48880604215427</v>
      </c>
      <c r="D34" s="5">
        <v>109.47924156319728</v>
      </c>
      <c r="E34" s="5">
        <v>12.037643498636365</v>
      </c>
      <c r="F34" s="175">
        <f t="shared" si="0"/>
        <v>364.00569110398794</v>
      </c>
      <c r="G34" s="6">
        <v>1794.3672105769201</v>
      </c>
      <c r="H34" s="4">
        <v>225.42429886781397</v>
      </c>
      <c r="I34" s="5">
        <v>105.45847347003354</v>
      </c>
      <c r="J34" s="5">
        <v>11.909781670361156</v>
      </c>
      <c r="K34" s="175">
        <f t="shared" si="1"/>
        <v>342.7925540082087</v>
      </c>
      <c r="L34" s="5">
        <v>51.907912008612861</v>
      </c>
      <c r="M34" s="5">
        <v>2379.0196965143482</v>
      </c>
      <c r="N34" s="73">
        <f t="shared" si="2"/>
        <v>2430.9276085229612</v>
      </c>
      <c r="O34" s="4">
        <v>1E-3</v>
      </c>
      <c r="P34" s="5">
        <v>1E-3</v>
      </c>
      <c r="Q34" s="5">
        <v>1E-3</v>
      </c>
      <c r="R34" s="169">
        <f t="shared" si="4"/>
        <v>3.0000000000000001E-3</v>
      </c>
      <c r="S34" s="11">
        <v>-636.55939794604114</v>
      </c>
      <c r="T34" s="10">
        <v>96664.049813982681</v>
      </c>
      <c r="U34" s="11">
        <v>117328.64247190727</v>
      </c>
      <c r="V34" s="11">
        <v>110404.10457968817</v>
      </c>
      <c r="W34" s="66">
        <f t="shared" si="3"/>
        <v>103498.7882631937</v>
      </c>
      <c r="X34" s="12">
        <v>8396.6488380784867</v>
      </c>
      <c r="Y34" s="122"/>
    </row>
    <row r="35" spans="1:25" x14ac:dyDescent="0.3">
      <c r="A35" s="23" t="s">
        <v>1</v>
      </c>
      <c r="B35" s="179">
        <v>2022</v>
      </c>
      <c r="C35" s="7">
        <v>104.92876641592969</v>
      </c>
      <c r="D35" s="8">
        <v>580.58143191299155</v>
      </c>
      <c r="E35" s="8">
        <v>47.384435381013155</v>
      </c>
      <c r="F35" s="176">
        <f t="shared" si="0"/>
        <v>732.8946337099344</v>
      </c>
      <c r="G35" s="9">
        <v>376.68585834953046</v>
      </c>
      <c r="H35" s="7">
        <v>101.99187861659111</v>
      </c>
      <c r="I35" s="8">
        <v>610.22613421750884</v>
      </c>
      <c r="J35" s="8">
        <v>49.198740693818159</v>
      </c>
      <c r="K35" s="176">
        <f t="shared" si="1"/>
        <v>761.4167535279181</v>
      </c>
      <c r="L35" s="8">
        <v>45.782721250541208</v>
      </c>
      <c r="M35" s="8">
        <v>6059.9274753840218</v>
      </c>
      <c r="N35" s="74">
        <f t="shared" si="2"/>
        <v>6105.7101966345626</v>
      </c>
      <c r="O35" s="7">
        <v>1E-3</v>
      </c>
      <c r="P35" s="8">
        <v>1E-3</v>
      </c>
      <c r="Q35" s="8">
        <v>1E-3</v>
      </c>
      <c r="R35" s="170">
        <f t="shared" si="4"/>
        <v>3.0000000000000001E-3</v>
      </c>
      <c r="S35" s="14">
        <v>-5729.0233382850311</v>
      </c>
      <c r="T35" s="13">
        <v>97981.080476301009</v>
      </c>
      <c r="U35" s="14">
        <v>119130.70765856534</v>
      </c>
      <c r="V35" s="14">
        <v>111690.5377178221</v>
      </c>
      <c r="W35" s="67">
        <f t="shared" si="3"/>
        <v>115816.9675966326</v>
      </c>
      <c r="X35" s="15">
        <v>8033.0241257743019</v>
      </c>
    </row>
    <row r="36" spans="1:25" x14ac:dyDescent="0.3">
      <c r="A36" s="23" t="s">
        <v>2</v>
      </c>
      <c r="B36" s="179">
        <v>2022</v>
      </c>
      <c r="C36" s="7">
        <v>106.5002300964251</v>
      </c>
      <c r="D36" s="8">
        <v>116.27290527525426</v>
      </c>
      <c r="E36" s="8">
        <v>8.9872047683505265</v>
      </c>
      <c r="F36" s="176">
        <f t="shared" si="0"/>
        <v>231.76034014002988</v>
      </c>
      <c r="G36" s="9">
        <v>485.01062091326418</v>
      </c>
      <c r="H36" s="7">
        <v>116.01136096834141</v>
      </c>
      <c r="I36" s="8">
        <v>153.93534601519869</v>
      </c>
      <c r="J36" s="8">
        <v>11.455385863788685</v>
      </c>
      <c r="K36" s="176">
        <f t="shared" si="1"/>
        <v>281.40209284732879</v>
      </c>
      <c r="L36" s="8">
        <v>50.477976797706688</v>
      </c>
      <c r="M36" s="8">
        <v>1663.2649623093305</v>
      </c>
      <c r="N36" s="74">
        <f t="shared" si="2"/>
        <v>1713.7429391070373</v>
      </c>
      <c r="O36" s="7">
        <v>1E-3</v>
      </c>
      <c r="P36" s="8">
        <v>1E-3</v>
      </c>
      <c r="Q36" s="8">
        <v>1E-3</v>
      </c>
      <c r="R36" s="170">
        <f t="shared" si="4"/>
        <v>3.0000000000000001E-3</v>
      </c>
      <c r="S36" s="14">
        <v>-1228.7313181937732</v>
      </c>
      <c r="T36" s="13">
        <v>99292.684381102532</v>
      </c>
      <c r="U36" s="14">
        <v>120677.90718476658</v>
      </c>
      <c r="V36" s="14">
        <v>113037.98072893255</v>
      </c>
      <c r="W36" s="67">
        <f t="shared" si="3"/>
        <v>111550.58662507086</v>
      </c>
      <c r="X36" s="15">
        <v>8427.9362252766987</v>
      </c>
    </row>
    <row r="37" spans="1:25" x14ac:dyDescent="0.3">
      <c r="A37" s="23" t="s">
        <v>3</v>
      </c>
      <c r="B37" s="179">
        <v>2022</v>
      </c>
      <c r="C37" s="7">
        <v>64.422264406679787</v>
      </c>
      <c r="D37" s="8">
        <v>80.689680920535238</v>
      </c>
      <c r="E37" s="8">
        <v>7.2370356829546374</v>
      </c>
      <c r="F37" s="176">
        <f t="shared" si="0"/>
        <v>152.34898101016967</v>
      </c>
      <c r="G37" s="9">
        <v>365.86481388704857</v>
      </c>
      <c r="H37" s="7">
        <v>80.410170374501064</v>
      </c>
      <c r="I37" s="8">
        <v>110.08453451925084</v>
      </c>
      <c r="J37" s="8">
        <v>10.054941272274981</v>
      </c>
      <c r="K37" s="176">
        <f t="shared" si="1"/>
        <v>200.54964616602689</v>
      </c>
      <c r="L37" s="8">
        <v>22.657703999488167</v>
      </c>
      <c r="M37" s="8">
        <v>1112.399645716469</v>
      </c>
      <c r="N37" s="74">
        <f t="shared" si="2"/>
        <v>1135.0573497159571</v>
      </c>
      <c r="O37" s="7">
        <v>1E-3</v>
      </c>
      <c r="P37" s="8">
        <v>1E-3</v>
      </c>
      <c r="Q37" s="8">
        <v>1E-3</v>
      </c>
      <c r="R37" s="170">
        <f t="shared" si="4"/>
        <v>3.0000000000000001E-3</v>
      </c>
      <c r="S37" s="14">
        <v>-769.19153582890863</v>
      </c>
      <c r="T37" s="13">
        <v>102202.67736802217</v>
      </c>
      <c r="U37" s="14">
        <v>118422.07765404126</v>
      </c>
      <c r="V37" s="14">
        <v>112242.10834289054</v>
      </c>
      <c r="W37" s="67">
        <f t="shared" si="3"/>
        <v>111609.08149583329</v>
      </c>
      <c r="X37" s="15">
        <v>8769.4827887220927</v>
      </c>
    </row>
    <row r="38" spans="1:25" x14ac:dyDescent="0.3">
      <c r="A38" s="23" t="s">
        <v>4</v>
      </c>
      <c r="B38" s="179">
        <v>2022</v>
      </c>
      <c r="C38" s="7">
        <v>49.33957191920755</v>
      </c>
      <c r="D38" s="8">
        <v>106.80000140763272</v>
      </c>
      <c r="E38" s="8">
        <v>9.8864160706367876</v>
      </c>
      <c r="F38" s="176">
        <f t="shared" ref="F38:F69" si="5">SUM(C38:E38)</f>
        <v>166.02598939747705</v>
      </c>
      <c r="G38" s="9">
        <v>1258.782542164497</v>
      </c>
      <c r="H38" s="7">
        <v>35.925448472214782</v>
      </c>
      <c r="I38" s="8">
        <v>78.593391807155129</v>
      </c>
      <c r="J38" s="8">
        <v>8.7695466323146167</v>
      </c>
      <c r="K38" s="176">
        <f t="shared" ref="K38:K69" si="6">SUM(H38:J38)</f>
        <v>123.28838691168453</v>
      </c>
      <c r="L38" s="8">
        <v>28.002616315868789</v>
      </c>
      <c r="M38" s="8">
        <v>1276.4488965299972</v>
      </c>
      <c r="N38" s="74">
        <f t="shared" ref="N38:N69" si="7">SUM(L38:M38)</f>
        <v>1304.4515128458661</v>
      </c>
      <c r="O38" s="7">
        <v>1E-3</v>
      </c>
      <c r="P38" s="8">
        <v>1E-3</v>
      </c>
      <c r="Q38" s="8">
        <v>1E-3</v>
      </c>
      <c r="R38" s="170">
        <f t="shared" si="4"/>
        <v>3.0000000000000001E-3</v>
      </c>
      <c r="S38" s="14">
        <v>-45.667970681368701</v>
      </c>
      <c r="T38" s="13">
        <v>100670.19330514049</v>
      </c>
      <c r="U38" s="14">
        <v>116924.43664534827</v>
      </c>
      <c r="V38" s="14">
        <v>110660.603324437</v>
      </c>
      <c r="W38" s="67">
        <f t="shared" si="3"/>
        <v>111742.50527304556</v>
      </c>
      <c r="X38" s="15">
        <v>8327.8676573929115</v>
      </c>
    </row>
    <row r="39" spans="1:25" x14ac:dyDescent="0.3">
      <c r="A39" s="23" t="s">
        <v>5</v>
      </c>
      <c r="B39" s="179">
        <v>2022</v>
      </c>
      <c r="C39" s="7">
        <v>59.047144916501281</v>
      </c>
      <c r="D39" s="8">
        <v>351.41755798473747</v>
      </c>
      <c r="E39" s="8">
        <v>38.426622891030654</v>
      </c>
      <c r="F39" s="176">
        <f t="shared" si="5"/>
        <v>448.89132579226941</v>
      </c>
      <c r="G39" s="9">
        <v>453.04942746677688</v>
      </c>
      <c r="H39" s="7">
        <v>44.238312014037383</v>
      </c>
      <c r="I39" s="8">
        <v>258.03659698527497</v>
      </c>
      <c r="J39" s="8">
        <v>30.573956332522133</v>
      </c>
      <c r="K39" s="176">
        <f t="shared" si="6"/>
        <v>332.84886533183447</v>
      </c>
      <c r="L39" s="8">
        <v>39.790626896845438</v>
      </c>
      <c r="M39" s="8">
        <v>3719.0507895348196</v>
      </c>
      <c r="N39" s="74">
        <f t="shared" si="7"/>
        <v>3758.841416431665</v>
      </c>
      <c r="O39" s="7">
        <v>1E-3</v>
      </c>
      <c r="P39" s="8">
        <v>1E-3</v>
      </c>
      <c r="Q39" s="8">
        <v>1E-3</v>
      </c>
      <c r="R39" s="170">
        <f t="shared" si="4"/>
        <v>3.0000000000000001E-3</v>
      </c>
      <c r="S39" s="14">
        <v>-3305.7909889648877</v>
      </c>
      <c r="T39" s="13">
        <v>99660.667806414203</v>
      </c>
      <c r="U39" s="14">
        <v>116308.31267609814</v>
      </c>
      <c r="V39" s="14">
        <v>109592.79987580598</v>
      </c>
      <c r="W39" s="67">
        <f t="shared" si="3"/>
        <v>113478.84981399201</v>
      </c>
      <c r="X39" s="15">
        <v>7909.4137541185573</v>
      </c>
    </row>
    <row r="40" spans="1:25" ht="16.2" thickBot="1" x14ac:dyDescent="0.35">
      <c r="A40" s="24" t="s">
        <v>6</v>
      </c>
      <c r="B40" s="180">
        <v>2022</v>
      </c>
      <c r="C40" s="16">
        <v>201.40030372276959</v>
      </c>
      <c r="D40" s="17">
        <v>135.67669128486929</v>
      </c>
      <c r="E40" s="17">
        <v>13.26245090398389</v>
      </c>
      <c r="F40" s="177">
        <f t="shared" si="5"/>
        <v>350.33944591162276</v>
      </c>
      <c r="G40" s="18">
        <v>195.61974523592295</v>
      </c>
      <c r="H40" s="16">
        <v>224.12561820616745</v>
      </c>
      <c r="I40" s="17">
        <v>164.58303333479554</v>
      </c>
      <c r="J40" s="17">
        <v>15.259456731526248</v>
      </c>
      <c r="K40" s="177">
        <f t="shared" si="6"/>
        <v>403.96810827248925</v>
      </c>
      <c r="L40" s="17">
        <v>34.531138065476306</v>
      </c>
      <c r="M40" s="17">
        <v>2389.6029579604219</v>
      </c>
      <c r="N40" s="75">
        <f t="shared" si="7"/>
        <v>2424.1340960258981</v>
      </c>
      <c r="O40" s="16">
        <v>1E-3</v>
      </c>
      <c r="P40" s="17">
        <v>1E-3</v>
      </c>
      <c r="Q40" s="17">
        <v>1E-3</v>
      </c>
      <c r="R40" s="171">
        <f>SUM(O40:Q40)</f>
        <v>3.0000000000000001E-3</v>
      </c>
      <c r="S40" s="20">
        <v>-2228.5133507899754</v>
      </c>
      <c r="T40" s="19">
        <v>100004.91595642298</v>
      </c>
      <c r="U40" s="20">
        <v>117089.85229523439</v>
      </c>
      <c r="V40" s="20">
        <v>110070.25944949458</v>
      </c>
      <c r="W40" s="68">
        <f t="shared" si="3"/>
        <v>107345.79821857825</v>
      </c>
      <c r="X40" s="21">
        <v>7901.9760809131185</v>
      </c>
    </row>
    <row r="41" spans="1:25" x14ac:dyDescent="0.3">
      <c r="A41" s="22" t="s">
        <v>0</v>
      </c>
      <c r="B41" s="178">
        <v>2023</v>
      </c>
      <c r="C41" s="4">
        <v>248.35969532788181</v>
      </c>
      <c r="D41" s="5">
        <v>120.53747186044745</v>
      </c>
      <c r="E41" s="5">
        <v>13.427476553635483</v>
      </c>
      <c r="F41" s="175">
        <f t="shared" si="5"/>
        <v>382.32464374196473</v>
      </c>
      <c r="G41" s="6">
        <v>1889.5269767906111</v>
      </c>
      <c r="H41" s="4">
        <v>230.35393395782481</v>
      </c>
      <c r="I41" s="5">
        <v>115.33668819876823</v>
      </c>
      <c r="J41" s="5">
        <v>13.232020861422859</v>
      </c>
      <c r="K41" s="175">
        <f t="shared" si="6"/>
        <v>358.92264301801589</v>
      </c>
      <c r="L41" s="5">
        <v>54.8465218561564</v>
      </c>
      <c r="M41" s="5">
        <v>2572.0752545789887</v>
      </c>
      <c r="N41" s="73">
        <f t="shared" si="7"/>
        <v>2626.9217764351451</v>
      </c>
      <c r="O41" s="4">
        <v>1E-3</v>
      </c>
      <c r="P41" s="5">
        <v>1E-3</v>
      </c>
      <c r="Q41" s="5">
        <v>1E-3</v>
      </c>
      <c r="R41" s="169">
        <f t="shared" si="4"/>
        <v>3.0000000000000001E-3</v>
      </c>
      <c r="S41" s="11">
        <v>-737.39379964453406</v>
      </c>
      <c r="T41" s="10">
        <v>102086.28528870683</v>
      </c>
      <c r="U41" s="11">
        <v>127134.83553226691</v>
      </c>
      <c r="V41" s="11">
        <v>116681.37204537094</v>
      </c>
      <c r="W41" s="66">
        <f t="shared" si="3"/>
        <v>110673.4819497891</v>
      </c>
      <c r="X41" s="12">
        <v>8655.2669425972308</v>
      </c>
      <c r="Y41" s="122"/>
    </row>
    <row r="42" spans="1:25" x14ac:dyDescent="0.3">
      <c r="A42" s="23" t="s">
        <v>1</v>
      </c>
      <c r="B42" s="179">
        <v>2023</v>
      </c>
      <c r="C42" s="7">
        <v>107.4282857075049</v>
      </c>
      <c r="D42" s="8">
        <v>641.14324188687465</v>
      </c>
      <c r="E42" s="8">
        <v>52.827802392718546</v>
      </c>
      <c r="F42" s="176">
        <f t="shared" si="5"/>
        <v>801.3993299870981</v>
      </c>
      <c r="G42" s="9">
        <v>396.76141678382703</v>
      </c>
      <c r="H42" s="7">
        <v>103.775386887468</v>
      </c>
      <c r="I42" s="8">
        <v>676.59520248943249</v>
      </c>
      <c r="J42" s="8">
        <v>54.876979537519446</v>
      </c>
      <c r="K42" s="176">
        <f t="shared" si="6"/>
        <v>835.24756891441996</v>
      </c>
      <c r="L42" s="8">
        <v>45.541530628443866</v>
      </c>
      <c r="M42" s="8">
        <v>6789.2179654052197</v>
      </c>
      <c r="N42" s="74">
        <f t="shared" si="7"/>
        <v>6834.7594960336637</v>
      </c>
      <c r="O42" s="7">
        <v>1E-3</v>
      </c>
      <c r="P42" s="8">
        <v>1E-3</v>
      </c>
      <c r="Q42" s="8">
        <v>1E-3</v>
      </c>
      <c r="R42" s="170">
        <f t="shared" si="4"/>
        <v>3.0000000000000001E-3</v>
      </c>
      <c r="S42" s="14">
        <v>-6437.997079249837</v>
      </c>
      <c r="T42" s="13">
        <v>103418.66258382842</v>
      </c>
      <c r="U42" s="14">
        <v>129802.46726554402</v>
      </c>
      <c r="V42" s="14">
        <v>117977.442743822</v>
      </c>
      <c r="W42" s="67">
        <f t="shared" si="3"/>
        <v>125747.48848659392</v>
      </c>
      <c r="X42" s="15">
        <v>8291.7979788158445</v>
      </c>
    </row>
    <row r="43" spans="1:25" x14ac:dyDescent="0.3">
      <c r="A43" s="23" t="s">
        <v>2</v>
      </c>
      <c r="B43" s="179">
        <v>2023</v>
      </c>
      <c r="C43" s="7">
        <v>109.0055917717447</v>
      </c>
      <c r="D43" s="8">
        <v>128.50508260355568</v>
      </c>
      <c r="E43" s="8">
        <v>10.016403554598499</v>
      </c>
      <c r="F43" s="176">
        <f t="shared" si="5"/>
        <v>247.52707792989887</v>
      </c>
      <c r="G43" s="9">
        <v>510.62967091361378</v>
      </c>
      <c r="H43" s="7">
        <v>119.93138279866703</v>
      </c>
      <c r="I43" s="8">
        <v>178.93955022538549</v>
      </c>
      <c r="J43" s="8">
        <v>13.341926922065714</v>
      </c>
      <c r="K43" s="176">
        <f t="shared" si="6"/>
        <v>312.21285994611827</v>
      </c>
      <c r="L43" s="8">
        <v>56.72510916744551</v>
      </c>
      <c r="M43" s="8">
        <v>1824.3246068279132</v>
      </c>
      <c r="N43" s="74">
        <f t="shared" si="7"/>
        <v>1881.0497159953586</v>
      </c>
      <c r="O43" s="7">
        <v>1E-3</v>
      </c>
      <c r="P43" s="8">
        <v>1E-3</v>
      </c>
      <c r="Q43" s="8">
        <v>1E-3</v>
      </c>
      <c r="R43" s="170">
        <f t="shared" si="4"/>
        <v>3.0000000000000001E-3</v>
      </c>
      <c r="S43" s="14">
        <v>-1370.4190450817448</v>
      </c>
      <c r="T43" s="13">
        <v>104718.98111774818</v>
      </c>
      <c r="U43" s="14">
        <v>131696.13527766726</v>
      </c>
      <c r="V43" s="14">
        <v>119330.91065600298</v>
      </c>
      <c r="W43" s="67">
        <f t="shared" si="3"/>
        <v>120804.90124510395</v>
      </c>
      <c r="X43" s="15">
        <v>8686.5830023064664</v>
      </c>
    </row>
    <row r="44" spans="1:25" x14ac:dyDescent="0.3">
      <c r="A44" s="23" t="s">
        <v>3</v>
      </c>
      <c r="B44" s="179">
        <v>2023</v>
      </c>
      <c r="C44" s="7">
        <v>65.882285446806222</v>
      </c>
      <c r="D44" s="8">
        <v>88.846115314317188</v>
      </c>
      <c r="E44" s="8">
        <v>8.069790344025348</v>
      </c>
      <c r="F44" s="176">
        <f t="shared" si="5"/>
        <v>162.79819110514873</v>
      </c>
      <c r="G44" s="9">
        <v>385.88812905718942</v>
      </c>
      <c r="H44" s="7">
        <v>82.227068346214992</v>
      </c>
      <c r="I44" s="8">
        <v>122.0415391700656</v>
      </c>
      <c r="J44" s="8">
        <v>11.368579943651268</v>
      </c>
      <c r="K44" s="176">
        <f t="shared" si="6"/>
        <v>215.63718745993188</v>
      </c>
      <c r="L44" s="8">
        <v>24.024153555145347</v>
      </c>
      <c r="M44" s="8">
        <v>1219.7270239406482</v>
      </c>
      <c r="N44" s="74">
        <f t="shared" si="7"/>
        <v>1243.7511774957936</v>
      </c>
      <c r="O44" s="7">
        <v>1E-3</v>
      </c>
      <c r="P44" s="8">
        <v>1E-3</v>
      </c>
      <c r="Q44" s="8">
        <v>1E-3</v>
      </c>
      <c r="R44" s="170">
        <f t="shared" si="4"/>
        <v>3.0000000000000001E-3</v>
      </c>
      <c r="S44" s="14">
        <v>-857.86204843860423</v>
      </c>
      <c r="T44" s="13">
        <v>107597.6208898137</v>
      </c>
      <c r="U44" s="14">
        <v>128220.30753318086</v>
      </c>
      <c r="V44" s="14">
        <v>118501.04869762929</v>
      </c>
      <c r="W44" s="67">
        <f t="shared" si="3"/>
        <v>119844.02857847896</v>
      </c>
      <c r="X44" s="15">
        <v>9028.0583461370788</v>
      </c>
    </row>
    <row r="45" spans="1:25" x14ac:dyDescent="0.3">
      <c r="A45" s="23" t="s">
        <v>4</v>
      </c>
      <c r="B45" s="179">
        <v>2023</v>
      </c>
      <c r="C45" s="7">
        <v>50.473900825689405</v>
      </c>
      <c r="D45" s="8">
        <v>118.26182199887752</v>
      </c>
      <c r="E45" s="8">
        <v>11.028485279496978</v>
      </c>
      <c r="F45" s="176">
        <f t="shared" si="5"/>
        <v>179.7642081040639</v>
      </c>
      <c r="G45" s="9">
        <v>1329.4937892255477</v>
      </c>
      <c r="H45" s="7">
        <v>36.528982960406374</v>
      </c>
      <c r="I45" s="8">
        <v>85.563416608614119</v>
      </c>
      <c r="J45" s="8">
        <v>10.09099472915873</v>
      </c>
      <c r="K45" s="176">
        <f t="shared" si="6"/>
        <v>132.18339429817922</v>
      </c>
      <c r="L45" s="8">
        <v>32.080072729349311</v>
      </c>
      <c r="M45" s="8">
        <v>1416.8738813837074</v>
      </c>
      <c r="N45" s="74">
        <f t="shared" si="7"/>
        <v>1448.9539541130566</v>
      </c>
      <c r="O45" s="7">
        <v>1E-3</v>
      </c>
      <c r="P45" s="8">
        <v>1E-3</v>
      </c>
      <c r="Q45" s="8">
        <v>1E-3</v>
      </c>
      <c r="R45" s="170">
        <f t="shared" si="4"/>
        <v>3.0000000000000001E-3</v>
      </c>
      <c r="S45" s="14">
        <v>-119.4591648875091</v>
      </c>
      <c r="T45" s="13">
        <v>106072.01131600392</v>
      </c>
      <c r="U45" s="14">
        <v>127425.35389122195</v>
      </c>
      <c r="V45" s="14">
        <v>116897.44584090903</v>
      </c>
      <c r="W45" s="67">
        <f t="shared" si="3"/>
        <v>120720.631589089</v>
      </c>
      <c r="X45" s="15">
        <v>8586.4883506153019</v>
      </c>
    </row>
    <row r="46" spans="1:25" x14ac:dyDescent="0.3">
      <c r="A46" s="23" t="s">
        <v>5</v>
      </c>
      <c r="B46" s="179">
        <v>2023</v>
      </c>
      <c r="C46" s="7">
        <v>60.399738716672033</v>
      </c>
      <c r="D46" s="8">
        <v>386.76149341956312</v>
      </c>
      <c r="E46" s="8">
        <v>42.882374469641981</v>
      </c>
      <c r="F46" s="176">
        <f t="shared" si="5"/>
        <v>490.04360660587719</v>
      </c>
      <c r="G46" s="9">
        <v>478.72018585597345</v>
      </c>
      <c r="H46" s="7">
        <v>44.109698860320258</v>
      </c>
      <c r="I46" s="8">
        <v>271.44527977055498</v>
      </c>
      <c r="J46" s="8">
        <v>33.158769097727991</v>
      </c>
      <c r="K46" s="176">
        <f t="shared" si="6"/>
        <v>348.71374772860321</v>
      </c>
      <c r="L46" s="8">
        <v>44.494934924864225</v>
      </c>
      <c r="M46" s="8">
        <v>4151.6917662354545</v>
      </c>
      <c r="N46" s="74">
        <f t="shared" si="7"/>
        <v>4196.186701160319</v>
      </c>
      <c r="O46" s="7">
        <v>1E-3</v>
      </c>
      <c r="P46" s="8">
        <v>1E-3</v>
      </c>
      <c r="Q46" s="8">
        <v>1E-3</v>
      </c>
      <c r="R46" s="170">
        <f t="shared" si="4"/>
        <v>3.0000000000000001E-3</v>
      </c>
      <c r="S46" s="14">
        <v>-3717.465515304345</v>
      </c>
      <c r="T46" s="13">
        <v>105071.46720470714</v>
      </c>
      <c r="U46" s="14">
        <v>125660.41000473325</v>
      </c>
      <c r="V46" s="14">
        <v>115846.32500561728</v>
      </c>
      <c r="W46" s="67">
        <f t="shared" si="3"/>
        <v>122122.85218492294</v>
      </c>
      <c r="X46" s="15">
        <v>8167.6164762810113</v>
      </c>
    </row>
    <row r="47" spans="1:25" ht="16.2" thickBot="1" x14ac:dyDescent="0.35">
      <c r="A47" s="24" t="s">
        <v>6</v>
      </c>
      <c r="B47" s="180">
        <v>2023</v>
      </c>
      <c r="C47" s="16">
        <v>205.99282906923574</v>
      </c>
      <c r="D47" s="17">
        <v>149.42669351484562</v>
      </c>
      <c r="E47" s="17">
        <v>14.798245505026719</v>
      </c>
      <c r="F47" s="177">
        <f t="shared" si="5"/>
        <v>370.21776808910812</v>
      </c>
      <c r="G47" s="18">
        <v>206.8852452118436</v>
      </c>
      <c r="H47" s="16">
        <v>230.61587305463337</v>
      </c>
      <c r="I47" s="17">
        <v>183.56024413566038</v>
      </c>
      <c r="J47" s="17">
        <v>16.981307007597579</v>
      </c>
      <c r="K47" s="177">
        <f t="shared" si="6"/>
        <v>431.15742419789137</v>
      </c>
      <c r="L47" s="17">
        <v>36.336242313717641</v>
      </c>
      <c r="M47" s="17">
        <v>2595.6241827880517</v>
      </c>
      <c r="N47" s="75">
        <f t="shared" si="7"/>
        <v>2631.9604251017695</v>
      </c>
      <c r="O47" s="16">
        <v>1E-3</v>
      </c>
      <c r="P47" s="17">
        <v>1E-3</v>
      </c>
      <c r="Q47" s="17">
        <v>1E-3</v>
      </c>
      <c r="R47" s="171">
        <f>SUM(O47:Q47)</f>
        <v>3.0000000000000001E-3</v>
      </c>
      <c r="S47" s="20">
        <v>-2425.0741798899257</v>
      </c>
      <c r="T47" s="19">
        <v>105393.26215463123</v>
      </c>
      <c r="U47" s="20">
        <v>127183.92143590399</v>
      </c>
      <c r="V47" s="20">
        <v>116384.33978424582</v>
      </c>
      <c r="W47" s="68">
        <f t="shared" si="3"/>
        <v>115103.26914084682</v>
      </c>
      <c r="X47" s="21">
        <v>8160.6308968018093</v>
      </c>
    </row>
    <row r="48" spans="1:25" x14ac:dyDescent="0.3">
      <c r="A48" s="22" t="s">
        <v>0</v>
      </c>
      <c r="B48" s="178">
        <v>2024</v>
      </c>
      <c r="C48" s="4">
        <v>254.37152294121802</v>
      </c>
      <c r="D48" s="5">
        <v>133.4499106259068</v>
      </c>
      <c r="E48" s="5">
        <v>15.107355750997074</v>
      </c>
      <c r="F48" s="175">
        <f t="shared" si="5"/>
        <v>402.92878931812191</v>
      </c>
      <c r="G48" s="6">
        <v>1998.2702812034117</v>
      </c>
      <c r="H48" s="4">
        <v>235.33684543811145</v>
      </c>
      <c r="I48" s="5">
        <v>126.75794826574045</v>
      </c>
      <c r="J48" s="5">
        <v>14.831299952487157</v>
      </c>
      <c r="K48" s="175">
        <f t="shared" si="6"/>
        <v>376.92609365633905</v>
      </c>
      <c r="L48" s="5">
        <v>58.479795278867485</v>
      </c>
      <c r="M48" s="5">
        <v>2783.7046639820746</v>
      </c>
      <c r="N48" s="73">
        <f t="shared" si="7"/>
        <v>2842.1844592609423</v>
      </c>
      <c r="O48" s="4">
        <v>1E-3</v>
      </c>
      <c r="P48" s="5">
        <v>1E-3</v>
      </c>
      <c r="Q48" s="5">
        <v>1E-3</v>
      </c>
      <c r="R48" s="169">
        <f t="shared" si="4"/>
        <v>3.0000000000000001E-3</v>
      </c>
      <c r="S48" s="11">
        <v>-843.91317805753056</v>
      </c>
      <c r="T48" s="10">
        <v>107708.27443722523</v>
      </c>
      <c r="U48" s="11">
        <v>136827.83337114559</v>
      </c>
      <c r="V48" s="11">
        <v>122281.40934593216</v>
      </c>
      <c r="W48" s="66">
        <f t="shared" si="3"/>
        <v>118074.42882585876</v>
      </c>
      <c r="X48" s="12">
        <v>8923.7772150266792</v>
      </c>
      <c r="Y48" s="122"/>
    </row>
    <row r="49" spans="1:25" x14ac:dyDescent="0.3">
      <c r="A49" s="23" t="s">
        <v>1</v>
      </c>
      <c r="B49" s="179">
        <v>2024</v>
      </c>
      <c r="C49" s="7">
        <v>109.98888683975515</v>
      </c>
      <c r="D49" s="8">
        <v>712.1779941849843</v>
      </c>
      <c r="E49" s="8">
        <v>59.411775176236183</v>
      </c>
      <c r="F49" s="176">
        <f t="shared" si="5"/>
        <v>881.57865620097573</v>
      </c>
      <c r="G49" s="9">
        <v>419.68674597901094</v>
      </c>
      <c r="H49" s="7">
        <v>105.5671606188952</v>
      </c>
      <c r="I49" s="8">
        <v>753.43042730290676</v>
      </c>
      <c r="J49" s="8">
        <v>61.671162604535148</v>
      </c>
      <c r="K49" s="176">
        <f t="shared" si="6"/>
        <v>920.66875052633713</v>
      </c>
      <c r="L49" s="8">
        <v>45.588209802340579</v>
      </c>
      <c r="M49" s="8">
        <v>7633.4566845546178</v>
      </c>
      <c r="N49" s="74">
        <f t="shared" si="7"/>
        <v>7679.0448943569581</v>
      </c>
      <c r="O49" s="7">
        <v>1E-3</v>
      </c>
      <c r="P49" s="8">
        <v>1E-3</v>
      </c>
      <c r="Q49" s="8">
        <v>1E-3</v>
      </c>
      <c r="R49" s="170">
        <f t="shared" si="4"/>
        <v>3.0000000000000001E-3</v>
      </c>
      <c r="S49" s="14">
        <v>-7259.3571483779469</v>
      </c>
      <c r="T49" s="13">
        <v>109059.5913295386</v>
      </c>
      <c r="U49" s="14">
        <v>140569.54016022448</v>
      </c>
      <c r="V49" s="14">
        <v>123592.08566949445</v>
      </c>
      <c r="W49" s="67">
        <f t="shared" si="3"/>
        <v>135819.25925483822</v>
      </c>
      <c r="X49" s="15">
        <v>8560.4624261355075</v>
      </c>
    </row>
    <row r="50" spans="1:25" x14ac:dyDescent="0.3">
      <c r="A50" s="23" t="s">
        <v>2</v>
      </c>
      <c r="B50" s="179">
        <v>2024</v>
      </c>
      <c r="C50" s="7">
        <v>111.57314052686911</v>
      </c>
      <c r="D50" s="8">
        <v>142.88005234571125</v>
      </c>
      <c r="E50" s="8">
        <v>11.262101675460784</v>
      </c>
      <c r="F50" s="176">
        <f t="shared" si="5"/>
        <v>265.71529454804113</v>
      </c>
      <c r="G50" s="9">
        <v>539.92853639014902</v>
      </c>
      <c r="H50" s="7">
        <v>123.94771252032606</v>
      </c>
      <c r="I50" s="8">
        <v>209.05002201933468</v>
      </c>
      <c r="J50" s="8">
        <v>15.683408358515891</v>
      </c>
      <c r="K50" s="176">
        <f t="shared" si="6"/>
        <v>348.68114289817663</v>
      </c>
      <c r="L50" s="8">
        <v>63.343110303630553</v>
      </c>
      <c r="M50" s="8">
        <v>2006.4491229123034</v>
      </c>
      <c r="N50" s="74">
        <f t="shared" si="7"/>
        <v>2069.7922332159342</v>
      </c>
      <c r="O50" s="7">
        <v>1E-3</v>
      </c>
      <c r="P50" s="8">
        <v>1E-3</v>
      </c>
      <c r="Q50" s="8">
        <v>1E-3</v>
      </c>
      <c r="R50" s="170">
        <f t="shared" si="4"/>
        <v>3.0000000000000001E-3</v>
      </c>
      <c r="S50" s="14">
        <v>-1529.8626968257854</v>
      </c>
      <c r="T50" s="13">
        <v>110345.95380137565</v>
      </c>
      <c r="U50" s="14">
        <v>142905.15601845155</v>
      </c>
      <c r="V50" s="14">
        <v>124955.46993235538</v>
      </c>
      <c r="W50" s="67">
        <f t="shared" si="3"/>
        <v>130523.78415186508</v>
      </c>
      <c r="X50" s="15">
        <v>8955.1253560656187</v>
      </c>
    </row>
    <row r="51" spans="1:25" x14ac:dyDescent="0.3">
      <c r="A51" s="23" t="s">
        <v>3</v>
      </c>
      <c r="B51" s="179">
        <v>2024</v>
      </c>
      <c r="C51" s="7">
        <v>67.345792221514458</v>
      </c>
      <c r="D51" s="8">
        <v>98.374608862267067</v>
      </c>
      <c r="E51" s="8">
        <v>9.0806583119496533</v>
      </c>
      <c r="F51" s="176">
        <f t="shared" si="5"/>
        <v>174.80105939573119</v>
      </c>
      <c r="G51" s="9">
        <v>408.86459451556362</v>
      </c>
      <c r="H51" s="7">
        <v>84.119783723321973</v>
      </c>
      <c r="I51" s="8">
        <v>135.97802822869329</v>
      </c>
      <c r="J51" s="8">
        <v>12.969317840943649</v>
      </c>
      <c r="K51" s="176">
        <f t="shared" si="6"/>
        <v>233.06712979295892</v>
      </c>
      <c r="L51" s="8">
        <v>25.531119158247023</v>
      </c>
      <c r="M51" s="8">
        <v>1341.1215241122866</v>
      </c>
      <c r="N51" s="74">
        <f t="shared" si="7"/>
        <v>1366.6526432705336</v>
      </c>
      <c r="O51" s="7">
        <v>1E-3</v>
      </c>
      <c r="P51" s="8">
        <v>1E-3</v>
      </c>
      <c r="Q51" s="8">
        <v>1E-3</v>
      </c>
      <c r="R51" s="170">
        <f t="shared" si="4"/>
        <v>3.0000000000000001E-3</v>
      </c>
      <c r="S51" s="14">
        <v>-957.7870487549701</v>
      </c>
      <c r="T51" s="13">
        <v>113163.0768749859</v>
      </c>
      <c r="U51" s="14">
        <v>137899.92383385607</v>
      </c>
      <c r="V51" s="14">
        <v>124103.65565182683</v>
      </c>
      <c r="W51" s="67">
        <f t="shared" si="3"/>
        <v>128204.06322384145</v>
      </c>
      <c r="X51" s="15">
        <v>9296.5397019005522</v>
      </c>
    </row>
    <row r="52" spans="1:25" x14ac:dyDescent="0.3">
      <c r="A52" s="23" t="s">
        <v>4</v>
      </c>
      <c r="B52" s="179">
        <v>2024</v>
      </c>
      <c r="C52" s="7">
        <v>51.610534804229822</v>
      </c>
      <c r="D52" s="8">
        <v>131.68332834257836</v>
      </c>
      <c r="E52" s="8">
        <v>12.413754447956928</v>
      </c>
      <c r="F52" s="176">
        <f t="shared" si="5"/>
        <v>195.70761759476511</v>
      </c>
      <c r="G52" s="9">
        <v>1410.6427865931421</v>
      </c>
      <c r="H52" s="7">
        <v>37.160708873197287</v>
      </c>
      <c r="I52" s="8">
        <v>93.745736010925413</v>
      </c>
      <c r="J52" s="8">
        <v>11.720916718209498</v>
      </c>
      <c r="K52" s="176">
        <f t="shared" si="6"/>
        <v>142.6273616023322</v>
      </c>
      <c r="L52" s="8">
        <v>36.645994018858985</v>
      </c>
      <c r="M52" s="8">
        <v>1578.5904243502173</v>
      </c>
      <c r="N52" s="74">
        <f t="shared" si="7"/>
        <v>1615.2364183690763</v>
      </c>
      <c r="O52" s="7">
        <v>1E-3</v>
      </c>
      <c r="P52" s="8">
        <v>1E-3</v>
      </c>
      <c r="Q52" s="8">
        <v>1E-3</v>
      </c>
      <c r="R52" s="170">
        <f t="shared" si="4"/>
        <v>3.0000000000000001E-3</v>
      </c>
      <c r="S52" s="14">
        <v>-204.59263177593382</v>
      </c>
      <c r="T52" s="13">
        <v>111643.38176649933</v>
      </c>
      <c r="U52" s="14">
        <v>137812.77615116446</v>
      </c>
      <c r="V52" s="14">
        <v>122459.948872874</v>
      </c>
      <c r="W52" s="67">
        <f t="shared" si="3"/>
        <v>129732.82260587304</v>
      </c>
      <c r="X52" s="15">
        <v>8855.00256002688</v>
      </c>
    </row>
    <row r="53" spans="1:25" x14ac:dyDescent="0.3">
      <c r="A53" s="23" t="s">
        <v>5</v>
      </c>
      <c r="B53" s="179">
        <v>2024</v>
      </c>
      <c r="C53" s="7">
        <v>61.779250849427967</v>
      </c>
      <c r="D53" s="8">
        <v>428.04725434605859</v>
      </c>
      <c r="E53" s="8">
        <v>48.277658805960527</v>
      </c>
      <c r="F53" s="176">
        <f t="shared" si="5"/>
        <v>538.10416400144709</v>
      </c>
      <c r="G53" s="9">
        <v>507.93520242378156</v>
      </c>
      <c r="H53" s="7">
        <v>43.975106948886946</v>
      </c>
      <c r="I53" s="8">
        <v>287.21118675798516</v>
      </c>
      <c r="J53" s="8">
        <v>36.266590188771218</v>
      </c>
      <c r="K53" s="176">
        <f t="shared" si="6"/>
        <v>367.45288389564331</v>
      </c>
      <c r="L53" s="8">
        <v>49.648720218686918</v>
      </c>
      <c r="M53" s="8">
        <v>4647.4836614403894</v>
      </c>
      <c r="N53" s="74">
        <f t="shared" si="7"/>
        <v>4697.1323816590766</v>
      </c>
      <c r="O53" s="7">
        <v>1E-3</v>
      </c>
      <c r="P53" s="8">
        <v>1E-3</v>
      </c>
      <c r="Q53" s="8">
        <v>1E-3</v>
      </c>
      <c r="R53" s="170">
        <f t="shared" si="4"/>
        <v>3.0000000000000001E-3</v>
      </c>
      <c r="S53" s="14">
        <v>-4189.196179235294</v>
      </c>
      <c r="T53" s="13">
        <v>110651.20453558028</v>
      </c>
      <c r="U53" s="14">
        <v>134700.91644751708</v>
      </c>
      <c r="V53" s="14">
        <v>121411.04162447121</v>
      </c>
      <c r="W53" s="67">
        <f t="shared" si="3"/>
        <v>130511.08105702372</v>
      </c>
      <c r="X53" s="15">
        <v>8435.8184666246289</v>
      </c>
    </row>
    <row r="54" spans="1:25" ht="16.2" thickBot="1" x14ac:dyDescent="0.35">
      <c r="A54" s="24" t="s">
        <v>6</v>
      </c>
      <c r="B54" s="180">
        <v>2024</v>
      </c>
      <c r="C54" s="16">
        <v>210.67728389806371</v>
      </c>
      <c r="D54" s="17">
        <v>165.50507711704941</v>
      </c>
      <c r="E54" s="17">
        <v>16.658260338363608</v>
      </c>
      <c r="F54" s="177">
        <f t="shared" si="5"/>
        <v>392.84062135347671</v>
      </c>
      <c r="G54" s="18">
        <v>219.72236871545715</v>
      </c>
      <c r="H54" s="16">
        <v>237.2390939583394</v>
      </c>
      <c r="I54" s="17">
        <v>205.94487723897024</v>
      </c>
      <c r="J54" s="17">
        <v>19.068868843462337</v>
      </c>
      <c r="K54" s="177">
        <f t="shared" si="6"/>
        <v>462.25284004077196</v>
      </c>
      <c r="L54" s="17">
        <v>38.246820885701339</v>
      </c>
      <c r="M54" s="17">
        <v>2823.4069309278375</v>
      </c>
      <c r="N54" s="75">
        <f t="shared" si="7"/>
        <v>2861.6537518135387</v>
      </c>
      <c r="O54" s="16">
        <v>1E-3</v>
      </c>
      <c r="P54" s="17">
        <v>1E-3</v>
      </c>
      <c r="Q54" s="17">
        <v>1E-3</v>
      </c>
      <c r="R54" s="171">
        <f>SUM(O54:Q54)</f>
        <v>3.0000000000000001E-3</v>
      </c>
      <c r="S54" s="20">
        <v>-2641.9303830980816</v>
      </c>
      <c r="T54" s="19">
        <v>110953.36396897642</v>
      </c>
      <c r="U54" s="20">
        <v>137331.02228449588</v>
      </c>
      <c r="V54" s="20">
        <v>122041.54265658719</v>
      </c>
      <c r="W54" s="68">
        <f t="shared" si="3"/>
        <v>123162.66186804458</v>
      </c>
      <c r="X54" s="21">
        <v>8429.1780687680512</v>
      </c>
    </row>
    <row r="55" spans="1:25" x14ac:dyDescent="0.3">
      <c r="A55" s="22" t="s">
        <v>0</v>
      </c>
      <c r="B55" s="178">
        <v>2025</v>
      </c>
      <c r="C55" s="4">
        <v>260.49676759893589</v>
      </c>
      <c r="D55" s="5">
        <v>148.57906360776218</v>
      </c>
      <c r="E55" s="5">
        <v>17.147632954883331</v>
      </c>
      <c r="F55" s="175">
        <f t="shared" si="5"/>
        <v>426.22346416158138</v>
      </c>
      <c r="G55" s="6">
        <v>2122.4188503924706</v>
      </c>
      <c r="H55" s="4">
        <v>240.4080523208722</v>
      </c>
      <c r="I55" s="5">
        <v>139.9858537413532</v>
      </c>
      <c r="J55" s="5">
        <v>16.768492049011996</v>
      </c>
      <c r="K55" s="175">
        <f t="shared" si="6"/>
        <v>397.16239811123739</v>
      </c>
      <c r="L55" s="5">
        <v>62.747470286236435</v>
      </c>
      <c r="M55" s="5">
        <v>3016.8548907142995</v>
      </c>
      <c r="N55" s="73">
        <f t="shared" si="7"/>
        <v>3079.6023610005359</v>
      </c>
      <c r="O55" s="4">
        <v>1E-3</v>
      </c>
      <c r="P55" s="5">
        <v>1E-3</v>
      </c>
      <c r="Q55" s="5">
        <v>1E-3</v>
      </c>
      <c r="R55" s="169">
        <f t="shared" si="4"/>
        <v>3.0000000000000001E-3</v>
      </c>
      <c r="S55" s="11">
        <v>-957.18251060806551</v>
      </c>
      <c r="T55" s="10">
        <v>113516.69515012507</v>
      </c>
      <c r="U55" s="11">
        <v>146264.98707952056</v>
      </c>
      <c r="V55" s="11">
        <v>127083.85291383106</v>
      </c>
      <c r="W55" s="66">
        <f t="shared" si="3"/>
        <v>125632.13811320288</v>
      </c>
      <c r="X55" s="12">
        <v>9202.5693084698141</v>
      </c>
      <c r="Y55" s="122"/>
    </row>
    <row r="56" spans="1:25" x14ac:dyDescent="0.3">
      <c r="A56" s="23" t="s">
        <v>1</v>
      </c>
      <c r="B56" s="179">
        <v>2025</v>
      </c>
      <c r="C56" s="7">
        <v>112.59880001972914</v>
      </c>
      <c r="D56" s="8">
        <v>795.752377717846</v>
      </c>
      <c r="E56" s="8">
        <v>67.412527379246853</v>
      </c>
      <c r="F56" s="176">
        <f t="shared" si="5"/>
        <v>975.76370511682205</v>
      </c>
      <c r="G56" s="9">
        <v>445.83623661803426</v>
      </c>
      <c r="H56" s="7">
        <v>107.3820545708958</v>
      </c>
      <c r="I56" s="8">
        <v>842.65529088137862</v>
      </c>
      <c r="J56" s="8">
        <v>69.819282181782427</v>
      </c>
      <c r="K56" s="176">
        <f t="shared" si="6"/>
        <v>1019.8566276340568</v>
      </c>
      <c r="L56" s="8">
        <v>45.91567942306051</v>
      </c>
      <c r="M56" s="8">
        <v>8614.4851880979604</v>
      </c>
      <c r="N56" s="74">
        <f t="shared" si="7"/>
        <v>8660.4008675210207</v>
      </c>
      <c r="O56" s="7">
        <v>1E-3</v>
      </c>
      <c r="P56" s="8">
        <v>1E-3</v>
      </c>
      <c r="Q56" s="8">
        <v>1E-3</v>
      </c>
      <c r="R56" s="170">
        <f t="shared" si="4"/>
        <v>3.0000000000000001E-3</v>
      </c>
      <c r="S56" s="14">
        <v>-8214.5636309029851</v>
      </c>
      <c r="T56" s="13">
        <v>114889.73083485833</v>
      </c>
      <c r="U56" s="14">
        <v>151304.02836967492</v>
      </c>
      <c r="V56" s="14">
        <v>128416.13212144485</v>
      </c>
      <c r="W56" s="67">
        <f t="shared" si="3"/>
        <v>145903.01569544684</v>
      </c>
      <c r="X56" s="15">
        <v>8839.406056048123</v>
      </c>
    </row>
    <row r="57" spans="1:25" x14ac:dyDescent="0.3">
      <c r="A57" s="23" t="s">
        <v>2</v>
      </c>
      <c r="B57" s="179">
        <v>2025</v>
      </c>
      <c r="C57" s="7">
        <v>114.19110405428239</v>
      </c>
      <c r="D57" s="8">
        <v>159.82126086526836</v>
      </c>
      <c r="E57" s="8">
        <v>12.776665780707866</v>
      </c>
      <c r="F57" s="176">
        <f t="shared" si="5"/>
        <v>286.78903070025859</v>
      </c>
      <c r="G57" s="9">
        <v>573.39936475116065</v>
      </c>
      <c r="H57" s="7">
        <v>128.08183287725072</v>
      </c>
      <c r="I57" s="8">
        <v>245.47619482459157</v>
      </c>
      <c r="J57" s="8">
        <v>18.604780214697506</v>
      </c>
      <c r="K57" s="176">
        <f t="shared" si="6"/>
        <v>392.1628079165398</v>
      </c>
      <c r="L57" s="8">
        <v>70.312927292590501</v>
      </c>
      <c r="M57" s="8">
        <v>2213.5443307154774</v>
      </c>
      <c r="N57" s="74">
        <f t="shared" si="7"/>
        <v>2283.8572580080677</v>
      </c>
      <c r="O57" s="7">
        <v>1E-3</v>
      </c>
      <c r="P57" s="8">
        <v>1E-3</v>
      </c>
      <c r="Q57" s="8">
        <v>1E-3</v>
      </c>
      <c r="R57" s="170">
        <f t="shared" si="4"/>
        <v>3.0000000000000001E-3</v>
      </c>
      <c r="S57" s="14">
        <v>-1710.4568932569073</v>
      </c>
      <c r="T57" s="13">
        <v>116160.06981102604</v>
      </c>
      <c r="U57" s="14">
        <v>154185.66391442931</v>
      </c>
      <c r="V57" s="14">
        <v>129794.75024966484</v>
      </c>
      <c r="W57" s="67">
        <f t="shared" si="3"/>
        <v>140609.22252452583</v>
      </c>
      <c r="X57" s="15">
        <v>9233.9507584759212</v>
      </c>
    </row>
    <row r="58" spans="1:25" x14ac:dyDescent="0.3">
      <c r="A58" s="23" t="s">
        <v>3</v>
      </c>
      <c r="B58" s="179">
        <v>2025</v>
      </c>
      <c r="C58" s="7">
        <v>68.841284363861007</v>
      </c>
      <c r="D58" s="8">
        <v>109.54480346452057</v>
      </c>
      <c r="E58" s="8">
        <v>10.309610004356784</v>
      </c>
      <c r="F58" s="176">
        <f t="shared" si="5"/>
        <v>188.69569783273835</v>
      </c>
      <c r="G58" s="9">
        <v>435.08587426143515</v>
      </c>
      <c r="H58" s="7">
        <v>86.037892187203482</v>
      </c>
      <c r="I58" s="8">
        <v>152.25482833594231</v>
      </c>
      <c r="J58" s="8">
        <v>14.933457811904534</v>
      </c>
      <c r="K58" s="176">
        <f t="shared" si="6"/>
        <v>253.22617833505032</v>
      </c>
      <c r="L58" s="8">
        <v>27.075295177643365</v>
      </c>
      <c r="M58" s="8">
        <v>1478.644019719703</v>
      </c>
      <c r="N58" s="74">
        <f t="shared" si="7"/>
        <v>1505.7193148973463</v>
      </c>
      <c r="O58" s="7">
        <v>1E-3</v>
      </c>
      <c r="P58" s="8">
        <v>1E-3</v>
      </c>
      <c r="Q58" s="8">
        <v>1E-3</v>
      </c>
      <c r="R58" s="170">
        <f t="shared" si="4"/>
        <v>3.0000000000000001E-3</v>
      </c>
      <c r="S58" s="14">
        <v>-1070.6324406359111</v>
      </c>
      <c r="T58" s="13">
        <v>118908.23068026482</v>
      </c>
      <c r="U58" s="14">
        <v>147316.80623605769</v>
      </c>
      <c r="V58" s="14">
        <v>128908.83533097846</v>
      </c>
      <c r="W58" s="67">
        <f t="shared" si="3"/>
        <v>136578.94083978192</v>
      </c>
      <c r="X58" s="15">
        <v>9575.3139463323114</v>
      </c>
    </row>
    <row r="59" spans="1:25" x14ac:dyDescent="0.3">
      <c r="A59" s="23" t="s">
        <v>4</v>
      </c>
      <c r="B59" s="179">
        <v>2025</v>
      </c>
      <c r="C59" s="7">
        <v>52.771557973432422</v>
      </c>
      <c r="D59" s="8">
        <v>147.48038010277233</v>
      </c>
      <c r="E59" s="8">
        <v>14.096841635274682</v>
      </c>
      <c r="F59" s="176">
        <f t="shared" si="5"/>
        <v>214.34877971147941</v>
      </c>
      <c r="G59" s="9">
        <v>1503.2061776053195</v>
      </c>
      <c r="H59" s="7">
        <v>37.795650321249276</v>
      </c>
      <c r="I59" s="8">
        <v>103.33716016494236</v>
      </c>
      <c r="J59" s="8">
        <v>13.746623069978552</v>
      </c>
      <c r="K59" s="176">
        <f t="shared" si="6"/>
        <v>154.87943355617017</v>
      </c>
      <c r="L59" s="8">
        <v>41.572792100799234</v>
      </c>
      <c r="M59" s="8">
        <v>1764.9340803959285</v>
      </c>
      <c r="N59" s="74">
        <f t="shared" si="7"/>
        <v>1806.5068724967277</v>
      </c>
      <c r="O59" s="7">
        <v>1E-3</v>
      </c>
      <c r="P59" s="8">
        <v>1E-3</v>
      </c>
      <c r="Q59" s="8">
        <v>1E-3</v>
      </c>
      <c r="R59" s="170">
        <f t="shared" si="4"/>
        <v>3.0000000000000001E-3</v>
      </c>
      <c r="S59" s="14">
        <v>-303.29969489140836</v>
      </c>
      <c r="T59" s="13">
        <v>117393.89300682233</v>
      </c>
      <c r="U59" s="14">
        <v>147904.87035902409</v>
      </c>
      <c r="V59" s="14">
        <v>127209.40787505015</v>
      </c>
      <c r="W59" s="67">
        <f t="shared" si="3"/>
        <v>138622.32767418114</v>
      </c>
      <c r="X59" s="15">
        <v>9133.8005589812165</v>
      </c>
    </row>
    <row r="60" spans="1:25" x14ac:dyDescent="0.3">
      <c r="A60" s="23" t="s">
        <v>5</v>
      </c>
      <c r="B60" s="179">
        <v>2025</v>
      </c>
      <c r="C60" s="7">
        <v>63.186995499010095</v>
      </c>
      <c r="D60" s="8">
        <v>476.37009494946841</v>
      </c>
      <c r="E60" s="8">
        <v>54.830106912122446</v>
      </c>
      <c r="F60" s="176">
        <f t="shared" si="5"/>
        <v>594.38719736060091</v>
      </c>
      <c r="G60" s="9">
        <v>541.19671919190887</v>
      </c>
      <c r="H60" s="7">
        <v>43.834987925565883</v>
      </c>
      <c r="I60" s="8">
        <v>305.70559028903421</v>
      </c>
      <c r="J60" s="8">
        <v>40.007538496936085</v>
      </c>
      <c r="K60" s="176">
        <f t="shared" si="6"/>
        <v>389.54811671153618</v>
      </c>
      <c r="L60" s="8">
        <v>55.197384375762084</v>
      </c>
      <c r="M60" s="8">
        <v>5219.077877753788</v>
      </c>
      <c r="N60" s="74">
        <f t="shared" si="7"/>
        <v>5274.2752621295504</v>
      </c>
      <c r="O60" s="7">
        <v>1E-3</v>
      </c>
      <c r="P60" s="8">
        <v>1E-3</v>
      </c>
      <c r="Q60" s="8">
        <v>1E-3</v>
      </c>
      <c r="R60" s="170">
        <f t="shared" si="4"/>
        <v>3.0000000000000001E-3</v>
      </c>
      <c r="S60" s="14">
        <v>-4733.0775429376417</v>
      </c>
      <c r="T60" s="13">
        <v>116409.4966289092</v>
      </c>
      <c r="U60" s="14">
        <v>143258.41215601953</v>
      </c>
      <c r="V60" s="14">
        <v>126163.8393361429</v>
      </c>
      <c r="W60" s="67">
        <f t="shared" si="3"/>
        <v>138481.50889735666</v>
      </c>
      <c r="X60" s="15">
        <v>8714.38192563546</v>
      </c>
    </row>
    <row r="61" spans="1:25" ht="16.2" thickBot="1" x14ac:dyDescent="0.35">
      <c r="A61" s="24" t="s">
        <v>6</v>
      </c>
      <c r="B61" s="180">
        <v>2025</v>
      </c>
      <c r="C61" s="16">
        <v>215.45814632342746</v>
      </c>
      <c r="D61" s="17">
        <v>184.34424103952111</v>
      </c>
      <c r="E61" s="17">
        <v>18.917570515753042</v>
      </c>
      <c r="F61" s="177">
        <f t="shared" si="5"/>
        <v>418.71995787870162</v>
      </c>
      <c r="G61" s="18">
        <v>234.3566144631036</v>
      </c>
      <c r="H61" s="16">
        <v>244.00418562964111</v>
      </c>
      <c r="I61" s="17">
        <v>232.47730350991631</v>
      </c>
      <c r="J61" s="17">
        <v>21.610781358033925</v>
      </c>
      <c r="K61" s="177">
        <f t="shared" si="6"/>
        <v>498.09227049759136</v>
      </c>
      <c r="L61" s="17">
        <v>40.265633772431002</v>
      </c>
      <c r="M61" s="17">
        <v>3077.3758812103351</v>
      </c>
      <c r="N61" s="75">
        <f t="shared" si="7"/>
        <v>3117.6415149827662</v>
      </c>
      <c r="O61" s="16">
        <v>1E-3</v>
      </c>
      <c r="P61" s="17">
        <v>1E-3</v>
      </c>
      <c r="Q61" s="17">
        <v>1E-3</v>
      </c>
      <c r="R61" s="171">
        <f>SUM(O61:Q61)</f>
        <v>3.0000000000000001E-3</v>
      </c>
      <c r="S61" s="20">
        <v>-2883.283900519662</v>
      </c>
      <c r="T61" s="19">
        <v>116693.79267097826</v>
      </c>
      <c r="U61" s="20">
        <v>147427.72381674225</v>
      </c>
      <c r="V61" s="20">
        <v>126929.39924503131</v>
      </c>
      <c r="W61" s="68">
        <f t="shared" si="3"/>
        <v>131482.50016769694</v>
      </c>
      <c r="X61" s="21">
        <v>8708.0056426216561</v>
      </c>
    </row>
    <row r="62" spans="1:25" x14ac:dyDescent="0.3">
      <c r="A62" s="22" t="s">
        <v>0</v>
      </c>
      <c r="B62" s="178">
        <v>2026</v>
      </c>
      <c r="C62" s="4">
        <v>266.72165330093179</v>
      </c>
      <c r="D62" s="5">
        <v>166.38253317693966</v>
      </c>
      <c r="E62" s="5">
        <v>19.636675453514112</v>
      </c>
      <c r="F62" s="175">
        <f t="shared" si="5"/>
        <v>452.74086193138555</v>
      </c>
      <c r="G62" s="6">
        <v>2262.4380647390226</v>
      </c>
      <c r="H62" s="4">
        <v>245.59871323854958</v>
      </c>
      <c r="I62" s="5">
        <v>155.32939783799398</v>
      </c>
      <c r="J62" s="5">
        <v>19.123881051838879</v>
      </c>
      <c r="K62" s="175">
        <f t="shared" si="6"/>
        <v>420.05199212838249</v>
      </c>
      <c r="L62" s="5">
        <v>67.481865309771138</v>
      </c>
      <c r="M62" s="5">
        <v>3275.9185233203798</v>
      </c>
      <c r="N62" s="73">
        <f t="shared" si="7"/>
        <v>3343.4003886301507</v>
      </c>
      <c r="O62" s="4">
        <v>1E-3</v>
      </c>
      <c r="P62" s="5">
        <v>1E-3</v>
      </c>
      <c r="Q62" s="5">
        <v>1E-3</v>
      </c>
      <c r="R62" s="169">
        <f t="shared" si="4"/>
        <v>3.0000000000000001E-3</v>
      </c>
      <c r="S62" s="11">
        <v>-1080.9613238911286</v>
      </c>
      <c r="T62" s="10">
        <v>119488.18219934822</v>
      </c>
      <c r="U62" s="11">
        <v>155294.36910268516</v>
      </c>
      <c r="V62" s="11">
        <v>130947.66768028593</v>
      </c>
      <c r="W62" s="66">
        <f t="shared" si="3"/>
        <v>133250.5339942562</v>
      </c>
      <c r="X62" s="12">
        <v>9480.1219242715906</v>
      </c>
      <c r="Y62" s="122"/>
    </row>
    <row r="63" spans="1:25" x14ac:dyDescent="0.3">
      <c r="A63" s="23" t="s">
        <v>1</v>
      </c>
      <c r="B63" s="179">
        <v>2026</v>
      </c>
      <c r="C63" s="7">
        <v>115.25234236049097</v>
      </c>
      <c r="D63" s="8">
        <v>894.4821584472968</v>
      </c>
      <c r="E63" s="8">
        <v>77.177547708106147</v>
      </c>
      <c r="F63" s="176">
        <f t="shared" si="5"/>
        <v>1086.912048515894</v>
      </c>
      <c r="G63" s="9">
        <v>475.28644886228778</v>
      </c>
      <c r="H63" s="7">
        <v>109.23246962921455</v>
      </c>
      <c r="I63" s="8">
        <v>946.55801313334086</v>
      </c>
      <c r="J63" s="8">
        <v>79.631765815481472</v>
      </c>
      <c r="K63" s="176">
        <f t="shared" si="6"/>
        <v>1135.4222485780369</v>
      </c>
      <c r="L63" s="8">
        <v>46.572064426890641</v>
      </c>
      <c r="M63" s="8">
        <v>9761.6210110541506</v>
      </c>
      <c r="N63" s="74">
        <f t="shared" si="7"/>
        <v>9808.1930754810419</v>
      </c>
      <c r="O63" s="7">
        <v>1E-3</v>
      </c>
      <c r="P63" s="8">
        <v>1E-3</v>
      </c>
      <c r="Q63" s="8">
        <v>1E-3</v>
      </c>
      <c r="R63" s="170">
        <f t="shared" si="4"/>
        <v>3.0000000000000001E-3</v>
      </c>
      <c r="S63" s="14">
        <v>-9332.9056266187508</v>
      </c>
      <c r="T63" s="13">
        <v>120882.75276692971</v>
      </c>
      <c r="U63" s="14">
        <v>161864.34024072756</v>
      </c>
      <c r="V63" s="14">
        <v>132310.78003154712</v>
      </c>
      <c r="W63" s="67">
        <f t="shared" si="3"/>
        <v>155849.0254948404</v>
      </c>
      <c r="X63" s="15">
        <v>9117.1064057475014</v>
      </c>
    </row>
    <row r="64" spans="1:25" x14ac:dyDescent="0.3">
      <c r="A64" s="23" t="s">
        <v>2</v>
      </c>
      <c r="B64" s="179">
        <v>2026</v>
      </c>
      <c r="C64" s="7">
        <v>116.85362313659246</v>
      </c>
      <c r="D64" s="8">
        <v>179.86470672102649</v>
      </c>
      <c r="E64" s="8">
        <v>14.626011178477224</v>
      </c>
      <c r="F64" s="176">
        <f t="shared" si="5"/>
        <v>311.34434103609618</v>
      </c>
      <c r="G64" s="9">
        <v>611.1699483651355</v>
      </c>
      <c r="H64" s="7">
        <v>132.34964520661472</v>
      </c>
      <c r="I64" s="8">
        <v>289.73045645453232</v>
      </c>
      <c r="J64" s="8">
        <v>22.27392008691918</v>
      </c>
      <c r="K64" s="176">
        <f t="shared" si="6"/>
        <v>444.35402174806626</v>
      </c>
      <c r="L64" s="8">
        <v>77.6555266928831</v>
      </c>
      <c r="M64" s="8">
        <v>2451.0267889775714</v>
      </c>
      <c r="N64" s="74">
        <f t="shared" si="7"/>
        <v>2528.6823156704545</v>
      </c>
      <c r="O64" s="7">
        <v>1E-3</v>
      </c>
      <c r="P64" s="8">
        <v>1E-3</v>
      </c>
      <c r="Q64" s="8">
        <v>1E-3</v>
      </c>
      <c r="R64" s="170">
        <f t="shared" si="4"/>
        <v>3.0000000000000001E-3</v>
      </c>
      <c r="S64" s="14">
        <v>-1917.511367305319</v>
      </c>
      <c r="T64" s="13">
        <v>122137.22087228358</v>
      </c>
      <c r="U64" s="14">
        <v>165402.55537514243</v>
      </c>
      <c r="V64" s="14">
        <v>133711.5671798985</v>
      </c>
      <c r="W64" s="67">
        <f t="shared" si="3"/>
        <v>150927.53344458368</v>
      </c>
      <c r="X64" s="15">
        <v>9511.5357533778224</v>
      </c>
    </row>
    <row r="65" spans="1:25" x14ac:dyDescent="0.3">
      <c r="A65" s="23" t="s">
        <v>3</v>
      </c>
      <c r="B65" s="179">
        <v>2026</v>
      </c>
      <c r="C65" s="7">
        <v>70.377561634533961</v>
      </c>
      <c r="D65" s="8">
        <v>122.67280939950237</v>
      </c>
      <c r="E65" s="8">
        <v>11.806799566862798</v>
      </c>
      <c r="F65" s="176">
        <f t="shared" si="5"/>
        <v>204.85717060089914</v>
      </c>
      <c r="G65" s="9">
        <v>464.63871082042391</v>
      </c>
      <c r="H65" s="7">
        <v>87.973171733919102</v>
      </c>
      <c r="I65" s="8">
        <v>171.35284862080232</v>
      </c>
      <c r="J65" s="8">
        <v>17.363586958591224</v>
      </c>
      <c r="K65" s="176">
        <f t="shared" si="6"/>
        <v>276.68960731331265</v>
      </c>
      <c r="L65" s="8">
        <v>28.646964247072727</v>
      </c>
      <c r="M65" s="8">
        <v>1636.1783950007798</v>
      </c>
      <c r="N65" s="74">
        <f t="shared" si="7"/>
        <v>1664.8253592478525</v>
      </c>
      <c r="O65" s="7">
        <v>1E-3</v>
      </c>
      <c r="P65" s="8">
        <v>1E-3</v>
      </c>
      <c r="Q65" s="8">
        <v>1E-3</v>
      </c>
      <c r="R65" s="170">
        <f t="shared" si="4"/>
        <v>3.0000000000000001E-3</v>
      </c>
      <c r="S65" s="14">
        <v>-1200.185648427429</v>
      </c>
      <c r="T65" s="13">
        <v>124845.76329353394</v>
      </c>
      <c r="U65" s="14">
        <v>156315.46592615428</v>
      </c>
      <c r="V65" s="14">
        <v>132775.15911559024</v>
      </c>
      <c r="W65" s="67">
        <f t="shared" si="3"/>
        <v>144832.44078002279</v>
      </c>
      <c r="X65" s="15">
        <v>9852.8557614308102</v>
      </c>
    </row>
    <row r="66" spans="1:25" x14ac:dyDescent="0.3">
      <c r="A66" s="23" t="s">
        <v>4</v>
      </c>
      <c r="B66" s="179">
        <v>2026</v>
      </c>
      <c r="C66" s="7">
        <v>53.963420203889136</v>
      </c>
      <c r="D66" s="8">
        <v>166.12545946654794</v>
      </c>
      <c r="E66" s="8">
        <v>16.182510336151527</v>
      </c>
      <c r="F66" s="176">
        <f t="shared" si="5"/>
        <v>236.2713900065886</v>
      </c>
      <c r="G66" s="9">
        <v>1607.5641698142654</v>
      </c>
      <c r="H66" s="7">
        <v>38.429665321171719</v>
      </c>
      <c r="I66" s="8">
        <v>114.63414741276895</v>
      </c>
      <c r="J66" s="8">
        <v>16.246562479200975</v>
      </c>
      <c r="K66" s="176">
        <f t="shared" si="6"/>
        <v>169.31037521314164</v>
      </c>
      <c r="L66" s="8">
        <v>46.876401357250415</v>
      </c>
      <c r="M66" s="8">
        <v>1982.4205406249605</v>
      </c>
      <c r="N66" s="74">
        <f t="shared" si="7"/>
        <v>2029.2969419822109</v>
      </c>
      <c r="O66" s="7">
        <v>1E-3</v>
      </c>
      <c r="P66" s="8">
        <v>1E-3</v>
      </c>
      <c r="Q66" s="8">
        <v>1E-3</v>
      </c>
      <c r="R66" s="170">
        <f t="shared" si="4"/>
        <v>3.0000000000000001E-3</v>
      </c>
      <c r="S66" s="14">
        <v>-421.731772167945</v>
      </c>
      <c r="T66" s="13">
        <v>123338.00607577314</v>
      </c>
      <c r="U66" s="14">
        <v>157503.51948906065</v>
      </c>
      <c r="V66" s="14">
        <v>131386.44330922377</v>
      </c>
      <c r="W66" s="67">
        <f t="shared" si="3"/>
        <v>147242.58920796367</v>
      </c>
      <c r="X66" s="15">
        <v>9411.3596428449655</v>
      </c>
    </row>
    <row r="67" spans="1:25" x14ac:dyDescent="0.3">
      <c r="A67" s="23" t="s">
        <v>5</v>
      </c>
      <c r="B67" s="179">
        <v>2026</v>
      </c>
      <c r="C67" s="7">
        <v>64.63146728781264</v>
      </c>
      <c r="D67" s="8">
        <v>533.0766795555644</v>
      </c>
      <c r="E67" s="8">
        <v>62.805739228143928</v>
      </c>
      <c r="F67" s="176">
        <f t="shared" si="5"/>
        <v>660.51388607152091</v>
      </c>
      <c r="G67" s="9">
        <v>578.58154688250204</v>
      </c>
      <c r="H67" s="7">
        <v>43.685082480090252</v>
      </c>
      <c r="I67" s="8">
        <v>327.39205139356022</v>
      </c>
      <c r="J67" s="8">
        <v>44.534616876223666</v>
      </c>
      <c r="K67" s="176">
        <f t="shared" si="6"/>
        <v>415.61175074987415</v>
      </c>
      <c r="L67" s="8">
        <v>61.170754601505955</v>
      </c>
      <c r="M67" s="8">
        <v>5884.3675259544934</v>
      </c>
      <c r="N67" s="74">
        <f t="shared" si="7"/>
        <v>5945.5382805559993</v>
      </c>
      <c r="O67" s="7">
        <v>1E-3</v>
      </c>
      <c r="P67" s="8">
        <v>1E-3</v>
      </c>
      <c r="Q67" s="8">
        <v>1E-3</v>
      </c>
      <c r="R67" s="170">
        <f t="shared" si="4"/>
        <v>3.0000000000000001E-3</v>
      </c>
      <c r="S67" s="14">
        <v>-5366.955733673497</v>
      </c>
      <c r="T67" s="13">
        <v>122362.87794928253</v>
      </c>
      <c r="U67" s="14">
        <v>151154.94474883022</v>
      </c>
      <c r="V67" s="14">
        <v>129961.31162417085</v>
      </c>
      <c r="W67" s="67">
        <f t="shared" si="3"/>
        <v>145857.61102243743</v>
      </c>
      <c r="X67" s="15">
        <v>8991.7640889447357</v>
      </c>
    </row>
    <row r="68" spans="1:25" ht="16.2" thickBot="1" x14ac:dyDescent="0.35">
      <c r="A68" s="24" t="s">
        <v>6</v>
      </c>
      <c r="B68" s="180">
        <v>2026</v>
      </c>
      <c r="C68" s="16">
        <v>220.36431197245651</v>
      </c>
      <c r="D68" s="17">
        <v>206.47747338080259</v>
      </c>
      <c r="E68" s="17">
        <v>21.667983986982822</v>
      </c>
      <c r="F68" s="177">
        <f t="shared" si="5"/>
        <v>448.50976934024192</v>
      </c>
      <c r="G68" s="18">
        <v>250.82583757450067</v>
      </c>
      <c r="H68" s="16">
        <v>250.89563228714744</v>
      </c>
      <c r="I68" s="17">
        <v>264.08490529468139</v>
      </c>
      <c r="J68" s="17">
        <v>24.728934189983274</v>
      </c>
      <c r="K68" s="177">
        <f t="shared" si="6"/>
        <v>539.7094717718121</v>
      </c>
      <c r="L68" s="17">
        <v>42.43800996361815</v>
      </c>
      <c r="M68" s="17">
        <v>3364.2460667268915</v>
      </c>
      <c r="N68" s="75">
        <f t="shared" si="7"/>
        <v>3406.6840766905098</v>
      </c>
      <c r="O68" s="16">
        <v>1E-3</v>
      </c>
      <c r="P68" s="17">
        <v>1E-3</v>
      </c>
      <c r="Q68" s="17">
        <v>1E-3</v>
      </c>
      <c r="R68" s="171">
        <f>SUM(O68:Q68)</f>
        <v>3.0000000000000001E-3</v>
      </c>
      <c r="S68" s="20">
        <v>-3155.8572391160092</v>
      </c>
      <c r="T68" s="19">
        <v>122625.77618089644</v>
      </c>
      <c r="U68" s="20">
        <v>157359.49651957501</v>
      </c>
      <c r="V68" s="20">
        <v>130915.4510383423</v>
      </c>
      <c r="W68" s="68">
        <f t="shared" si="3"/>
        <v>140001.13563010556</v>
      </c>
      <c r="X68" s="21">
        <v>8985.5907706719063</v>
      </c>
    </row>
    <row r="69" spans="1:25" x14ac:dyDescent="0.3">
      <c r="A69" s="22" t="s">
        <v>0</v>
      </c>
      <c r="B69" s="178">
        <v>2027</v>
      </c>
      <c r="C69" s="4">
        <v>272.98805189946307</v>
      </c>
      <c r="D69" s="5">
        <v>187.36996374803772</v>
      </c>
      <c r="E69" s="5">
        <v>22.686194353797834</v>
      </c>
      <c r="F69" s="175">
        <f t="shared" si="5"/>
        <v>483.04421000129861</v>
      </c>
      <c r="G69" s="6">
        <v>2419.4647723121789</v>
      </c>
      <c r="H69" s="4">
        <v>250.8691376771086</v>
      </c>
      <c r="I69" s="5">
        <v>173.1769563225931</v>
      </c>
      <c r="J69" s="5">
        <v>22.001228816398587</v>
      </c>
      <c r="K69" s="175">
        <f t="shared" si="6"/>
        <v>446.04732281610029</v>
      </c>
      <c r="L69" s="5">
        <v>72.286229484142581</v>
      </c>
      <c r="M69" s="5">
        <v>3553.5124192680623</v>
      </c>
      <c r="N69" s="73">
        <f t="shared" si="7"/>
        <v>3625.7986487522048</v>
      </c>
      <c r="O69" s="4">
        <v>1E-3</v>
      </c>
      <c r="P69" s="5">
        <v>1E-3</v>
      </c>
      <c r="Q69" s="5">
        <v>1E-3</v>
      </c>
      <c r="R69" s="169">
        <f t="shared" si="4"/>
        <v>3.0000000000000001E-3</v>
      </c>
      <c r="S69" s="11">
        <v>-1206.3328764400264</v>
      </c>
      <c r="T69" s="10">
        <v>125340.59331628276</v>
      </c>
      <c r="U69" s="11">
        <v>163613.77127539169</v>
      </c>
      <c r="V69" s="11">
        <v>133781.69560222642</v>
      </c>
      <c r="W69" s="66">
        <f t="shared" si="3"/>
        <v>140616.4323182721</v>
      </c>
      <c r="X69" s="12">
        <v>9767.8411294736252</v>
      </c>
      <c r="Y69" s="122"/>
    </row>
    <row r="70" spans="1:25" x14ac:dyDescent="0.3">
      <c r="A70" s="23" t="s">
        <v>1</v>
      </c>
      <c r="B70" s="179">
        <v>2027</v>
      </c>
      <c r="C70" s="7">
        <v>117.92473693081823</v>
      </c>
      <c r="D70" s="8">
        <v>1011.3188317591178</v>
      </c>
      <c r="E70" s="8">
        <v>89.145766571658129</v>
      </c>
      <c r="F70" s="176">
        <f t="shared" ref="F70:F96" si="8">SUM(C70:E70)</f>
        <v>1218.3893352615942</v>
      </c>
      <c r="G70" s="9">
        <v>508.40286045495463</v>
      </c>
      <c r="H70" s="7">
        <v>111.1007451942927</v>
      </c>
      <c r="I70" s="8">
        <v>1067.8563985650239</v>
      </c>
      <c r="J70" s="8">
        <v>91.515489410513339</v>
      </c>
      <c r="K70" s="176">
        <f t="shared" ref="K70:K96" si="9">SUM(H70:J70)</f>
        <v>1270.47263316983</v>
      </c>
      <c r="L70" s="8">
        <v>47.794206923142497</v>
      </c>
      <c r="M70" s="8">
        <v>11074.155269704064</v>
      </c>
      <c r="N70" s="74">
        <f t="shared" ref="N70:N96" si="10">SUM(L70:M70)</f>
        <v>11121.949476627207</v>
      </c>
      <c r="O70" s="7">
        <v>1E-3</v>
      </c>
      <c r="P70" s="8">
        <v>1E-3</v>
      </c>
      <c r="Q70" s="8">
        <v>1E-3</v>
      </c>
      <c r="R70" s="170">
        <f t="shared" si="4"/>
        <v>3.0000000000000001E-3</v>
      </c>
      <c r="S70" s="14">
        <v>-10613.545616172252</v>
      </c>
      <c r="T70" s="13">
        <v>126758.08697268442</v>
      </c>
      <c r="U70" s="14">
        <v>171866.8364198182</v>
      </c>
      <c r="V70" s="14">
        <v>135173.93620195444</v>
      </c>
      <c r="W70" s="67">
        <f t="shared" si="3"/>
        <v>165279.06413636016</v>
      </c>
      <c r="X70" s="15">
        <v>9404.953591705138</v>
      </c>
    </row>
    <row r="71" spans="1:25" x14ac:dyDescent="0.3">
      <c r="A71" s="23" t="s">
        <v>2</v>
      </c>
      <c r="B71" s="179">
        <v>2027</v>
      </c>
      <c r="C71" s="7">
        <v>119.53627108168743</v>
      </c>
      <c r="D71" s="8">
        <v>203.61886764538156</v>
      </c>
      <c r="E71" s="8">
        <v>16.893384026741693</v>
      </c>
      <c r="F71" s="176">
        <f t="shared" si="8"/>
        <v>340.04852275381069</v>
      </c>
      <c r="G71" s="9">
        <v>653.53472101055922</v>
      </c>
      <c r="H71" s="7">
        <v>136.72955412245557</v>
      </c>
      <c r="I71" s="8">
        <v>343.69589174125468</v>
      </c>
      <c r="J71" s="8">
        <v>26.921471432408882</v>
      </c>
      <c r="K71" s="176">
        <f t="shared" si="9"/>
        <v>507.34691729611916</v>
      </c>
      <c r="L71" s="8">
        <v>84.226628547065388</v>
      </c>
      <c r="M71" s="8">
        <v>2715.0756529963819</v>
      </c>
      <c r="N71" s="74">
        <f t="shared" si="10"/>
        <v>2799.3022815434474</v>
      </c>
      <c r="O71" s="7">
        <v>1E-3</v>
      </c>
      <c r="P71" s="8">
        <v>1E-3</v>
      </c>
      <c r="Q71" s="8">
        <v>-0.23017220554600984</v>
      </c>
      <c r="R71" s="170">
        <f t="shared" si="4"/>
        <v>-0.22817220554600984</v>
      </c>
      <c r="S71" s="14">
        <v>-2145.766560532888</v>
      </c>
      <c r="T71" s="13">
        <v>127995.65818168181</v>
      </c>
      <c r="U71" s="14">
        <v>176139.44589730428</v>
      </c>
      <c r="V71" s="14">
        <v>136599.05425193513</v>
      </c>
      <c r="W71" s="67">
        <f t="shared" ref="W71:W96" si="11">SUMPRODUCT(T71:V71,H71:J71)/K71</f>
        <v>161066.59556249695</v>
      </c>
      <c r="X71" s="15">
        <v>9799.2968821584691</v>
      </c>
    </row>
    <row r="72" spans="1:25" x14ac:dyDescent="0.3">
      <c r="A72" s="23" t="s">
        <v>3</v>
      </c>
      <c r="B72" s="179">
        <v>2027</v>
      </c>
      <c r="C72" s="7">
        <v>71.943523732279886</v>
      </c>
      <c r="D72" s="8">
        <v>138.13042959910601</v>
      </c>
      <c r="E72" s="8">
        <v>13.638778338938584</v>
      </c>
      <c r="F72" s="176">
        <f t="shared" si="8"/>
        <v>223.71273167032447</v>
      </c>
      <c r="G72" s="9">
        <v>497.93747360094608</v>
      </c>
      <c r="H72" s="7">
        <v>89.906795810281452</v>
      </c>
      <c r="I72" s="8">
        <v>193.83427701526819</v>
      </c>
      <c r="J72" s="8">
        <v>20.387723446195189</v>
      </c>
      <c r="K72" s="176">
        <f t="shared" si="9"/>
        <v>304.12879627174482</v>
      </c>
      <c r="L72" s="8">
        <v>29.837198229513056</v>
      </c>
      <c r="M72" s="8">
        <v>1812.6688105449025</v>
      </c>
      <c r="N72" s="74">
        <f t="shared" si="10"/>
        <v>1842.5060087744155</v>
      </c>
      <c r="O72" s="7">
        <v>1E-3</v>
      </c>
      <c r="P72" s="8">
        <v>1E-3</v>
      </c>
      <c r="Q72" s="8">
        <v>1E-3</v>
      </c>
      <c r="R72" s="170">
        <f t="shared" ref="R72:R74" si="12">SUM(O72:Q72)</f>
        <v>3.0000000000000001E-3</v>
      </c>
      <c r="S72" s="14">
        <v>-1344.5675351734697</v>
      </c>
      <c r="T72" s="13">
        <v>130695.95736017599</v>
      </c>
      <c r="U72" s="14">
        <v>164592.30694786049</v>
      </c>
      <c r="V72" s="14">
        <v>135608.41485896954</v>
      </c>
      <c r="W72" s="67">
        <f t="shared" si="11"/>
        <v>152628.86316351875</v>
      </c>
      <c r="X72" s="15">
        <v>10140.575015872631</v>
      </c>
    </row>
    <row r="73" spans="1:25" x14ac:dyDescent="0.3">
      <c r="A73" s="23" t="s">
        <v>4</v>
      </c>
      <c r="B73" s="179">
        <v>2027</v>
      </c>
      <c r="C73" s="7">
        <v>55.177725771866548</v>
      </c>
      <c r="D73" s="8">
        <v>188.30914626467131</v>
      </c>
      <c r="E73" s="8">
        <v>18.691390639539783</v>
      </c>
      <c r="F73" s="176">
        <f t="shared" si="8"/>
        <v>262.17826267607768</v>
      </c>
      <c r="G73" s="9">
        <v>1724.8247157615153</v>
      </c>
      <c r="H73" s="7">
        <v>39.053333435834844</v>
      </c>
      <c r="I73" s="8">
        <v>127.80919121524533</v>
      </c>
      <c r="J73" s="8">
        <v>19.446861157672522</v>
      </c>
      <c r="K73" s="176">
        <f t="shared" si="9"/>
        <v>186.30938580875269</v>
      </c>
      <c r="L73" s="8">
        <v>51.710881262087767</v>
      </c>
      <c r="M73" s="8">
        <v>2229.7245652347297</v>
      </c>
      <c r="N73" s="74">
        <f t="shared" si="10"/>
        <v>2281.4354464968173</v>
      </c>
      <c r="O73" s="7">
        <v>1E-3</v>
      </c>
      <c r="P73" s="8">
        <v>1E-3</v>
      </c>
      <c r="Q73" s="8">
        <v>1E-3</v>
      </c>
      <c r="R73" s="170">
        <f t="shared" si="12"/>
        <v>3.0000000000000001E-3</v>
      </c>
      <c r="S73" s="14">
        <v>-556.6097307353017</v>
      </c>
      <c r="T73" s="13">
        <v>129198.19593753727</v>
      </c>
      <c r="U73" s="14">
        <v>166440.98009538534</v>
      </c>
      <c r="V73" s="14">
        <v>134162.67224578201</v>
      </c>
      <c r="W73" s="67">
        <f t="shared" si="11"/>
        <v>155265.1253207447</v>
      </c>
      <c r="X73" s="15">
        <v>9699.0924185293698</v>
      </c>
    </row>
    <row r="74" spans="1:25" x14ac:dyDescent="0.3">
      <c r="A74" s="23" t="s">
        <v>5</v>
      </c>
      <c r="B74" s="179">
        <v>2027</v>
      </c>
      <c r="C74" s="7">
        <v>66.100793623695822</v>
      </c>
      <c r="D74" s="8">
        <v>599.74765478304835</v>
      </c>
      <c r="E74" s="8">
        <v>72.557189046172624</v>
      </c>
      <c r="F74" s="176">
        <f t="shared" si="8"/>
        <v>738.40563745291684</v>
      </c>
      <c r="G74" s="9">
        <v>620.8472978942973</v>
      </c>
      <c r="H74" s="7">
        <v>43.515079786088599</v>
      </c>
      <c r="I74" s="8">
        <v>352.78375077598491</v>
      </c>
      <c r="J74" s="8">
        <v>50.015234731886963</v>
      </c>
      <c r="K74" s="176">
        <f t="shared" si="9"/>
        <v>446.31406529396048</v>
      </c>
      <c r="L74" s="8">
        <v>67.471965863482467</v>
      </c>
      <c r="M74" s="8">
        <v>6647.9625932504514</v>
      </c>
      <c r="N74" s="74">
        <f t="shared" si="10"/>
        <v>6715.4345591139336</v>
      </c>
      <c r="O74" s="7">
        <v>1E-3</v>
      </c>
      <c r="P74" s="8">
        <v>1E-3</v>
      </c>
      <c r="Q74" s="8">
        <v>1E-3</v>
      </c>
      <c r="R74" s="170">
        <f t="shared" si="12"/>
        <v>3.0000000000000001E-3</v>
      </c>
      <c r="S74" s="14">
        <v>-6094.586261219637</v>
      </c>
      <c r="T74" s="13">
        <v>128237.18023149105</v>
      </c>
      <c r="U74" s="14">
        <v>158128.25501864366</v>
      </c>
      <c r="V74" s="14">
        <v>132740.55437921459</v>
      </c>
      <c r="W74" s="67">
        <f t="shared" si="11"/>
        <v>152368.89292158361</v>
      </c>
      <c r="X74" s="15">
        <v>9279.3628618050789</v>
      </c>
    </row>
    <row r="75" spans="1:25" ht="16.2" thickBot="1" x14ac:dyDescent="0.35">
      <c r="A75" s="24" t="s">
        <v>6</v>
      </c>
      <c r="B75" s="180">
        <v>2027</v>
      </c>
      <c r="C75" s="16">
        <v>225.35557362739411</v>
      </c>
      <c r="D75" s="17">
        <v>232.52979139971146</v>
      </c>
      <c r="E75" s="17">
        <v>25.031242545921501</v>
      </c>
      <c r="F75" s="177">
        <f t="shared" si="8"/>
        <v>482.91660757302702</v>
      </c>
      <c r="G75" s="18">
        <v>269.34264556465848</v>
      </c>
      <c r="H75" s="16">
        <v>257.85203064114359</v>
      </c>
      <c r="I75" s="17">
        <v>301.86821956370375</v>
      </c>
      <c r="J75" s="17">
        <v>28.587108733240601</v>
      </c>
      <c r="K75" s="177">
        <f t="shared" si="9"/>
        <v>588.30735893808799</v>
      </c>
      <c r="L75" s="17">
        <v>44.806328698368233</v>
      </c>
      <c r="M75" s="17">
        <v>3678.6791859852383</v>
      </c>
      <c r="N75" s="75">
        <f t="shared" si="10"/>
        <v>3723.4855146836067</v>
      </c>
      <c r="O75" s="16">
        <v>1E-3</v>
      </c>
      <c r="P75" s="17">
        <v>1E-3</v>
      </c>
      <c r="Q75" s="17">
        <v>1E-3</v>
      </c>
      <c r="R75" s="171">
        <f>SUM(O75:Q75)</f>
        <v>3.0000000000000001E-3</v>
      </c>
      <c r="S75" s="20">
        <v>-3454.1418691189474</v>
      </c>
      <c r="T75" s="19">
        <v>128467.63156292407</v>
      </c>
      <c r="U75" s="20">
        <v>166815.15870769176</v>
      </c>
      <c r="V75" s="20">
        <v>133871.01228241419</v>
      </c>
      <c r="W75" s="68">
        <f t="shared" si="11"/>
        <v>148406.81232923409</v>
      </c>
      <c r="X75" s="21">
        <v>9273.3398309676086</v>
      </c>
    </row>
    <row r="76" spans="1:25" x14ac:dyDescent="0.3">
      <c r="A76" s="22" t="s">
        <v>0</v>
      </c>
      <c r="B76" s="178">
        <v>2028</v>
      </c>
      <c r="C76" s="4">
        <v>279.32150422200215</v>
      </c>
      <c r="D76" s="5">
        <v>212.20487611528642</v>
      </c>
      <c r="E76" s="5">
        <v>26.434039086531534</v>
      </c>
      <c r="F76" s="175">
        <f t="shared" si="8"/>
        <v>517.9604194238201</v>
      </c>
      <c r="G76" s="6">
        <v>2595.897860461298</v>
      </c>
      <c r="H76" s="4">
        <v>256.19548168862912</v>
      </c>
      <c r="I76" s="5">
        <v>193.99573981704054</v>
      </c>
      <c r="J76" s="5">
        <v>25.543992960491078</v>
      </c>
      <c r="K76" s="175">
        <f t="shared" si="9"/>
        <v>475.73521446616076</v>
      </c>
      <c r="L76" s="5">
        <v>77.099329242774971</v>
      </c>
      <c r="M76" s="5">
        <v>3854.3262751730804</v>
      </c>
      <c r="N76" s="73">
        <f t="shared" si="10"/>
        <v>3931.4256044158556</v>
      </c>
      <c r="O76" s="4">
        <v>1E-3</v>
      </c>
      <c r="P76" s="5">
        <v>1E-3</v>
      </c>
      <c r="Q76" s="5">
        <v>1E-3</v>
      </c>
      <c r="R76" s="169">
        <f t="shared" ref="R76:R81" si="13">SUM(O76:Q76)</f>
        <v>3.0000000000000001E-3</v>
      </c>
      <c r="S76" s="11">
        <v>-1335.5267439545576</v>
      </c>
      <c r="T76" s="10">
        <v>131058.98980168872</v>
      </c>
      <c r="U76" s="11">
        <v>171076.1930711618</v>
      </c>
      <c r="V76" s="11">
        <v>135483.88309580451</v>
      </c>
      <c r="W76" s="66">
        <f t="shared" si="11"/>
        <v>147614.8304401924</v>
      </c>
      <c r="X76" s="12">
        <v>10066.107770060047</v>
      </c>
      <c r="Y76" s="122"/>
    </row>
    <row r="77" spans="1:25" x14ac:dyDescent="0.3">
      <c r="A77" s="23" t="s">
        <v>1</v>
      </c>
      <c r="B77" s="179">
        <v>2028</v>
      </c>
      <c r="C77" s="7">
        <v>120.62685329912446</v>
      </c>
      <c r="D77" s="8">
        <v>1150.1153305174739</v>
      </c>
      <c r="E77" s="8">
        <v>103.85984260910004</v>
      </c>
      <c r="F77" s="176">
        <f t="shared" si="8"/>
        <v>1374.6020264256983</v>
      </c>
      <c r="G77" s="9">
        <v>545.70731523940617</v>
      </c>
      <c r="H77" s="7">
        <v>112.97667253947446</v>
      </c>
      <c r="I77" s="8">
        <v>1209.9159282321086</v>
      </c>
      <c r="J77" s="8">
        <v>106.01702066454473</v>
      </c>
      <c r="K77" s="176">
        <f t="shared" si="9"/>
        <v>1428.909621436128</v>
      </c>
      <c r="L77" s="8">
        <v>49.568894407674236</v>
      </c>
      <c r="M77" s="8">
        <v>12582.711372510488</v>
      </c>
      <c r="N77" s="74">
        <f t="shared" si="10"/>
        <v>12632.280266918162</v>
      </c>
      <c r="O77" s="7">
        <v>1E-3</v>
      </c>
      <c r="P77" s="8">
        <v>1E-3</v>
      </c>
      <c r="Q77" s="8">
        <v>-0.21913608717558186</v>
      </c>
      <c r="R77" s="170">
        <f t="shared" si="13"/>
        <v>-0.21713608717558186</v>
      </c>
      <c r="S77" s="14">
        <v>-12086.571951678756</v>
      </c>
      <c r="T77" s="13">
        <v>132504.25982219717</v>
      </c>
      <c r="U77" s="14">
        <v>181138.42692979396</v>
      </c>
      <c r="V77" s="14">
        <v>136898.9151941154</v>
      </c>
      <c r="W77" s="67">
        <f t="shared" si="11"/>
        <v>174010.84695648553</v>
      </c>
      <c r="X77" s="15">
        <v>9703.328050651071</v>
      </c>
    </row>
    <row r="78" spans="1:25" x14ac:dyDescent="0.3">
      <c r="A78" s="23" t="s">
        <v>2</v>
      </c>
      <c r="B78" s="179">
        <v>2028</v>
      </c>
      <c r="C78" s="7">
        <v>122.2598617346589</v>
      </c>
      <c r="D78" s="8">
        <v>231.89145556285865</v>
      </c>
      <c r="E78" s="8">
        <v>19.681314398652358</v>
      </c>
      <c r="F78" s="176">
        <f t="shared" si="8"/>
        <v>373.83263169616993</v>
      </c>
      <c r="G78" s="9">
        <v>701.08534364696857</v>
      </c>
      <c r="H78" s="7">
        <v>141.19010688923291</v>
      </c>
      <c r="I78" s="8">
        <v>409.75047565341282</v>
      </c>
      <c r="J78" s="8">
        <v>32.868643985847612</v>
      </c>
      <c r="K78" s="176">
        <f t="shared" si="9"/>
        <v>583.80922652849335</v>
      </c>
      <c r="L78" s="8">
        <v>89.706035744936997</v>
      </c>
      <c r="M78" s="8">
        <v>3010.5543526474062</v>
      </c>
      <c r="N78" s="74">
        <f t="shared" si="10"/>
        <v>3100.260388392343</v>
      </c>
      <c r="O78" s="7">
        <v>1E-3</v>
      </c>
      <c r="P78" s="8">
        <v>1E-3</v>
      </c>
      <c r="Q78" s="8">
        <v>-0.60128636043871642</v>
      </c>
      <c r="R78" s="170">
        <f t="shared" si="13"/>
        <v>-0.59928636043871641</v>
      </c>
      <c r="S78" s="14">
        <v>-2399.174044745374</v>
      </c>
      <c r="T78" s="13">
        <v>133721.45180309864</v>
      </c>
      <c r="U78" s="14">
        <v>186210.55298987255</v>
      </c>
      <c r="V78" s="14">
        <v>138339.76379754211</v>
      </c>
      <c r="W78" s="67">
        <f t="shared" si="11"/>
        <v>170821.29683202019</v>
      </c>
      <c r="X78" s="15">
        <v>10097.615887904934</v>
      </c>
    </row>
    <row r="79" spans="1:25" x14ac:dyDescent="0.3">
      <c r="A79" s="23" t="s">
        <v>3</v>
      </c>
      <c r="B79" s="179">
        <v>2028</v>
      </c>
      <c r="C79" s="7">
        <v>73.52190796129905</v>
      </c>
      <c r="D79" s="8">
        <v>156.41527912479543</v>
      </c>
      <c r="E79" s="8">
        <v>15.892442179218842</v>
      </c>
      <c r="F79" s="176">
        <f t="shared" si="8"/>
        <v>245.82962926531332</v>
      </c>
      <c r="G79" s="9">
        <v>535.55569460031188</v>
      </c>
      <c r="H79" s="7">
        <v>91.869244481669043</v>
      </c>
      <c r="I79" s="8">
        <v>220.35751375605719</v>
      </c>
      <c r="J79" s="8">
        <v>24.173544537153784</v>
      </c>
      <c r="K79" s="176">
        <f t="shared" si="9"/>
        <v>336.40030277488</v>
      </c>
      <c r="L79" s="8">
        <v>30.638247227679436</v>
      </c>
      <c r="M79" s="8">
        <v>2011.792802279954</v>
      </c>
      <c r="N79" s="74">
        <f t="shared" si="10"/>
        <v>2042.4310495076334</v>
      </c>
      <c r="O79" s="7">
        <v>1E-3</v>
      </c>
      <c r="P79" s="8">
        <v>1E-3</v>
      </c>
      <c r="Q79" s="8">
        <v>1E-3</v>
      </c>
      <c r="R79" s="170">
        <f t="shared" si="13"/>
        <v>3.0000000000000001E-3</v>
      </c>
      <c r="S79" s="14">
        <v>-1506.8743549073213</v>
      </c>
      <c r="T79" s="13">
        <v>136411.71522796326</v>
      </c>
      <c r="U79" s="14">
        <v>172003.61949968495</v>
      </c>
      <c r="V79" s="14">
        <v>137318.05393726868</v>
      </c>
      <c r="W79" s="67">
        <f t="shared" si="11"/>
        <v>159791.1619449851</v>
      </c>
      <c r="X79" s="15">
        <v>10438.850365240156</v>
      </c>
    </row>
    <row r="80" spans="1:25" x14ac:dyDescent="0.3">
      <c r="A80" s="23" t="s">
        <v>4</v>
      </c>
      <c r="B80" s="179">
        <v>2028</v>
      </c>
      <c r="C80" s="7">
        <v>56.401456318592487</v>
      </c>
      <c r="D80" s="8">
        <v>214.53608383769091</v>
      </c>
      <c r="E80" s="8">
        <v>21.779434927695888</v>
      </c>
      <c r="F80" s="176">
        <f t="shared" si="8"/>
        <v>292.71697508397926</v>
      </c>
      <c r="G80" s="9">
        <v>1856.9942096426512</v>
      </c>
      <c r="H80" s="7">
        <v>39.680932571015497</v>
      </c>
      <c r="I80" s="8">
        <v>143.52723260410329</v>
      </c>
      <c r="J80" s="8">
        <v>23.505201932712545</v>
      </c>
      <c r="K80" s="176">
        <f t="shared" si="9"/>
        <v>206.71336710783132</v>
      </c>
      <c r="L80" s="8">
        <v>55.924878956733394</v>
      </c>
      <c r="M80" s="8">
        <v>2510.5535930371789</v>
      </c>
      <c r="N80" s="74">
        <f t="shared" si="10"/>
        <v>2566.4784719939121</v>
      </c>
      <c r="O80" s="7">
        <v>1E-3</v>
      </c>
      <c r="P80" s="8">
        <v>1E-3</v>
      </c>
      <c r="Q80" s="8">
        <v>1E-3</v>
      </c>
      <c r="R80" s="170">
        <f t="shared" si="13"/>
        <v>3.0000000000000001E-3</v>
      </c>
      <c r="S80" s="14">
        <v>-709.48326235126126</v>
      </c>
      <c r="T80" s="13">
        <v>134926.33427837669</v>
      </c>
      <c r="U80" s="14">
        <v>174109.42418675759</v>
      </c>
      <c r="V80" s="14">
        <v>135835.60353468178</v>
      </c>
      <c r="W80" s="67">
        <f t="shared" si="11"/>
        <v>162235.71003811422</v>
      </c>
      <c r="X80" s="15">
        <v>9997.3773845767391</v>
      </c>
    </row>
    <row r="81" spans="1:25" x14ac:dyDescent="0.3">
      <c r="A81" s="23" t="s">
        <v>5</v>
      </c>
      <c r="B81" s="179">
        <v>2028</v>
      </c>
      <c r="C81" s="7">
        <v>67.590025709599303</v>
      </c>
      <c r="D81" s="8">
        <v>678.55517220040554</v>
      </c>
      <c r="E81" s="8">
        <v>84.539398952745614</v>
      </c>
      <c r="F81" s="176">
        <f t="shared" si="8"/>
        <v>830.68459686275048</v>
      </c>
      <c r="G81" s="9">
        <v>668.66157469126188</v>
      </c>
      <c r="H81" s="7">
        <v>43.330883458830662</v>
      </c>
      <c r="I81" s="8">
        <v>382.37321169494567</v>
      </c>
      <c r="J81" s="8">
        <v>56.668679540416868</v>
      </c>
      <c r="K81" s="176">
        <f t="shared" si="9"/>
        <v>482.3727746941932</v>
      </c>
      <c r="L81" s="8">
        <v>73.846840472013369</v>
      </c>
      <c r="M81" s="8">
        <v>7526.4565581836432</v>
      </c>
      <c r="N81" s="74">
        <f t="shared" si="10"/>
        <v>7600.3033986556566</v>
      </c>
      <c r="O81" s="7">
        <v>1E-3</v>
      </c>
      <c r="P81" s="8">
        <v>1E-3</v>
      </c>
      <c r="Q81" s="8">
        <v>1E-3</v>
      </c>
      <c r="R81" s="170">
        <f t="shared" si="13"/>
        <v>3.0000000000000001E-3</v>
      </c>
      <c r="S81" s="14">
        <v>-6931.6408239643943</v>
      </c>
      <c r="T81" s="13">
        <v>133983.43113553236</v>
      </c>
      <c r="U81" s="14">
        <v>164050.73158442386</v>
      </c>
      <c r="V81" s="14">
        <v>134409.46536821156</v>
      </c>
      <c r="W81" s="67">
        <f t="shared" si="11"/>
        <v>157867.60047810856</v>
      </c>
      <c r="X81" s="15">
        <v>9577.5455601352187</v>
      </c>
    </row>
    <row r="82" spans="1:25" ht="16.2" thickBot="1" x14ac:dyDescent="0.35">
      <c r="A82" s="24" t="s">
        <v>6</v>
      </c>
      <c r="B82" s="180">
        <v>2028</v>
      </c>
      <c r="C82" s="16">
        <v>230.41508903228191</v>
      </c>
      <c r="D82" s="17">
        <v>263.35637707848758</v>
      </c>
      <c r="E82" s="17">
        <v>29.164411804384279</v>
      </c>
      <c r="F82" s="177">
        <f t="shared" si="8"/>
        <v>522.93587791515381</v>
      </c>
      <c r="G82" s="18">
        <v>290.19168427231648</v>
      </c>
      <c r="H82" s="16">
        <v>264.89337664870675</v>
      </c>
      <c r="I82" s="17">
        <v>347.15447267933075</v>
      </c>
      <c r="J82" s="17">
        <v>33.396222784776526</v>
      </c>
      <c r="K82" s="177">
        <f t="shared" si="9"/>
        <v>645.44407211281407</v>
      </c>
      <c r="L82" s="17">
        <v>47.36475294437416</v>
      </c>
      <c r="M82" s="17">
        <v>4025.6038984192633</v>
      </c>
      <c r="N82" s="75">
        <f t="shared" si="10"/>
        <v>4072.9686513636375</v>
      </c>
      <c r="O82" s="16">
        <v>1E-3</v>
      </c>
      <c r="P82" s="17">
        <v>1E-3</v>
      </c>
      <c r="Q82" s="17">
        <v>1E-3</v>
      </c>
      <c r="R82" s="171">
        <f>SUM(O82:Q82)</f>
        <v>3.0000000000000001E-3</v>
      </c>
      <c r="S82" s="20">
        <v>-3782.775967091321</v>
      </c>
      <c r="T82" s="19">
        <v>134173.24012299575</v>
      </c>
      <c r="U82" s="20">
        <v>175654.68594524753</v>
      </c>
      <c r="V82" s="20">
        <v>135676.643602967</v>
      </c>
      <c r="W82" s="68">
        <f t="shared" si="11"/>
        <v>156561.97692035965</v>
      </c>
      <c r="X82" s="21">
        <v>9571.6334736378813</v>
      </c>
    </row>
    <row r="83" spans="1:25" x14ac:dyDescent="0.3">
      <c r="A83" s="22" t="s">
        <v>0</v>
      </c>
      <c r="B83" s="178">
        <v>2029</v>
      </c>
      <c r="C83" s="4">
        <v>285.72036349294461</v>
      </c>
      <c r="D83" s="5">
        <v>241.6846680980932</v>
      </c>
      <c r="E83" s="5">
        <v>31.084640434958935</v>
      </c>
      <c r="F83" s="175">
        <f t="shared" si="8"/>
        <v>558.48967202599681</v>
      </c>
      <c r="G83" s="6">
        <v>2798.8514478853535</v>
      </c>
      <c r="H83" s="4">
        <v>261.71744660108055</v>
      </c>
      <c r="I83" s="5">
        <v>218.42627606597034</v>
      </c>
      <c r="J83" s="5">
        <v>29.910507537074722</v>
      </c>
      <c r="K83" s="175">
        <f t="shared" si="9"/>
        <v>510.05423020412559</v>
      </c>
      <c r="L83" s="5">
        <v>82.004024794120937</v>
      </c>
      <c r="M83" s="5">
        <v>4200.2399790854033</v>
      </c>
      <c r="N83" s="73">
        <f t="shared" si="10"/>
        <v>4282.2440038795239</v>
      </c>
      <c r="O83" s="4">
        <v>1E-3</v>
      </c>
      <c r="P83" s="5">
        <v>1E-3</v>
      </c>
      <c r="Q83" s="5">
        <v>1E-3</v>
      </c>
      <c r="R83" s="169">
        <f t="shared" ref="R83:R88" si="14">SUM(O83:Q83)</f>
        <v>3.0000000000000001E-3</v>
      </c>
      <c r="S83" s="11">
        <v>-1483.3915559941709</v>
      </c>
      <c r="T83" s="10">
        <v>136986.15025434986</v>
      </c>
      <c r="U83" s="11">
        <v>177722.57608038373</v>
      </c>
      <c r="V83" s="11">
        <v>136127.23775328763</v>
      </c>
      <c r="W83" s="66">
        <f t="shared" si="11"/>
        <v>154380.80117417619</v>
      </c>
      <c r="X83" s="12">
        <v>10375.318191366998</v>
      </c>
      <c r="Y83" s="122"/>
    </row>
    <row r="84" spans="1:25" x14ac:dyDescent="0.3">
      <c r="A84" s="23" t="s">
        <v>1</v>
      </c>
      <c r="B84" s="179">
        <v>2029</v>
      </c>
      <c r="C84" s="7">
        <v>123.40902149798794</v>
      </c>
      <c r="D84" s="8">
        <v>1315.9102099296974</v>
      </c>
      <c r="E84" s="8">
        <v>122.10540577892189</v>
      </c>
      <c r="F84" s="176">
        <f t="shared" si="8"/>
        <v>1561.4246372066073</v>
      </c>
      <c r="G84" s="9">
        <v>588.34690070385716</v>
      </c>
      <c r="H84" s="7">
        <v>114.85149521190718</v>
      </c>
      <c r="I84" s="8">
        <v>1376.8631743488047</v>
      </c>
      <c r="J84" s="8">
        <v>123.7380488520306</v>
      </c>
      <c r="K84" s="176">
        <f t="shared" si="9"/>
        <v>1615.4527184127423</v>
      </c>
      <c r="L84" s="8">
        <v>51.61789450016478</v>
      </c>
      <c r="M84" s="8">
        <v>14367.093876104944</v>
      </c>
      <c r="N84" s="74">
        <f t="shared" si="10"/>
        <v>14418.711770605109</v>
      </c>
      <c r="O84" s="7">
        <v>1E-3</v>
      </c>
      <c r="P84" s="8">
        <v>1E-3</v>
      </c>
      <c r="Q84" s="8">
        <v>-0.70111512732571435</v>
      </c>
      <c r="R84" s="170">
        <f>SUM(O84:Q84)</f>
        <v>-0.69911512732571435</v>
      </c>
      <c r="S84" s="14">
        <v>-13830.363869901252</v>
      </c>
      <c r="T84" s="13">
        <v>138462.39093673383</v>
      </c>
      <c r="U84" s="14">
        <v>189822.82649870246</v>
      </c>
      <c r="V84" s="14">
        <v>137543.77952746439</v>
      </c>
      <c r="W84" s="67">
        <f t="shared" si="11"/>
        <v>182166.93540011096</v>
      </c>
      <c r="X84" s="15">
        <v>10012.642270342441</v>
      </c>
    </row>
    <row r="85" spans="1:25" x14ac:dyDescent="0.3">
      <c r="A85" s="23" t="s">
        <v>2</v>
      </c>
      <c r="B85" s="179">
        <v>2029</v>
      </c>
      <c r="C85" s="7">
        <v>125.05473191949464</v>
      </c>
      <c r="D85" s="8">
        <v>265.70760034189425</v>
      </c>
      <c r="E85" s="8">
        <v>23.140327412650482</v>
      </c>
      <c r="F85" s="176">
        <f t="shared" si="8"/>
        <v>413.9026596740394</v>
      </c>
      <c r="G85" s="9">
        <v>755.57269299274958</v>
      </c>
      <c r="H85" s="7">
        <v>145.76206341570528</v>
      </c>
      <c r="I85" s="8">
        <v>491.0697079249245</v>
      </c>
      <c r="J85" s="8">
        <v>40.505775419529364</v>
      </c>
      <c r="K85" s="176">
        <f t="shared" si="9"/>
        <v>677.33754676015917</v>
      </c>
      <c r="L85" s="8">
        <v>95.256856996111026</v>
      </c>
      <c r="M85" s="8">
        <v>3356.7376032498978</v>
      </c>
      <c r="N85" s="74">
        <f t="shared" si="10"/>
        <v>3451.9944602460087</v>
      </c>
      <c r="O85" s="7">
        <v>1E-3</v>
      </c>
      <c r="P85" s="8">
        <v>1E-3</v>
      </c>
      <c r="Q85" s="8">
        <v>-0.88989347213430581</v>
      </c>
      <c r="R85" s="170">
        <f t="shared" si="14"/>
        <v>-0.88789347213430581</v>
      </c>
      <c r="S85" s="14">
        <v>-2696.4207672532593</v>
      </c>
      <c r="T85" s="13">
        <v>139657.10798853994</v>
      </c>
      <c r="U85" s="14">
        <v>195808.17667296174</v>
      </c>
      <c r="V85" s="14">
        <v>139013.54205721646</v>
      </c>
      <c r="W85" s="67">
        <f t="shared" si="11"/>
        <v>180328.14548412425</v>
      </c>
      <c r="X85" s="15">
        <v>10406.876133060357</v>
      </c>
    </row>
    <row r="86" spans="1:25" x14ac:dyDescent="0.3">
      <c r="A86" s="23" t="s">
        <v>3</v>
      </c>
      <c r="B86" s="179">
        <v>2029</v>
      </c>
      <c r="C86" s="7">
        <v>75.12494613620288</v>
      </c>
      <c r="D86" s="8">
        <v>178.13032353889056</v>
      </c>
      <c r="E86" s="8">
        <v>18.689836811596631</v>
      </c>
      <c r="F86" s="176">
        <f t="shared" si="8"/>
        <v>271.94510648669007</v>
      </c>
      <c r="G86" s="9">
        <v>578.73009256991929</v>
      </c>
      <c r="H86" s="7">
        <v>93.872175651943579</v>
      </c>
      <c r="I86" s="8">
        <v>251.95029475799504</v>
      </c>
      <c r="J86" s="8">
        <v>28.927438943270889</v>
      </c>
      <c r="K86" s="176">
        <f t="shared" si="9"/>
        <v>374.74990935320949</v>
      </c>
      <c r="L86" s="8">
        <v>31.451371332204417</v>
      </c>
      <c r="M86" s="8">
        <v>2244.177981056293</v>
      </c>
      <c r="N86" s="74">
        <f t="shared" si="10"/>
        <v>2275.6293523884974</v>
      </c>
      <c r="O86" s="7">
        <v>1E-3</v>
      </c>
      <c r="P86" s="8">
        <v>1E-3</v>
      </c>
      <c r="Q86" s="8">
        <v>1E-3</v>
      </c>
      <c r="R86" s="170">
        <f t="shared" si="14"/>
        <v>3.0000000000000001E-3</v>
      </c>
      <c r="S86" s="14">
        <v>-1696.8982598185773</v>
      </c>
      <c r="T86" s="13">
        <v>142336.31885094597</v>
      </c>
      <c r="U86" s="14">
        <v>178455.34254493174</v>
      </c>
      <c r="V86" s="14">
        <v>137963.92991713999</v>
      </c>
      <c r="W86" s="67">
        <f t="shared" si="11"/>
        <v>166282.19963218426</v>
      </c>
      <c r="X86" s="15">
        <v>10748.070114126649</v>
      </c>
    </row>
    <row r="87" spans="1:25" x14ac:dyDescent="0.3">
      <c r="A87" s="23" t="s">
        <v>4</v>
      </c>
      <c r="B87" s="179">
        <v>2029</v>
      </c>
      <c r="C87" s="7">
        <v>57.649461907426257</v>
      </c>
      <c r="D87" s="8">
        <v>245.6318472674343</v>
      </c>
      <c r="E87" s="8">
        <v>25.61127401783693</v>
      </c>
      <c r="F87" s="176">
        <f t="shared" si="8"/>
        <v>328.89258319269749</v>
      </c>
      <c r="G87" s="9">
        <v>2008.7306111474904</v>
      </c>
      <c r="H87" s="7">
        <v>40.318568636041647</v>
      </c>
      <c r="I87" s="8">
        <v>162.33089583903956</v>
      </c>
      <c r="J87" s="8">
        <v>28.685242772166358</v>
      </c>
      <c r="K87" s="176">
        <f t="shared" si="9"/>
        <v>231.33470724724756</v>
      </c>
      <c r="L87" s="8">
        <v>60.351004841966976</v>
      </c>
      <c r="M87" s="8">
        <v>2841.1289689253699</v>
      </c>
      <c r="N87" s="74">
        <f t="shared" si="10"/>
        <v>2901.479973767337</v>
      </c>
      <c r="O87" s="7">
        <v>1E-3</v>
      </c>
      <c r="P87" s="8">
        <v>1E-3</v>
      </c>
      <c r="Q87" s="8">
        <v>1E-3</v>
      </c>
      <c r="R87" s="170">
        <f t="shared" si="14"/>
        <v>3.0000000000000001E-3</v>
      </c>
      <c r="S87" s="14">
        <v>-892.74836261984626</v>
      </c>
      <c r="T87" s="13">
        <v>140864.46461853763</v>
      </c>
      <c r="U87" s="14">
        <v>180621.28582852348</v>
      </c>
      <c r="V87" s="14">
        <v>136420.27519056373</v>
      </c>
      <c r="W87" s="67">
        <f t="shared" si="11"/>
        <v>168211.32417688813</v>
      </c>
      <c r="X87" s="15">
        <v>10306.601923055596</v>
      </c>
    </row>
    <row r="88" spans="1:25" x14ac:dyDescent="0.3">
      <c r="A88" s="23" t="s">
        <v>5</v>
      </c>
      <c r="B88" s="179">
        <v>2029</v>
      </c>
      <c r="C88" s="7">
        <v>69.12460025527686</v>
      </c>
      <c r="D88" s="8">
        <v>772.11591927764744</v>
      </c>
      <c r="E88" s="8">
        <v>99.389271553485912</v>
      </c>
      <c r="F88" s="176">
        <f t="shared" si="8"/>
        <v>940.62979108641025</v>
      </c>
      <c r="G88" s="9">
        <v>723.2664674555665</v>
      </c>
      <c r="H88" s="7">
        <v>43.131910054021823</v>
      </c>
      <c r="I88" s="8">
        <v>416.91692770135194</v>
      </c>
      <c r="J88" s="8">
        <v>64.755827330689641</v>
      </c>
      <c r="K88" s="176">
        <f t="shared" si="9"/>
        <v>524.80466508606344</v>
      </c>
      <c r="L88" s="8">
        <v>80.127931897591381</v>
      </c>
      <c r="M88" s="8">
        <v>8557.3337983815054</v>
      </c>
      <c r="N88" s="74">
        <f t="shared" si="10"/>
        <v>8637.4617302790975</v>
      </c>
      <c r="O88" s="7">
        <v>1E-3</v>
      </c>
      <c r="P88" s="8">
        <v>1E-3</v>
      </c>
      <c r="Q88" s="8">
        <v>1E-3</v>
      </c>
      <c r="R88" s="170">
        <f t="shared" si="14"/>
        <v>3.0000000000000001E-3</v>
      </c>
      <c r="S88" s="14">
        <v>-7914.1942628235302</v>
      </c>
      <c r="T88" s="13">
        <v>139942.02189673673</v>
      </c>
      <c r="U88" s="14">
        <v>168879.72492174263</v>
      </c>
      <c r="V88" s="14">
        <v>134980.80709776914</v>
      </c>
      <c r="W88" s="67">
        <f t="shared" si="11"/>
        <v>162318.63447719341</v>
      </c>
      <c r="X88" s="15">
        <v>9886.6916348459781</v>
      </c>
    </row>
    <row r="89" spans="1:25" ht="16.2" thickBot="1" x14ac:dyDescent="0.35">
      <c r="A89" s="24" t="s">
        <v>6</v>
      </c>
      <c r="B89" s="180">
        <v>2029</v>
      </c>
      <c r="C89" s="16">
        <v>235.60709952019386</v>
      </c>
      <c r="D89" s="17">
        <v>300.02798253316064</v>
      </c>
      <c r="E89" s="17">
        <v>34.292402160101432</v>
      </c>
      <c r="F89" s="177">
        <f t="shared" si="8"/>
        <v>569.92748421345595</v>
      </c>
      <c r="G89" s="18">
        <v>314.0450870751817</v>
      </c>
      <c r="H89" s="16">
        <v>272.03656515882705</v>
      </c>
      <c r="I89" s="17">
        <v>401.65127434873079</v>
      </c>
      <c r="J89" s="17">
        <v>39.383325914250626</v>
      </c>
      <c r="K89" s="177">
        <f t="shared" si="9"/>
        <v>713.07116542180836</v>
      </c>
      <c r="L89" s="17">
        <v>50.019959035657259</v>
      </c>
      <c r="M89" s="17">
        <v>4424.0424505733445</v>
      </c>
      <c r="N89" s="75">
        <f t="shared" si="10"/>
        <v>4474.0624096090014</v>
      </c>
      <c r="O89" s="16">
        <v>1E-3</v>
      </c>
      <c r="P89" s="17">
        <v>1E-3</v>
      </c>
      <c r="Q89" s="17">
        <v>1E-3</v>
      </c>
      <c r="R89" s="171">
        <f>SUM(O89:Q89)</f>
        <v>3.0000000000000001E-3</v>
      </c>
      <c r="S89" s="20">
        <v>-4160.0163225338201</v>
      </c>
      <c r="T89" s="19">
        <v>140068.4493722826</v>
      </c>
      <c r="U89" s="20">
        <v>183995.71683996648</v>
      </c>
      <c r="V89" s="20">
        <v>136428.14337596422</v>
      </c>
      <c r="W89" s="68">
        <f t="shared" si="11"/>
        <v>164610.2853743319</v>
      </c>
      <c r="X89" s="21">
        <v>9880.8669330187277</v>
      </c>
    </row>
    <row r="90" spans="1:25" x14ac:dyDescent="0.3">
      <c r="A90" s="22" t="s">
        <v>0</v>
      </c>
      <c r="B90" s="178">
        <v>2030</v>
      </c>
      <c r="C90" s="4">
        <v>292.25981767736027</v>
      </c>
      <c r="D90" s="5">
        <v>276.84446874077065</v>
      </c>
      <c r="E90" s="5">
        <v>36.885746499668642</v>
      </c>
      <c r="F90" s="175">
        <f t="shared" si="8"/>
        <v>605.99003291779945</v>
      </c>
      <c r="G90" s="6">
        <v>3030.9945983123371</v>
      </c>
      <c r="H90" s="4">
        <v>267.31586243896618</v>
      </c>
      <c r="I90" s="5">
        <v>247.14105270011129</v>
      </c>
      <c r="J90" s="5">
        <v>35.327460486883894</v>
      </c>
      <c r="K90" s="175">
        <f t="shared" si="9"/>
        <v>549.78437562596127</v>
      </c>
      <c r="L90" s="5">
        <v>86.560410147093222</v>
      </c>
      <c r="M90" s="5">
        <v>4595.5450441538487</v>
      </c>
      <c r="N90" s="73">
        <f t="shared" si="10"/>
        <v>4682.1054543009423</v>
      </c>
      <c r="O90" s="4">
        <v>1E-3</v>
      </c>
      <c r="P90" s="5">
        <v>1E-3</v>
      </c>
      <c r="Q90" s="5">
        <v>-1.4657445637821738E-2</v>
      </c>
      <c r="R90" s="169">
        <f t="shared" ref="R90:R95" si="15">SUM(O90:Q90)</f>
        <v>-1.2657445637821738E-2</v>
      </c>
      <c r="S90" s="11">
        <v>-1651.1098559886041</v>
      </c>
      <c r="T90" s="10">
        <v>143066.03979286033</v>
      </c>
      <c r="U90" s="11">
        <v>183391.32908557975</v>
      </c>
      <c r="V90" s="11">
        <v>135664.34398507967</v>
      </c>
      <c r="W90" s="66">
        <f t="shared" si="11"/>
        <v>160717.59876814901</v>
      </c>
      <c r="X90" s="12">
        <v>10695.882147326663</v>
      </c>
      <c r="Y90" s="122"/>
    </row>
    <row r="91" spans="1:25" x14ac:dyDescent="0.3">
      <c r="A91" s="23" t="s">
        <v>1</v>
      </c>
      <c r="B91" s="179">
        <v>2030</v>
      </c>
      <c r="C91" s="7">
        <v>126.23219350505322</v>
      </c>
      <c r="D91" s="8">
        <v>1514.430502110732</v>
      </c>
      <c r="E91" s="8">
        <v>144.87918253096527</v>
      </c>
      <c r="F91" s="176">
        <f t="shared" si="8"/>
        <v>1785.5418781467504</v>
      </c>
      <c r="G91" s="9">
        <v>637.15253325860306</v>
      </c>
      <c r="H91" s="7">
        <v>116.77209762907574</v>
      </c>
      <c r="I91" s="8">
        <v>1574.181789970839</v>
      </c>
      <c r="J91" s="8">
        <v>145.48947218978017</v>
      </c>
      <c r="K91" s="176">
        <f t="shared" si="9"/>
        <v>1836.4433597896948</v>
      </c>
      <c r="L91" s="8">
        <v>53.967936995638311</v>
      </c>
      <c r="M91" s="8">
        <v>16483.800902255403</v>
      </c>
      <c r="N91" s="74">
        <f t="shared" si="10"/>
        <v>16537.768839251043</v>
      </c>
      <c r="O91" s="7">
        <v>1E-3</v>
      </c>
      <c r="P91" s="8">
        <v>1E-3</v>
      </c>
      <c r="Q91" s="8">
        <v>-1.3133398847482822</v>
      </c>
      <c r="R91" s="170">
        <f t="shared" si="15"/>
        <v>-1.3113398847482822</v>
      </c>
      <c r="S91" s="14">
        <v>-15900.61530599244</v>
      </c>
      <c r="T91" s="13">
        <v>144573.21366602875</v>
      </c>
      <c r="U91" s="14">
        <v>197737.8640841422</v>
      </c>
      <c r="V91" s="14">
        <v>137106.02382730064</v>
      </c>
      <c r="W91" s="67">
        <f t="shared" si="11"/>
        <v>189553.86967680926</v>
      </c>
      <c r="X91" s="15">
        <v>10333.307253119736</v>
      </c>
    </row>
    <row r="92" spans="1:25" x14ac:dyDescent="0.3">
      <c r="A92" s="23" t="s">
        <v>2</v>
      </c>
      <c r="B92" s="179">
        <v>2030</v>
      </c>
      <c r="C92" s="7">
        <v>127.89150866710816</v>
      </c>
      <c r="D92" s="8">
        <v>306.26128522123508</v>
      </c>
      <c r="E92" s="8">
        <v>27.459510798873485</v>
      </c>
      <c r="F92" s="176">
        <f t="shared" si="8"/>
        <v>461.61230468721675</v>
      </c>
      <c r="G92" s="9">
        <v>818.03992012555477</v>
      </c>
      <c r="H92" s="7">
        <v>150.49616881242113</v>
      </c>
      <c r="I92" s="8">
        <v>591.82147370953817</v>
      </c>
      <c r="J92" s="8">
        <v>50.382245202317655</v>
      </c>
      <c r="K92" s="176">
        <f t="shared" si="9"/>
        <v>792.699887724277</v>
      </c>
      <c r="L92" s="8">
        <v>100.81741651840612</v>
      </c>
      <c r="M92" s="8">
        <v>3763.5095273038237</v>
      </c>
      <c r="N92" s="74">
        <f t="shared" si="10"/>
        <v>3864.3269438222296</v>
      </c>
      <c r="O92" s="7">
        <v>1E-3</v>
      </c>
      <c r="P92" s="8">
        <v>1E-3</v>
      </c>
      <c r="Q92" s="8">
        <v>-1.2925199311655513</v>
      </c>
      <c r="R92" s="170">
        <f t="shared" si="15"/>
        <v>-1.2905199311655513</v>
      </c>
      <c r="S92" s="14">
        <v>-3046.2860236966744</v>
      </c>
      <c r="T92" s="13">
        <v>145745.29919841597</v>
      </c>
      <c r="U92" s="14">
        <v>204736.49560297315</v>
      </c>
      <c r="V92" s="14">
        <v>138615.25475076839</v>
      </c>
      <c r="W92" s="67">
        <f t="shared" si="11"/>
        <v>189334.3417597384</v>
      </c>
      <c r="X92" s="15">
        <v>10727.487856638762</v>
      </c>
    </row>
    <row r="93" spans="1:25" x14ac:dyDescent="0.3">
      <c r="A93" s="23" t="s">
        <v>3</v>
      </c>
      <c r="B93" s="179">
        <v>2030</v>
      </c>
      <c r="C93" s="7">
        <v>76.790128510088309</v>
      </c>
      <c r="D93" s="8">
        <v>204.06051282542745</v>
      </c>
      <c r="E93" s="8">
        <v>22.17869247936299</v>
      </c>
      <c r="F93" s="176">
        <f t="shared" si="8"/>
        <v>303.02933381487878</v>
      </c>
      <c r="G93" s="9">
        <v>627.99072995495033</v>
      </c>
      <c r="H93" s="7">
        <v>95.864904642074961</v>
      </c>
      <c r="I93" s="8">
        <v>289.29212309415891</v>
      </c>
      <c r="J93" s="8">
        <v>34.945896805881993</v>
      </c>
      <c r="K93" s="176">
        <f t="shared" si="9"/>
        <v>420.10292454211589</v>
      </c>
      <c r="L93" s="8">
        <v>32.107008078691706</v>
      </c>
      <c r="M93" s="8">
        <v>2513.8415303804049</v>
      </c>
      <c r="N93" s="74">
        <f t="shared" si="10"/>
        <v>2545.9485384590967</v>
      </c>
      <c r="O93" s="7">
        <v>1E-3</v>
      </c>
      <c r="P93" s="8">
        <v>1E-3</v>
      </c>
      <c r="Q93" s="8">
        <v>1E-3</v>
      </c>
      <c r="R93" s="170">
        <f t="shared" si="15"/>
        <v>3.0000000000000001E-3</v>
      </c>
      <c r="S93" s="14">
        <v>-1917.9568085041467</v>
      </c>
      <c r="T93" s="13">
        <v>148413.70854875821</v>
      </c>
      <c r="U93" s="14">
        <v>184040.98299681285</v>
      </c>
      <c r="V93" s="14">
        <v>137480.75054604371</v>
      </c>
      <c r="W93" s="67">
        <f t="shared" si="11"/>
        <v>172037.9855132837</v>
      </c>
      <c r="X93" s="15">
        <v>11068.646383027066</v>
      </c>
    </row>
    <row r="94" spans="1:25" x14ac:dyDescent="0.3">
      <c r="A94" s="23" t="s">
        <v>4</v>
      </c>
      <c r="B94" s="179">
        <v>2030</v>
      </c>
      <c r="C94" s="7">
        <v>58.93954542669622</v>
      </c>
      <c r="D94" s="8">
        <v>283.22673129683574</v>
      </c>
      <c r="E94" s="8">
        <v>30.388588236409589</v>
      </c>
      <c r="F94" s="176">
        <f t="shared" si="8"/>
        <v>372.55486495994154</v>
      </c>
      <c r="G94" s="9">
        <v>2181.9900029856699</v>
      </c>
      <c r="H94" s="7">
        <v>40.941966743934195</v>
      </c>
      <c r="I94" s="8">
        <v>184.53059487006834</v>
      </c>
      <c r="J94" s="8">
        <v>35.350036548609445</v>
      </c>
      <c r="K94" s="176">
        <f t="shared" si="9"/>
        <v>260.822598162612</v>
      </c>
      <c r="L94" s="8">
        <v>64.566125516592123</v>
      </c>
      <c r="M94" s="8">
        <v>3232.4344432142138</v>
      </c>
      <c r="N94" s="74">
        <f t="shared" si="10"/>
        <v>3297.0005687308058</v>
      </c>
      <c r="O94" s="7">
        <v>1E-3</v>
      </c>
      <c r="P94" s="8">
        <v>1E-3</v>
      </c>
      <c r="Q94" s="8">
        <v>1E-3</v>
      </c>
      <c r="R94" s="170">
        <f t="shared" si="15"/>
        <v>3.0000000000000001E-3</v>
      </c>
      <c r="S94" s="14">
        <v>-1115.0095657451359</v>
      </c>
      <c r="T94" s="13">
        <v>146955.29136454375</v>
      </c>
      <c r="U94" s="14">
        <v>186093.90859328595</v>
      </c>
      <c r="V94" s="14">
        <v>135876.01047418575</v>
      </c>
      <c r="W94" s="67">
        <f t="shared" si="11"/>
        <v>173144.04718295878</v>
      </c>
      <c r="X94" s="15">
        <v>10627.178817773858</v>
      </c>
    </row>
    <row r="95" spans="1:25" x14ac:dyDescent="0.3">
      <c r="A95" s="23" t="s">
        <v>5</v>
      </c>
      <c r="B95" s="179">
        <v>2030</v>
      </c>
      <c r="C95" s="7">
        <v>70.682692536882513</v>
      </c>
      <c r="D95" s="8">
        <v>883.52137296435956</v>
      </c>
      <c r="E95" s="8">
        <v>117.91408889022489</v>
      </c>
      <c r="F95" s="176">
        <f t="shared" si="8"/>
        <v>1072.118154391467</v>
      </c>
      <c r="G95" s="9">
        <v>785.71234310601358</v>
      </c>
      <c r="H95" s="7">
        <v>42.938872804617425</v>
      </c>
      <c r="I95" s="8">
        <v>457.32213930765624</v>
      </c>
      <c r="J95" s="8">
        <v>74.622523800288661</v>
      </c>
      <c r="K95" s="176">
        <f t="shared" si="9"/>
        <v>574.88353591256237</v>
      </c>
      <c r="L95" s="8">
        <v>86.071649878042976</v>
      </c>
      <c r="M95" s="8">
        <v>9770.0246526265128</v>
      </c>
      <c r="N95" s="74">
        <f t="shared" si="10"/>
        <v>9856.0963025045548</v>
      </c>
      <c r="O95" s="7">
        <v>1E-3</v>
      </c>
      <c r="P95" s="8">
        <v>1E-3</v>
      </c>
      <c r="Q95" s="8">
        <v>1E-3</v>
      </c>
      <c r="R95" s="170">
        <f t="shared" si="15"/>
        <v>3.0000000000000001E-3</v>
      </c>
      <c r="S95" s="14">
        <v>-9070.3829593985411</v>
      </c>
      <c r="T95" s="13">
        <v>146053.06128933592</v>
      </c>
      <c r="U95" s="14">
        <v>172480.30083652894</v>
      </c>
      <c r="V95" s="14">
        <v>134440.40653685434</v>
      </c>
      <c r="W95" s="67">
        <f t="shared" si="11"/>
        <v>165568.65952656395</v>
      </c>
      <c r="X95" s="15">
        <v>10207.20615960063</v>
      </c>
    </row>
    <row r="96" spans="1:25" ht="16.2" thickBot="1" x14ac:dyDescent="0.35">
      <c r="A96" s="24" t="s">
        <v>6</v>
      </c>
      <c r="B96" s="180">
        <v>2030</v>
      </c>
      <c r="C96" s="16">
        <v>240.90186873119461</v>
      </c>
      <c r="D96" s="17">
        <v>343.71459624842248</v>
      </c>
      <c r="E96" s="17">
        <v>40.684445408403825</v>
      </c>
      <c r="F96" s="177">
        <f t="shared" si="8"/>
        <v>625.30091038802095</v>
      </c>
      <c r="G96" s="18">
        <v>341.40307344942926</v>
      </c>
      <c r="H96" s="16">
        <v>279.36788198329413</v>
      </c>
      <c r="I96" s="17">
        <v>467.77029575541019</v>
      </c>
      <c r="J96" s="17">
        <v>46.896137071698483</v>
      </c>
      <c r="K96" s="177">
        <f t="shared" si="9"/>
        <v>794.03431481040286</v>
      </c>
      <c r="L96" s="17">
        <v>52.783065810999645</v>
      </c>
      <c r="M96" s="17">
        <v>4885.554786283903</v>
      </c>
      <c r="N96" s="75">
        <f t="shared" si="10"/>
        <v>4938.3378520949027</v>
      </c>
      <c r="O96" s="16">
        <v>1E-3</v>
      </c>
      <c r="P96" s="17">
        <v>1E-3</v>
      </c>
      <c r="Q96" s="17">
        <v>1E-3</v>
      </c>
      <c r="R96" s="171">
        <f>SUM(O96:Q96)</f>
        <v>3.0000000000000001E-3</v>
      </c>
      <c r="S96" s="20">
        <v>-4596.9337786454726</v>
      </c>
      <c r="T96" s="19">
        <v>146135.42916998302</v>
      </c>
      <c r="U96" s="20">
        <v>191692.70299578825</v>
      </c>
      <c r="V96" s="20">
        <v>136138.70981676152</v>
      </c>
      <c r="W96" s="68">
        <f t="shared" si="11"/>
        <v>172383.07557708773</v>
      </c>
      <c r="X96" s="21">
        <v>10201.450377387922</v>
      </c>
    </row>
    <row r="98" spans="1:24" x14ac:dyDescent="0.3">
      <c r="A98" s="1"/>
      <c r="C98" s="25"/>
    </row>
    <row r="99" spans="1:24" s="41" customFormat="1" x14ac:dyDescent="0.3">
      <c r="A99" s="40" t="s">
        <v>44</v>
      </c>
      <c r="C99" s="40"/>
    </row>
    <row r="100" spans="1:24" s="41" customFormat="1" ht="16.2" thickBot="1" x14ac:dyDescent="0.35">
      <c r="A100" s="39" t="s">
        <v>69</v>
      </c>
    </row>
    <row r="101" spans="1:24" s="41" customFormat="1" ht="16.2" thickBot="1" x14ac:dyDescent="0.35">
      <c r="A101" s="115"/>
      <c r="B101" s="80"/>
      <c r="C101" s="523" t="s">
        <v>26</v>
      </c>
      <c r="D101" s="522"/>
      <c r="E101" s="522"/>
      <c r="F101" s="522"/>
      <c r="G101" s="524"/>
      <c r="H101" s="523" t="s">
        <v>27</v>
      </c>
      <c r="I101" s="522"/>
      <c r="J101" s="522"/>
      <c r="K101" s="522"/>
      <c r="L101" s="522"/>
      <c r="M101" s="522"/>
      <c r="N101" s="524"/>
      <c r="O101" s="522" t="s">
        <v>42</v>
      </c>
      <c r="P101" s="522"/>
      <c r="Q101" s="522"/>
      <c r="R101" s="522"/>
      <c r="S101" s="524"/>
      <c r="T101" s="523" t="s">
        <v>28</v>
      </c>
      <c r="U101" s="522"/>
      <c r="V101" s="522"/>
      <c r="W101" s="522"/>
      <c r="X101" s="524"/>
    </row>
    <row r="102" spans="1:24" s="41" customFormat="1" ht="16.2" thickBot="1" x14ac:dyDescent="0.35">
      <c r="A102" s="117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160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168" t="s">
        <v>29</v>
      </c>
    </row>
    <row r="103" spans="1:24" s="41" customFormat="1" ht="16.2" thickBot="1" x14ac:dyDescent="0.35">
      <c r="A103" s="26" t="s">
        <v>24</v>
      </c>
      <c r="B103" s="208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6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168" t="s">
        <v>10</v>
      </c>
      <c r="T103" s="168" t="s">
        <v>20</v>
      </c>
      <c r="U103" s="168" t="s">
        <v>21</v>
      </c>
      <c r="V103" s="168" t="s">
        <v>22</v>
      </c>
      <c r="W103" s="207" t="s">
        <v>40</v>
      </c>
      <c r="X103" s="168" t="s">
        <v>23</v>
      </c>
    </row>
    <row r="104" spans="1:24" x14ac:dyDescent="0.3">
      <c r="A104" s="120" t="s">
        <v>41</v>
      </c>
      <c r="B104" s="115">
        <v>2018</v>
      </c>
      <c r="C104" s="77">
        <f t="shared" ref="C104:L116" si="16">SUMIFS(C$6:C$96,$B$6:$B$96,$B104)</f>
        <v>754.57999192206955</v>
      </c>
      <c r="D104" s="50">
        <f t="shared" si="16"/>
        <v>1059.4367831280681</v>
      </c>
      <c r="E104" s="50">
        <f t="shared" si="16"/>
        <v>97.747074134229734</v>
      </c>
      <c r="F104" s="183">
        <f t="shared" si="16"/>
        <v>1911.7638491843675</v>
      </c>
      <c r="G104" s="50">
        <f t="shared" si="16"/>
        <v>4246.4333566721834</v>
      </c>
      <c r="H104" s="77">
        <f t="shared" si="16"/>
        <v>754.57999192206944</v>
      </c>
      <c r="I104" s="50">
        <f t="shared" si="16"/>
        <v>1059.4367831280688</v>
      </c>
      <c r="J104" s="50">
        <f t="shared" si="16"/>
        <v>95.751636940187311</v>
      </c>
      <c r="K104" s="183">
        <f t="shared" si="16"/>
        <v>1909.7684119903254</v>
      </c>
      <c r="L104" s="50">
        <f t="shared" si="16"/>
        <v>217.21155814113013</v>
      </c>
      <c r="M104" s="50">
        <f t="shared" ref="M104:S116" si="17">SUMIFS(M$6:M$96,$B$6:$B$96,$B104)</f>
        <v>12835.395477989521</v>
      </c>
      <c r="N104" s="204">
        <f t="shared" si="17"/>
        <v>13052.60703613065</v>
      </c>
      <c r="O104" s="49">
        <f t="shared" si="17"/>
        <v>7.0000000000000001E-3</v>
      </c>
      <c r="P104" s="49">
        <f t="shared" si="17"/>
        <v>7.0000000000000001E-3</v>
      </c>
      <c r="Q104" s="49">
        <f t="shared" si="17"/>
        <v>2.0024371940423991</v>
      </c>
      <c r="R104" s="209">
        <f t="shared" si="17"/>
        <v>2.0164371940423993</v>
      </c>
      <c r="S104" s="50">
        <f t="shared" si="17"/>
        <v>-8806.1666794584653</v>
      </c>
      <c r="T104" s="77">
        <f>SUMPRODUCT(T6:T12,H6:H12)/SUM(H6:H12)</f>
        <v>79291.006026788396</v>
      </c>
      <c r="U104" s="50">
        <f>SUMPRODUCT(U6:U12,I6:I12)/SUM(I6:I12)</f>
        <v>79472.188203116224</v>
      </c>
      <c r="V104" s="50">
        <f>SUMPRODUCT(V6:V12,J6:J12)/SUM(J6:J12)</f>
        <v>82941.792586116571</v>
      </c>
      <c r="W104" s="183">
        <f>SUMPRODUCT(T104:V104,H104:J104)/K104</f>
        <v>79574.558654334178</v>
      </c>
      <c r="X104" s="51">
        <f>SUMPRODUCT(X6:X12,N6:N12)/SUM(N6:N12)</f>
        <v>7099.9176596539928</v>
      </c>
    </row>
    <row r="105" spans="1:24" x14ac:dyDescent="0.3">
      <c r="A105" s="152" t="s">
        <v>41</v>
      </c>
      <c r="B105" s="116">
        <v>2019</v>
      </c>
      <c r="C105" s="78">
        <f t="shared" si="16"/>
        <v>772.20339949445133</v>
      </c>
      <c r="D105" s="53">
        <f t="shared" si="16"/>
        <v>1141.9485794719549</v>
      </c>
      <c r="E105" s="53">
        <f t="shared" si="16"/>
        <v>104.20611300689467</v>
      </c>
      <c r="F105" s="184">
        <f t="shared" si="16"/>
        <v>2018.3580919733008</v>
      </c>
      <c r="G105" s="53">
        <f t="shared" si="16"/>
        <v>4299.7064940934306</v>
      </c>
      <c r="H105" s="78">
        <f t="shared" si="16"/>
        <v>772.20339949445156</v>
      </c>
      <c r="I105" s="53">
        <f t="shared" si="16"/>
        <v>1141.9485794719549</v>
      </c>
      <c r="J105" s="53">
        <f t="shared" si="16"/>
        <v>104.20611300689467</v>
      </c>
      <c r="K105" s="184">
        <f t="shared" si="16"/>
        <v>2018.3580919733013</v>
      </c>
      <c r="L105" s="53">
        <f t="shared" si="16"/>
        <v>226.06826208998152</v>
      </c>
      <c r="M105" s="53">
        <f t="shared" si="17"/>
        <v>13969.154831078422</v>
      </c>
      <c r="N105" s="205">
        <f t="shared" si="17"/>
        <v>14195.223093168403</v>
      </c>
      <c r="O105" s="52">
        <f t="shared" si="17"/>
        <v>7.0000000000000001E-3</v>
      </c>
      <c r="P105" s="52">
        <f t="shared" si="17"/>
        <v>7.0000000000000001E-3</v>
      </c>
      <c r="Q105" s="52">
        <f t="shared" si="17"/>
        <v>7.0000000000000001E-3</v>
      </c>
      <c r="R105" s="210">
        <f t="shared" si="17"/>
        <v>2.0999999999999998E-2</v>
      </c>
      <c r="S105" s="53">
        <f t="shared" si="17"/>
        <v>-9895.5095990749724</v>
      </c>
      <c r="T105" s="78">
        <f>SUMPRODUCT(T13:T19,H13:H19)/SUM(H13:H19)</f>
        <v>83846.58725437065</v>
      </c>
      <c r="U105" s="53">
        <f>SUMPRODUCT(U13:U19,I13:I19)/SUM(I13:I19)</f>
        <v>88559.742242896464</v>
      </c>
      <c r="V105" s="53">
        <f>SUMPRODUCT(V13:V19,J13:J19)/SUM(J13:J19)</f>
        <v>89476.741464794002</v>
      </c>
      <c r="W105" s="184">
        <f t="shared" ref="W105:W116" si="18">SUMPRODUCT(T105:V105,H105:J105)/K105</f>
        <v>86803.880686895398</v>
      </c>
      <c r="X105" s="54">
        <f>SUMPRODUCT(X13:X19,N13:N19)/SUM(N13:N19)</f>
        <v>7399.8547294338468</v>
      </c>
    </row>
    <row r="106" spans="1:24" x14ac:dyDescent="0.3">
      <c r="A106" s="152" t="s">
        <v>41</v>
      </c>
      <c r="B106" s="116">
        <v>2020</v>
      </c>
      <c r="C106" s="78">
        <f t="shared" si="16"/>
        <v>790.5086133248426</v>
      </c>
      <c r="D106" s="53">
        <f t="shared" si="16"/>
        <v>1238.3420593186243</v>
      </c>
      <c r="E106" s="53">
        <f t="shared" si="16"/>
        <v>113.24335881397138</v>
      </c>
      <c r="F106" s="184">
        <f t="shared" si="16"/>
        <v>2142.0940314574386</v>
      </c>
      <c r="G106" s="53">
        <f t="shared" si="16"/>
        <v>4472.187590885892</v>
      </c>
      <c r="H106" s="78">
        <f t="shared" si="16"/>
        <v>790.50861332484817</v>
      </c>
      <c r="I106" s="53">
        <f t="shared" si="16"/>
        <v>1238.3420593186211</v>
      </c>
      <c r="J106" s="53">
        <f t="shared" si="16"/>
        <v>113.24335881397091</v>
      </c>
      <c r="K106" s="184">
        <f t="shared" si="16"/>
        <v>2142.09403145744</v>
      </c>
      <c r="L106" s="53">
        <f t="shared" si="16"/>
        <v>239.6150214715154</v>
      </c>
      <c r="M106" s="53">
        <f t="shared" si="17"/>
        <v>15346.27221822205</v>
      </c>
      <c r="N106" s="205">
        <f t="shared" si="17"/>
        <v>15585.887239693564</v>
      </c>
      <c r="O106" s="52">
        <f t="shared" si="17"/>
        <v>7.0000000000000001E-3</v>
      </c>
      <c r="P106" s="52">
        <f t="shared" si="17"/>
        <v>7.0000000000000001E-3</v>
      </c>
      <c r="Q106" s="52">
        <f t="shared" si="17"/>
        <v>7.0000000000000001E-3</v>
      </c>
      <c r="R106" s="210">
        <f t="shared" si="17"/>
        <v>2.0999999999999998E-2</v>
      </c>
      <c r="S106" s="53">
        <f t="shared" si="17"/>
        <v>-11113.692648807933</v>
      </c>
      <c r="T106" s="78">
        <f>SUMPRODUCT(T20:T26,H20:H26)/SUM(H20:H26)</f>
        <v>88693.084384846763</v>
      </c>
      <c r="U106" s="53">
        <f>SUMPRODUCT(U20:U26,I20:I26)/SUM(I20:I26)</f>
        <v>98140.458666672828</v>
      </c>
      <c r="V106" s="53">
        <f>SUMPRODUCT(V20:V26,J20:J26)/SUM(J20:J26)</f>
        <v>96943.217728708332</v>
      </c>
      <c r="W106" s="184">
        <f t="shared" si="18"/>
        <v>94590.749729274612</v>
      </c>
      <c r="X106" s="54">
        <f>SUMPRODUCT(X20:X26,N20:N26)/SUM(N20:N26)</f>
        <v>7616.87167149173</v>
      </c>
    </row>
    <row r="107" spans="1:24" x14ac:dyDescent="0.3">
      <c r="A107" s="152" t="s">
        <v>41</v>
      </c>
      <c r="B107" s="116">
        <v>2021</v>
      </c>
      <c r="C107" s="78">
        <f t="shared" si="16"/>
        <v>809.1296040253867</v>
      </c>
      <c r="D107" s="53">
        <f t="shared" si="16"/>
        <v>1350.3627911452413</v>
      </c>
      <c r="E107" s="53">
        <f t="shared" si="16"/>
        <v>124.11610913518216</v>
      </c>
      <c r="F107" s="184">
        <f t="shared" si="16"/>
        <v>2283.6085043058101</v>
      </c>
      <c r="G107" s="53">
        <f t="shared" si="16"/>
        <v>4683.9625888965093</v>
      </c>
      <c r="H107" s="78">
        <f t="shared" si="16"/>
        <v>809.12960402538693</v>
      </c>
      <c r="I107" s="53">
        <f t="shared" si="16"/>
        <v>1350.3627911452411</v>
      </c>
      <c r="J107" s="53">
        <f t="shared" si="16"/>
        <v>124.11610913518206</v>
      </c>
      <c r="K107" s="184">
        <f t="shared" si="16"/>
        <v>2283.6085043058097</v>
      </c>
      <c r="L107" s="53">
        <f t="shared" si="16"/>
        <v>255.16016118432935</v>
      </c>
      <c r="M107" s="53">
        <f t="shared" si="17"/>
        <v>16874.698466112291</v>
      </c>
      <c r="N107" s="205">
        <f t="shared" si="17"/>
        <v>17129.858627296624</v>
      </c>
      <c r="O107" s="52">
        <f t="shared" si="17"/>
        <v>7.0000000000000001E-3</v>
      </c>
      <c r="P107" s="52">
        <f t="shared" si="17"/>
        <v>7.0000000000000001E-3</v>
      </c>
      <c r="Q107" s="52">
        <f t="shared" si="17"/>
        <v>7.0000000000000001E-3</v>
      </c>
      <c r="R107" s="210">
        <f t="shared" si="17"/>
        <v>2.0999999999999998E-2</v>
      </c>
      <c r="S107" s="53">
        <f t="shared" si="17"/>
        <v>-12445.88903840011</v>
      </c>
      <c r="T107" s="78">
        <f>SUMPRODUCT(T27:T33,H27:H33)/SUM(H27:H33)</f>
        <v>93736.839569989184</v>
      </c>
      <c r="U107" s="53">
        <f>SUMPRODUCT(U27:U33,I27:I33)/SUM(I27:I33)</f>
        <v>108082.18570429114</v>
      </c>
      <c r="V107" s="53">
        <f>SUMPRODUCT(V27:V33,J27:J33)/SUM(J27:J33)</f>
        <v>104178.22217604454</v>
      </c>
      <c r="W107" s="184">
        <f t="shared" si="18"/>
        <v>102787.14980922111</v>
      </c>
      <c r="X107" s="54">
        <f>SUMPRODUCT(X27:X33,N27:N33)/SUM(N27:N33)</f>
        <v>7872.0783336510312</v>
      </c>
    </row>
    <row r="108" spans="1:24" x14ac:dyDescent="0.3">
      <c r="A108" s="152" t="s">
        <v>41</v>
      </c>
      <c r="B108" s="116">
        <v>2022</v>
      </c>
      <c r="C108" s="78">
        <f t="shared" si="16"/>
        <v>828.12708751966738</v>
      </c>
      <c r="D108" s="53">
        <f t="shared" si="16"/>
        <v>1480.917510349218</v>
      </c>
      <c r="E108" s="53">
        <f t="shared" si="16"/>
        <v>137.22180919660599</v>
      </c>
      <c r="F108" s="184">
        <f t="shared" si="16"/>
        <v>2446.266407065491</v>
      </c>
      <c r="G108" s="53">
        <f t="shared" si="16"/>
        <v>4929.3802185939603</v>
      </c>
      <c r="H108" s="78">
        <f t="shared" si="16"/>
        <v>828.12708751966727</v>
      </c>
      <c r="I108" s="53">
        <f t="shared" si="16"/>
        <v>1480.9175103492178</v>
      </c>
      <c r="J108" s="53">
        <f t="shared" si="16"/>
        <v>137.22180919660599</v>
      </c>
      <c r="K108" s="184">
        <f t="shared" si="16"/>
        <v>2446.2664070654905</v>
      </c>
      <c r="L108" s="53">
        <f t="shared" si="16"/>
        <v>273.15069533453942</v>
      </c>
      <c r="M108" s="53">
        <f t="shared" si="17"/>
        <v>18599.714423949408</v>
      </c>
      <c r="N108" s="205">
        <f t="shared" si="17"/>
        <v>18872.865119283942</v>
      </c>
      <c r="O108" s="52">
        <f t="shared" si="17"/>
        <v>7.0000000000000001E-3</v>
      </c>
      <c r="P108" s="52">
        <f t="shared" si="17"/>
        <v>7.0000000000000001E-3</v>
      </c>
      <c r="Q108" s="52">
        <f t="shared" si="17"/>
        <v>7.0000000000000001E-3</v>
      </c>
      <c r="R108" s="210">
        <f t="shared" si="17"/>
        <v>2.0999999999999998E-2</v>
      </c>
      <c r="S108" s="53">
        <f t="shared" si="17"/>
        <v>-13943.477900689984</v>
      </c>
      <c r="T108" s="78">
        <f>SUMPRODUCT(T34:T40,H34:H40)/SUM(H34:H40)</f>
        <v>98970.340034322537</v>
      </c>
      <c r="U108" s="53">
        <f>SUMPRODUCT(U34:U40,I34:I40)/SUM(I34:I40)</f>
        <v>118274.85091456142</v>
      </c>
      <c r="V108" s="53">
        <f>SUMPRODUCT(V34:V40,J34:J40)/SUM(J34:J40)</f>
        <v>111018.39662390381</v>
      </c>
      <c r="W108" s="184">
        <f t="shared" si="18"/>
        <v>111332.70752890613</v>
      </c>
      <c r="X108" s="54">
        <f>SUMPRODUCT(X34:X40,N34:N40)/SUM(N34:N40)</f>
        <v>8138.9404904865742</v>
      </c>
    </row>
    <row r="109" spans="1:24" x14ac:dyDescent="0.3">
      <c r="A109" s="152" t="s">
        <v>41</v>
      </c>
      <c r="B109" s="116">
        <v>2023</v>
      </c>
      <c r="C109" s="78">
        <f t="shared" si="16"/>
        <v>847.54232686553473</v>
      </c>
      <c r="D109" s="53">
        <f t="shared" si="16"/>
        <v>1633.4819205984813</v>
      </c>
      <c r="E109" s="53">
        <f t="shared" si="16"/>
        <v>153.05057809914356</v>
      </c>
      <c r="F109" s="184">
        <f t="shared" si="16"/>
        <v>2634.0748255631602</v>
      </c>
      <c r="G109" s="53">
        <f t="shared" si="16"/>
        <v>5197.9054138386064</v>
      </c>
      <c r="H109" s="78">
        <f t="shared" si="16"/>
        <v>847.54232686553473</v>
      </c>
      <c r="I109" s="53">
        <f t="shared" si="16"/>
        <v>1633.4819205984813</v>
      </c>
      <c r="J109" s="53">
        <f t="shared" si="16"/>
        <v>153.05057809914359</v>
      </c>
      <c r="K109" s="184">
        <f t="shared" si="16"/>
        <v>2634.0748255631602</v>
      </c>
      <c r="L109" s="53">
        <f t="shared" si="16"/>
        <v>294.04856517512235</v>
      </c>
      <c r="M109" s="53">
        <f t="shared" si="17"/>
        <v>20569.534681159985</v>
      </c>
      <c r="N109" s="205">
        <f t="shared" si="17"/>
        <v>20863.583246335107</v>
      </c>
      <c r="O109" s="52">
        <f t="shared" si="17"/>
        <v>7.0000000000000001E-3</v>
      </c>
      <c r="P109" s="52">
        <f t="shared" si="17"/>
        <v>7.0000000000000001E-3</v>
      </c>
      <c r="Q109" s="52">
        <f t="shared" si="17"/>
        <v>7.0000000000000001E-3</v>
      </c>
      <c r="R109" s="210">
        <f t="shared" si="17"/>
        <v>2.0999999999999998E-2</v>
      </c>
      <c r="S109" s="53">
        <f t="shared" si="17"/>
        <v>-15665.6708324965</v>
      </c>
      <c r="T109" s="78">
        <f>SUMPRODUCT(T41:T47,H41:H47)/SUM(H41:H47)</f>
        <v>104383.63738379253</v>
      </c>
      <c r="U109" s="53">
        <f>SUMPRODUCT(U41:U47,I41:I47)/SUM(I41:I47)</f>
        <v>128596.26495811855</v>
      </c>
      <c r="V109" s="53">
        <f>SUMPRODUCT(V41:V47,J41:J47)/SUM(J41:J47)</f>
        <v>117312.59348829917</v>
      </c>
      <c r="W109" s="184">
        <f t="shared" si="18"/>
        <v>120149.96003940653</v>
      </c>
      <c r="X109" s="54">
        <f>SUMPRODUCT(X41:X47,N41:N47)/SUM(N41:N47)</f>
        <v>8395.9899053185509</v>
      </c>
    </row>
    <row r="110" spans="1:24" x14ac:dyDescent="0.3">
      <c r="A110" s="152" t="s">
        <v>41</v>
      </c>
      <c r="B110" s="116">
        <v>2024</v>
      </c>
      <c r="C110" s="78">
        <f t="shared" si="16"/>
        <v>867.34641208107826</v>
      </c>
      <c r="D110" s="53">
        <f t="shared" si="16"/>
        <v>1812.1182258245558</v>
      </c>
      <c r="E110" s="53">
        <f t="shared" si="16"/>
        <v>172.21156450692479</v>
      </c>
      <c r="F110" s="184">
        <f t="shared" si="16"/>
        <v>2851.6762024125587</v>
      </c>
      <c r="G110" s="53">
        <f t="shared" si="16"/>
        <v>5505.050515820516</v>
      </c>
      <c r="H110" s="78">
        <f t="shared" si="16"/>
        <v>867.34641208107837</v>
      </c>
      <c r="I110" s="53">
        <f t="shared" si="16"/>
        <v>1812.118225824556</v>
      </c>
      <c r="J110" s="53">
        <f t="shared" si="16"/>
        <v>172.2115645069249</v>
      </c>
      <c r="K110" s="184">
        <f t="shared" si="16"/>
        <v>2851.6762024125592</v>
      </c>
      <c r="L110" s="53">
        <f t="shared" si="16"/>
        <v>317.48376966633293</v>
      </c>
      <c r="M110" s="53">
        <f t="shared" si="17"/>
        <v>22814.213012279728</v>
      </c>
      <c r="N110" s="205">
        <f t="shared" si="17"/>
        <v>23131.696781946059</v>
      </c>
      <c r="O110" s="52">
        <f t="shared" si="17"/>
        <v>7.0000000000000001E-3</v>
      </c>
      <c r="P110" s="52">
        <f t="shared" si="17"/>
        <v>7.0000000000000001E-3</v>
      </c>
      <c r="Q110" s="52">
        <f t="shared" si="17"/>
        <v>7.0000000000000001E-3</v>
      </c>
      <c r="R110" s="210">
        <f t="shared" si="17"/>
        <v>2.0999999999999998E-2</v>
      </c>
      <c r="S110" s="53">
        <f t="shared" si="17"/>
        <v>-17626.639266125541</v>
      </c>
      <c r="T110" s="78">
        <f>SUMPRODUCT(T48:T54,H48:H54)/SUM(H48:H54)</f>
        <v>109984.12976882287</v>
      </c>
      <c r="U110" s="53">
        <f>SUMPRODUCT(U48:U54,I48:I54)/SUM(I48:I54)</f>
        <v>138936.11190506851</v>
      </c>
      <c r="V110" s="53">
        <f>SUMPRODUCT(V48:V54,J48:J54)/SUM(J48:J54)</f>
        <v>122933.83939435163</v>
      </c>
      <c r="W110" s="184">
        <f t="shared" si="18"/>
        <v>129163.90347913683</v>
      </c>
      <c r="X110" s="54">
        <f>SUMPRODUCT(X48:X54,N48:N54)/SUM(N48:N54)</f>
        <v>8662.9206370290594</v>
      </c>
    </row>
    <row r="111" spans="1:24" x14ac:dyDescent="0.3">
      <c r="A111" s="152" t="s">
        <v>41</v>
      </c>
      <c r="B111" s="116">
        <v>2025</v>
      </c>
      <c r="C111" s="78">
        <f t="shared" si="16"/>
        <v>887.54465583267847</v>
      </c>
      <c r="D111" s="53">
        <f t="shared" si="16"/>
        <v>2021.8922217471593</v>
      </c>
      <c r="E111" s="53">
        <f t="shared" si="16"/>
        <v>195.49095518234503</v>
      </c>
      <c r="F111" s="184">
        <f t="shared" si="16"/>
        <v>3104.9278327621823</v>
      </c>
      <c r="G111" s="53">
        <f t="shared" si="16"/>
        <v>5855.4998372834325</v>
      </c>
      <c r="H111" s="78">
        <f t="shared" si="16"/>
        <v>887.54465583267847</v>
      </c>
      <c r="I111" s="53">
        <f t="shared" si="16"/>
        <v>2021.8922217471588</v>
      </c>
      <c r="J111" s="53">
        <f t="shared" si="16"/>
        <v>195.49095518234503</v>
      </c>
      <c r="K111" s="184">
        <f t="shared" si="16"/>
        <v>3104.9278327621823</v>
      </c>
      <c r="L111" s="53">
        <f t="shared" si="16"/>
        <v>343.08718242852314</v>
      </c>
      <c r="M111" s="53">
        <f t="shared" si="17"/>
        <v>25384.916268607492</v>
      </c>
      <c r="N111" s="205">
        <f t="shared" si="17"/>
        <v>25728.003451036013</v>
      </c>
      <c r="O111" s="52">
        <f t="shared" si="17"/>
        <v>7.0000000000000001E-3</v>
      </c>
      <c r="P111" s="52">
        <f t="shared" si="17"/>
        <v>7.0000000000000001E-3</v>
      </c>
      <c r="Q111" s="52">
        <f t="shared" si="17"/>
        <v>7.0000000000000001E-3</v>
      </c>
      <c r="R111" s="210">
        <f t="shared" si="17"/>
        <v>2.0999999999999998E-2</v>
      </c>
      <c r="S111" s="53">
        <f t="shared" si="17"/>
        <v>-19872.496613752581</v>
      </c>
      <c r="T111" s="78">
        <f>SUMPRODUCT(T55:T61,H55:H61)/SUM(H55:H61)</f>
        <v>115768.36353600402</v>
      </c>
      <c r="U111" s="53">
        <f>SUMPRODUCT(U55:U61,I55:I61)/SUM(I55:I61)</f>
        <v>149168.85154701551</v>
      </c>
      <c r="V111" s="53">
        <f>SUMPRODUCT(V55:V61,J55:J61)/SUM(J55:J61)</f>
        <v>127760.55091503861</v>
      </c>
      <c r="W111" s="184">
        <f t="shared" si="18"/>
        <v>138273.4119110941</v>
      </c>
      <c r="X111" s="54">
        <f>SUMPRODUCT(X55:X61,N55:N61)/SUM(N55:N61)</f>
        <v>8940.0865286598328</v>
      </c>
    </row>
    <row r="112" spans="1:24" x14ac:dyDescent="0.3">
      <c r="A112" s="152" t="s">
        <v>41</v>
      </c>
      <c r="B112" s="116">
        <v>2026</v>
      </c>
      <c r="C112" s="78">
        <f t="shared" si="16"/>
        <v>908.16437989670749</v>
      </c>
      <c r="D112" s="53">
        <f t="shared" si="16"/>
        <v>2269.0818201476804</v>
      </c>
      <c r="E112" s="53">
        <f t="shared" si="16"/>
        <v>223.90326745823856</v>
      </c>
      <c r="F112" s="184">
        <f t="shared" si="16"/>
        <v>3401.1494675026265</v>
      </c>
      <c r="G112" s="53">
        <f t="shared" si="16"/>
        <v>6250.5047270581381</v>
      </c>
      <c r="H112" s="78">
        <f t="shared" si="16"/>
        <v>908.16437989670737</v>
      </c>
      <c r="I112" s="53">
        <f t="shared" si="16"/>
        <v>2269.08182014768</v>
      </c>
      <c r="J112" s="53">
        <f t="shared" si="16"/>
        <v>223.90326745823867</v>
      </c>
      <c r="K112" s="184">
        <f t="shared" si="16"/>
        <v>3401.1494675026261</v>
      </c>
      <c r="L112" s="53">
        <f t="shared" si="16"/>
        <v>370.84158659899214</v>
      </c>
      <c r="M112" s="53">
        <f t="shared" si="17"/>
        <v>28355.778851659226</v>
      </c>
      <c r="N112" s="205">
        <f t="shared" si="17"/>
        <v>28726.620438258222</v>
      </c>
      <c r="O112" s="52">
        <f t="shared" si="17"/>
        <v>7.0000000000000001E-3</v>
      </c>
      <c r="P112" s="52">
        <f t="shared" si="17"/>
        <v>7.0000000000000001E-3</v>
      </c>
      <c r="Q112" s="52">
        <f t="shared" si="17"/>
        <v>7.0000000000000001E-3</v>
      </c>
      <c r="R112" s="210">
        <f t="shared" si="17"/>
        <v>2.0999999999999998E-2</v>
      </c>
      <c r="S112" s="53">
        <f t="shared" si="17"/>
        <v>-22476.108711200075</v>
      </c>
      <c r="T112" s="78">
        <f>SUMPRODUCT(T62:T68,H62:H68)/SUM(H62:H68)</f>
        <v>121728.95771566806</v>
      </c>
      <c r="U112" s="53">
        <f>SUMPRODUCT(U62:U68,I62:I68)/SUM(I62:I68)</f>
        <v>159157.55042984695</v>
      </c>
      <c r="V112" s="53">
        <f>SUMPRODUCT(V62:V68,J62:J68)/SUM(J62:J68)</f>
        <v>131681.22843544954</v>
      </c>
      <c r="W112" s="184">
        <f t="shared" si="18"/>
        <v>147354.67221219686</v>
      </c>
      <c r="X112" s="54">
        <f>SUMPRODUCT(X62:X68,N62:N68)/SUM(N62:N68)</f>
        <v>9215.9643401494923</v>
      </c>
    </row>
    <row r="113" spans="1:26" x14ac:dyDescent="0.3">
      <c r="A113" s="152" t="s">
        <v>41</v>
      </c>
      <c r="B113" s="116">
        <v>2027</v>
      </c>
      <c r="C113" s="78">
        <f t="shared" si="16"/>
        <v>929.02667666720527</v>
      </c>
      <c r="D113" s="53">
        <f t="shared" si="16"/>
        <v>2561.0246851990742</v>
      </c>
      <c r="E113" s="53">
        <f t="shared" si="16"/>
        <v>258.64394552277014</v>
      </c>
      <c r="F113" s="184">
        <f t="shared" si="16"/>
        <v>3748.695307389049</v>
      </c>
      <c r="G113" s="53">
        <f t="shared" si="16"/>
        <v>6694.3544865991098</v>
      </c>
      <c r="H113" s="78">
        <f t="shared" si="16"/>
        <v>929.02667666720527</v>
      </c>
      <c r="I113" s="53">
        <f t="shared" si="16"/>
        <v>2561.0246851990742</v>
      </c>
      <c r="J113" s="53">
        <f t="shared" si="16"/>
        <v>258.87511772831607</v>
      </c>
      <c r="K113" s="184">
        <f t="shared" si="16"/>
        <v>3748.9264795945951</v>
      </c>
      <c r="L113" s="53">
        <f t="shared" si="16"/>
        <v>398.133439007802</v>
      </c>
      <c r="M113" s="53">
        <f t="shared" si="17"/>
        <v>31711.778496983832</v>
      </c>
      <c r="N113" s="205">
        <f t="shared" si="17"/>
        <v>32109.911935991629</v>
      </c>
      <c r="O113" s="52">
        <f t="shared" si="17"/>
        <v>7.0000000000000001E-3</v>
      </c>
      <c r="P113" s="52">
        <f t="shared" si="17"/>
        <v>7.0000000000000001E-3</v>
      </c>
      <c r="Q113" s="52">
        <f t="shared" si="17"/>
        <v>-0.22417220554600983</v>
      </c>
      <c r="R113" s="210">
        <f t="shared" si="17"/>
        <v>-0.21017220554600982</v>
      </c>
      <c r="S113" s="53">
        <f t="shared" si="17"/>
        <v>-25415.550449392522</v>
      </c>
      <c r="T113" s="78">
        <f>SUMPRODUCT(T69:T75,H69:H75)/SUM(H69:H75)</f>
        <v>127584.88266193731</v>
      </c>
      <c r="U113" s="53">
        <f>SUMPRODUCT(U69:U75,I69:I75)/SUM(I69:I75)</f>
        <v>168572.85056740249</v>
      </c>
      <c r="V113" s="53">
        <f>SUMPRODUCT(V69:V75,J69:J75)/SUM(J69:J75)</f>
        <v>134548.05295594703</v>
      </c>
      <c r="W113" s="184">
        <f t="shared" si="18"/>
        <v>156066.04645985054</v>
      </c>
      <c r="X113" s="54">
        <f>SUMPRODUCT(X69:X75,N69:N75)/SUM(N69:N75)</f>
        <v>9501.8903445488486</v>
      </c>
    </row>
    <row r="114" spans="1:26" x14ac:dyDescent="0.3">
      <c r="A114" s="152" t="s">
        <v>41</v>
      </c>
      <c r="B114" s="116">
        <v>2028</v>
      </c>
      <c r="C114" s="78">
        <f t="shared" si="16"/>
        <v>950.13669827755825</v>
      </c>
      <c r="D114" s="53">
        <f t="shared" si="16"/>
        <v>2907.0745744369988</v>
      </c>
      <c r="E114" s="53">
        <f t="shared" si="16"/>
        <v>301.3508839583285</v>
      </c>
      <c r="F114" s="184">
        <f t="shared" si="16"/>
        <v>4158.5621566728851</v>
      </c>
      <c r="G114" s="53">
        <f t="shared" si="16"/>
        <v>7194.0936825542149</v>
      </c>
      <c r="H114" s="78">
        <f t="shared" si="16"/>
        <v>950.13669827755848</v>
      </c>
      <c r="I114" s="53">
        <f t="shared" si="16"/>
        <v>2907.0745744369988</v>
      </c>
      <c r="J114" s="53">
        <f t="shared" si="16"/>
        <v>302.17330640594309</v>
      </c>
      <c r="K114" s="184">
        <f t="shared" si="16"/>
        <v>4159.3845791205003</v>
      </c>
      <c r="L114" s="53">
        <f t="shared" si="16"/>
        <v>424.1489789961866</v>
      </c>
      <c r="M114" s="53">
        <f t="shared" si="17"/>
        <v>35521.998852251018</v>
      </c>
      <c r="N114" s="205">
        <f t="shared" si="17"/>
        <v>35946.147831247203</v>
      </c>
      <c r="O114" s="52">
        <f t="shared" si="17"/>
        <v>7.0000000000000001E-3</v>
      </c>
      <c r="P114" s="52">
        <f t="shared" si="17"/>
        <v>7.0000000000000001E-3</v>
      </c>
      <c r="Q114" s="52">
        <f t="shared" si="17"/>
        <v>-0.81542244761429827</v>
      </c>
      <c r="R114" s="210">
        <f t="shared" si="17"/>
        <v>-0.80142244761429826</v>
      </c>
      <c r="S114" s="53">
        <f t="shared" si="17"/>
        <v>-28752.047148692986</v>
      </c>
      <c r="T114" s="78">
        <f>SUMPRODUCT(T76:T82,H76:H82)/SUM(H76:H82)</f>
        <v>133307.15965185378</v>
      </c>
      <c r="U114" s="53">
        <f>SUMPRODUCT(U76:U82,I76:I82)/SUM(I76:I82)</f>
        <v>177239.97745048912</v>
      </c>
      <c r="V114" s="53">
        <f>SUMPRODUCT(V76:V82,J76:J82)/SUM(J76:J82)</f>
        <v>136284.89270696547</v>
      </c>
      <c r="W114" s="184">
        <f t="shared" si="18"/>
        <v>164228.98633128026</v>
      </c>
      <c r="X114" s="54">
        <f>SUMPRODUCT(X76:X82,N76:N82)/SUM(N76:N82)</f>
        <v>9798.2808779023326</v>
      </c>
    </row>
    <row r="115" spans="1:26" x14ac:dyDescent="0.3">
      <c r="A115" s="152" t="s">
        <v>41</v>
      </c>
      <c r="B115" s="116">
        <v>2029</v>
      </c>
      <c r="C115" s="78">
        <f t="shared" si="16"/>
        <v>971.69022472952702</v>
      </c>
      <c r="D115" s="53">
        <f t="shared" si="16"/>
        <v>3319.2085509868184</v>
      </c>
      <c r="E115" s="53">
        <f t="shared" si="16"/>
        <v>354.31315816955225</v>
      </c>
      <c r="F115" s="184">
        <f t="shared" si="16"/>
        <v>4645.2119338858975</v>
      </c>
      <c r="G115" s="53">
        <f t="shared" si="16"/>
        <v>7767.5432998301185</v>
      </c>
      <c r="H115" s="78">
        <f t="shared" si="16"/>
        <v>971.69022472952702</v>
      </c>
      <c r="I115" s="53">
        <f t="shared" si="16"/>
        <v>3319.2085509868166</v>
      </c>
      <c r="J115" s="53">
        <f t="shared" si="16"/>
        <v>355.9061667690122</v>
      </c>
      <c r="K115" s="184">
        <f t="shared" si="16"/>
        <v>4646.8049424853552</v>
      </c>
      <c r="L115" s="53">
        <f t="shared" si="16"/>
        <v>450.8290433978168</v>
      </c>
      <c r="M115" s="53">
        <f t="shared" si="17"/>
        <v>39990.754657376761</v>
      </c>
      <c r="N115" s="205">
        <f t="shared" si="17"/>
        <v>40441.583700774572</v>
      </c>
      <c r="O115" s="52">
        <f t="shared" si="17"/>
        <v>7.0000000000000001E-3</v>
      </c>
      <c r="P115" s="52">
        <f t="shared" si="17"/>
        <v>7.0000000000000001E-3</v>
      </c>
      <c r="Q115" s="52">
        <f t="shared" si="17"/>
        <v>-1.5860085994600206</v>
      </c>
      <c r="R115" s="210">
        <f t="shared" si="17"/>
        <v>-1.5720085994600206</v>
      </c>
      <c r="S115" s="53">
        <f t="shared" si="17"/>
        <v>-32674.033400944456</v>
      </c>
      <c r="T115" s="78">
        <f t="shared" ref="T115:V116" si="19">SUMPRODUCT(T83:T89,H83:H89)/SUM(H83:H89)</f>
        <v>139233.22777918645</v>
      </c>
      <c r="U115" s="53">
        <f t="shared" si="19"/>
        <v>185263.44943544405</v>
      </c>
      <c r="V115" s="53">
        <f t="shared" si="19"/>
        <v>136945.82811634653</v>
      </c>
      <c r="W115" s="184">
        <f t="shared" si="18"/>
        <v>171937.37774036758</v>
      </c>
      <c r="X115" s="54">
        <f>SUMPRODUCT(X83:X89,N83:N89)/SUM(N83:N89)</f>
        <v>10105.689424040178</v>
      </c>
    </row>
    <row r="116" spans="1:26" ht="16.2" thickBot="1" x14ac:dyDescent="0.35">
      <c r="A116" s="153" t="s">
        <v>41</v>
      </c>
      <c r="B116" s="117">
        <v>2030</v>
      </c>
      <c r="C116" s="79">
        <f t="shared" si="16"/>
        <v>993.69775505438338</v>
      </c>
      <c r="D116" s="56">
        <f t="shared" si="16"/>
        <v>3812.0594694077831</v>
      </c>
      <c r="E116" s="56">
        <f t="shared" si="16"/>
        <v>420.39025484390868</v>
      </c>
      <c r="F116" s="185">
        <f t="shared" si="16"/>
        <v>5226.1474793060752</v>
      </c>
      <c r="G116" s="56">
        <f t="shared" si="16"/>
        <v>8423.2832011925584</v>
      </c>
      <c r="H116" s="79">
        <f t="shared" si="16"/>
        <v>993.69775505438383</v>
      </c>
      <c r="I116" s="56">
        <f t="shared" si="16"/>
        <v>3812.0594694077818</v>
      </c>
      <c r="J116" s="56">
        <f t="shared" si="16"/>
        <v>423.0137721054603</v>
      </c>
      <c r="K116" s="185">
        <f t="shared" si="16"/>
        <v>5228.7709965676258</v>
      </c>
      <c r="L116" s="56">
        <f t="shared" si="16"/>
        <v>476.87361294546412</v>
      </c>
      <c r="M116" s="56">
        <f t="shared" si="17"/>
        <v>45244.710886218112</v>
      </c>
      <c r="N116" s="206">
        <f t="shared" si="17"/>
        <v>45721.584499163575</v>
      </c>
      <c r="O116" s="55">
        <f t="shared" si="17"/>
        <v>7.0000000000000001E-3</v>
      </c>
      <c r="P116" s="55">
        <f t="shared" si="17"/>
        <v>7.0000000000000001E-3</v>
      </c>
      <c r="Q116" s="55">
        <f t="shared" si="17"/>
        <v>-2.6165172615516559</v>
      </c>
      <c r="R116" s="211">
        <f t="shared" si="17"/>
        <v>-2.6025172615516547</v>
      </c>
      <c r="S116" s="56">
        <f t="shared" si="17"/>
        <v>-37298.294297971013</v>
      </c>
      <c r="T116" s="79">
        <f t="shared" si="19"/>
        <v>140883.37572338054</v>
      </c>
      <c r="U116" s="56">
        <f t="shared" si="19"/>
        <v>185617.23504379782</v>
      </c>
      <c r="V116" s="56">
        <f t="shared" si="19"/>
        <v>136888.29754148592</v>
      </c>
      <c r="W116" s="185">
        <f t="shared" si="18"/>
        <v>173173.59440857536</v>
      </c>
      <c r="X116" s="57">
        <f>SUMPRODUCT(X84:X90,N84:N90)/SUM(N84:N90)</f>
        <v>10145.079029150234</v>
      </c>
    </row>
    <row r="117" spans="1:26" x14ac:dyDescent="0.3">
      <c r="A117" s="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x14ac:dyDescent="0.3">
      <c r="A118" s="1"/>
      <c r="C118" s="151"/>
      <c r="D118" s="151"/>
      <c r="E118" s="157"/>
      <c r="F118" s="157"/>
      <c r="G118" s="157"/>
      <c r="H118" s="157"/>
      <c r="I118" s="151"/>
      <c r="J118" s="151"/>
      <c r="K118" s="159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x14ac:dyDescent="0.3">
      <c r="A119" s="1"/>
      <c r="C119" s="151"/>
      <c r="D119" s="151"/>
      <c r="E119" s="158"/>
      <c r="F119" s="158"/>
      <c r="G119" s="158"/>
      <c r="H119" s="158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x14ac:dyDescent="0.3">
      <c r="A120" s="1"/>
      <c r="C120" s="151"/>
      <c r="D120" s="151"/>
      <c r="E120" s="158"/>
      <c r="F120" s="158"/>
      <c r="G120" s="158"/>
      <c r="H120" s="158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2:26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1" spans="2:26" x14ac:dyDescent="0.3">
      <c r="B131" s="151"/>
    </row>
  </sheetData>
  <mergeCells count="8">
    <mergeCell ref="C101:G101"/>
    <mergeCell ref="H101:N101"/>
    <mergeCell ref="O101:S101"/>
    <mergeCell ref="T101:X101"/>
    <mergeCell ref="C3:G3"/>
    <mergeCell ref="H3:N3"/>
    <mergeCell ref="O3:S3"/>
    <mergeCell ref="T3:X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31"/>
  <sheetViews>
    <sheetView zoomScale="80" zoomScaleNormal="80" workbookViewId="0">
      <pane xSplit="2" ySplit="5" topLeftCell="Q6" activePane="bottomRight" state="frozen"/>
      <selection pane="topRight" activeCell="C1" sqref="C1"/>
      <selection pane="bottomLeft" activeCell="A6" sqref="A6"/>
      <selection pane="bottomRight" activeCell="Z1" sqref="Z1:AY1048576"/>
    </sheetView>
  </sheetViews>
  <sheetFormatPr defaultRowHeight="15.6" x14ac:dyDescent="0.3"/>
  <cols>
    <col min="1" max="1" width="5.5" style="25" customWidth="1"/>
    <col min="2" max="2" width="4.8984375" style="25" bestFit="1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7" width="6.3984375" style="1" bestFit="1" customWidth="1"/>
    <col min="8" max="8" width="7.296875" style="1" bestFit="1" customWidth="1"/>
    <col min="9" max="9" width="8.59765625" style="1" bestFit="1" customWidth="1"/>
    <col min="10" max="10" width="7.19921875" style="1" bestFit="1" customWidth="1"/>
    <col min="11" max="11" width="6.3984375" style="1" bestFit="1" customWidth="1"/>
    <col min="12" max="12" width="7.8984375" style="1" bestFit="1" customWidth="1"/>
    <col min="13" max="13" width="7.59765625" style="1" bestFit="1" customWidth="1"/>
    <col min="14" max="14" width="7.398437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bestFit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bestFit="1" customWidth="1"/>
    <col min="25" max="25" width="8.59765625" style="1" bestFit="1" customWidth="1"/>
    <col min="26" max="16384" width="8.796875" style="1"/>
  </cols>
  <sheetData>
    <row r="1" spans="1:25" x14ac:dyDescent="0.3">
      <c r="A1" s="28" t="s">
        <v>195</v>
      </c>
    </row>
    <row r="2" spans="1:25" ht="16.2" thickBot="1" x14ac:dyDescent="0.35">
      <c r="A2" s="39" t="s">
        <v>69</v>
      </c>
    </row>
    <row r="3" spans="1:25" ht="16.2" thickBot="1" x14ac:dyDescent="0.35">
      <c r="A3" s="30"/>
      <c r="B3" s="31"/>
      <c r="C3" s="523" t="s">
        <v>26</v>
      </c>
      <c r="D3" s="522"/>
      <c r="E3" s="522"/>
      <c r="F3" s="522"/>
      <c r="G3" s="524"/>
      <c r="H3" s="523" t="s">
        <v>27</v>
      </c>
      <c r="I3" s="522"/>
      <c r="J3" s="522"/>
      <c r="K3" s="522"/>
      <c r="L3" s="522"/>
      <c r="M3" s="522"/>
      <c r="N3" s="524"/>
      <c r="O3" s="523" t="s">
        <v>42</v>
      </c>
      <c r="P3" s="522"/>
      <c r="Q3" s="522"/>
      <c r="R3" s="522"/>
      <c r="S3" s="524"/>
      <c r="T3" s="523" t="s">
        <v>28</v>
      </c>
      <c r="U3" s="522"/>
      <c r="V3" s="522"/>
      <c r="W3" s="522"/>
      <c r="X3" s="524"/>
    </row>
    <row r="4" spans="1:25" ht="16.2" thickBot="1" x14ac:dyDescent="0.35">
      <c r="A4" s="32"/>
      <c r="B4" s="33"/>
      <c r="C4" s="29" t="s">
        <v>30</v>
      </c>
      <c r="D4" s="29" t="s">
        <v>31</v>
      </c>
      <c r="E4" s="29" t="s">
        <v>32</v>
      </c>
      <c r="F4" s="62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62" t="s">
        <v>33</v>
      </c>
      <c r="L4" s="3" t="s">
        <v>34</v>
      </c>
      <c r="M4" s="29" t="s">
        <v>35</v>
      </c>
      <c r="N4" s="62" t="s">
        <v>43</v>
      </c>
      <c r="O4" s="29" t="s">
        <v>30</v>
      </c>
      <c r="P4" s="29" t="s">
        <v>31</v>
      </c>
      <c r="Q4" s="29" t="s">
        <v>32</v>
      </c>
      <c r="R4" s="62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62" t="s">
        <v>33</v>
      </c>
      <c r="X4" s="29" t="s">
        <v>29</v>
      </c>
    </row>
    <row r="5" spans="1:25" ht="16.2" thickBot="1" x14ac:dyDescent="0.35">
      <c r="A5" s="26" t="s">
        <v>24</v>
      </c>
      <c r="B5" s="208" t="s">
        <v>25</v>
      </c>
      <c r="C5" s="37" t="s">
        <v>11</v>
      </c>
      <c r="D5" s="37" t="s">
        <v>12</v>
      </c>
      <c r="E5" s="37" t="s">
        <v>13</v>
      </c>
      <c r="F5" s="63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63" t="s">
        <v>38</v>
      </c>
      <c r="L5" s="173" t="s">
        <v>18</v>
      </c>
      <c r="M5" s="174" t="s">
        <v>19</v>
      </c>
      <c r="N5" s="64" t="s">
        <v>37</v>
      </c>
      <c r="O5" s="37" t="s">
        <v>7</v>
      </c>
      <c r="P5" s="37" t="s">
        <v>8</v>
      </c>
      <c r="Q5" s="37" t="s">
        <v>9</v>
      </c>
      <c r="R5" s="64" t="s">
        <v>39</v>
      </c>
      <c r="S5" s="2" t="s">
        <v>10</v>
      </c>
      <c r="T5" s="37" t="s">
        <v>20</v>
      </c>
      <c r="U5" s="37" t="s">
        <v>21</v>
      </c>
      <c r="V5" s="37" t="s">
        <v>22</v>
      </c>
      <c r="W5" s="64" t="s">
        <v>40</v>
      </c>
      <c r="X5" s="37" t="s">
        <v>23</v>
      </c>
    </row>
    <row r="6" spans="1:25" x14ac:dyDescent="0.3">
      <c r="A6" s="22" t="s">
        <v>0</v>
      </c>
      <c r="B6" s="178">
        <v>2018</v>
      </c>
      <c r="C6" s="490">
        <v>220.27144153331335</v>
      </c>
      <c r="D6" s="473">
        <v>78.745003511188145</v>
      </c>
      <c r="E6" s="473">
        <v>8.566474183914492</v>
      </c>
      <c r="F6" s="175">
        <f t="shared" ref="F6:F37" si="0">SUM(C6:E6)</f>
        <v>307.58291922841596</v>
      </c>
      <c r="G6" s="473">
        <v>1561.993503385861</v>
      </c>
      <c r="H6" s="490">
        <v>206.54423966882203</v>
      </c>
      <c r="I6" s="473">
        <v>77.349103907877819</v>
      </c>
      <c r="J6" s="473">
        <v>8.4297745249086979</v>
      </c>
      <c r="K6" s="175">
        <f t="shared" ref="K6:K37" si="1">SUM(H6:J6)</f>
        <v>292.32311810160854</v>
      </c>
      <c r="L6" s="473">
        <v>46.752826129324227</v>
      </c>
      <c r="M6" s="473">
        <v>1761.2290099768259</v>
      </c>
      <c r="N6" s="73">
        <f t="shared" ref="N6:N37" si="2">SUM(L6:M6)</f>
        <v>1807.98183610615</v>
      </c>
      <c r="O6" s="473">
        <v>1E-3</v>
      </c>
      <c r="P6" s="473">
        <v>1E-3</v>
      </c>
      <c r="Q6" s="473">
        <v>1.0403319791417218E-2</v>
      </c>
      <c r="R6" s="169">
        <f>SUM(O6:Q6)</f>
        <v>1.2403319791417218E-2</v>
      </c>
      <c r="S6" s="493">
        <v>-245.98733272028917</v>
      </c>
      <c r="T6" s="499">
        <v>76994.711518395969</v>
      </c>
      <c r="U6" s="493">
        <v>79620.37074439456</v>
      </c>
      <c r="V6" s="493">
        <v>82438.713899472627</v>
      </c>
      <c r="W6" s="66">
        <f>SUMPRODUCT(T6:V6,H6:J6)/K6</f>
        <v>77846.454283391518</v>
      </c>
      <c r="X6" s="494">
        <v>7357.4300927930281</v>
      </c>
      <c r="Y6" s="122"/>
    </row>
    <row r="7" spans="1:25" x14ac:dyDescent="0.3">
      <c r="A7" s="23" t="s">
        <v>1</v>
      </c>
      <c r="B7" s="179">
        <v>2018</v>
      </c>
      <c r="C7" s="491">
        <v>95.48810102722291</v>
      </c>
      <c r="D7" s="475">
        <v>414.04894000327272</v>
      </c>
      <c r="E7" s="475">
        <v>33.830309604790386</v>
      </c>
      <c r="F7" s="176">
        <f t="shared" si="0"/>
        <v>543.36735063528602</v>
      </c>
      <c r="G7" s="475">
        <v>332.10403618883595</v>
      </c>
      <c r="H7" s="491">
        <v>95.065742750544629</v>
      </c>
      <c r="I7" s="475">
        <v>421.23042051868015</v>
      </c>
      <c r="J7" s="475">
        <v>33.888387268538111</v>
      </c>
      <c r="K7" s="176">
        <f t="shared" si="1"/>
        <v>550.18455053776279</v>
      </c>
      <c r="L7" s="475">
        <v>49.94774199522189</v>
      </c>
      <c r="M7" s="475">
        <v>4003.5527529301157</v>
      </c>
      <c r="N7" s="74">
        <f t="shared" si="2"/>
        <v>4053.5004949253375</v>
      </c>
      <c r="O7" s="475">
        <v>1E-3</v>
      </c>
      <c r="P7" s="475">
        <v>1E-3</v>
      </c>
      <c r="Q7" s="475">
        <v>1E-3</v>
      </c>
      <c r="R7" s="170">
        <f>SUM(O7:Q7)</f>
        <v>3.0000000000000001E-3</v>
      </c>
      <c r="S7" s="495">
        <v>-3721.3954587365006</v>
      </c>
      <c r="T7" s="500">
        <v>78269.678446868464</v>
      </c>
      <c r="U7" s="495">
        <v>79642.820568727446</v>
      </c>
      <c r="V7" s="495">
        <v>83710.933407883742</v>
      </c>
      <c r="W7" s="67">
        <f t="shared" ref="W7:W70" si="3">SUMPRODUCT(T7:V7,H7:J7)/K7</f>
        <v>79656.13066189838</v>
      </c>
      <c r="X7" s="496">
        <v>6993.2141258114571</v>
      </c>
    </row>
    <row r="8" spans="1:25" x14ac:dyDescent="0.3">
      <c r="A8" s="23" t="s">
        <v>2</v>
      </c>
      <c r="B8" s="179">
        <v>2018</v>
      </c>
      <c r="C8" s="491">
        <v>97.043212590161858</v>
      </c>
      <c r="D8" s="475">
        <v>82.8119700845659</v>
      </c>
      <c r="E8" s="475">
        <v>6.4309587999049436</v>
      </c>
      <c r="F8" s="176">
        <f t="shared" si="0"/>
        <v>186.2861414746327</v>
      </c>
      <c r="G8" s="475">
        <v>430.27491767376745</v>
      </c>
      <c r="H8" s="491">
        <v>101.39359082091111</v>
      </c>
      <c r="I8" s="475">
        <v>88.501306752352946</v>
      </c>
      <c r="J8" s="475">
        <v>6.7414787438819701</v>
      </c>
      <c r="K8" s="176">
        <f t="shared" si="1"/>
        <v>196.63637631714604</v>
      </c>
      <c r="L8" s="475">
        <v>30.359288697347203</v>
      </c>
      <c r="M8" s="475">
        <v>1182.1128043851913</v>
      </c>
      <c r="N8" s="74">
        <f t="shared" si="2"/>
        <v>1212.4720930825385</v>
      </c>
      <c r="O8" s="475">
        <v>1E-3</v>
      </c>
      <c r="P8" s="475">
        <v>1E-3</v>
      </c>
      <c r="Q8" s="475">
        <v>1E-3</v>
      </c>
      <c r="R8" s="170">
        <f>SUM(O8:Q8)</f>
        <v>3.0000000000000001E-3</v>
      </c>
      <c r="S8" s="495">
        <v>-782.19617540877118</v>
      </c>
      <c r="T8" s="500">
        <v>79612.218468440959</v>
      </c>
      <c r="U8" s="495">
        <v>80542.744492645958</v>
      </c>
      <c r="V8" s="495">
        <v>85054.8072214719</v>
      </c>
      <c r="W8" s="67">
        <f t="shared" si="3"/>
        <v>80217.619502212372</v>
      </c>
      <c r="X8" s="496">
        <v>7388.6490268978041</v>
      </c>
    </row>
    <row r="9" spans="1:25" x14ac:dyDescent="0.3">
      <c r="A9" s="23" t="s">
        <v>3</v>
      </c>
      <c r="B9" s="179">
        <v>2018</v>
      </c>
      <c r="C9" s="491">
        <v>58.980659438163073</v>
      </c>
      <c r="D9" s="475">
        <v>58.138044069897646</v>
      </c>
      <c r="E9" s="475">
        <v>5.147024208227311</v>
      </c>
      <c r="F9" s="176">
        <f t="shared" si="0"/>
        <v>122.26572771628803</v>
      </c>
      <c r="G9" s="475">
        <v>312.95915404968321</v>
      </c>
      <c r="H9" s="491">
        <v>73.273547456555377</v>
      </c>
      <c r="I9" s="475">
        <v>76.396207453537386</v>
      </c>
      <c r="J9" s="475">
        <v>6.6961833275157927</v>
      </c>
      <c r="K9" s="176">
        <f t="shared" si="1"/>
        <v>156.36593823760856</v>
      </c>
      <c r="L9" s="475">
        <v>18.402649429558512</v>
      </c>
      <c r="M9" s="475">
        <v>787.98536010137286</v>
      </c>
      <c r="N9" s="74">
        <f t="shared" si="2"/>
        <v>806.38800953093141</v>
      </c>
      <c r="O9" s="475">
        <v>1E-3</v>
      </c>
      <c r="P9" s="475">
        <v>1E-3</v>
      </c>
      <c r="Q9" s="475">
        <v>1E-3</v>
      </c>
      <c r="R9" s="170">
        <f t="shared" ref="R9:R71" si="4">SUM(O9:Q9)</f>
        <v>3.0000000000000001E-3</v>
      </c>
      <c r="S9" s="495">
        <v>-321.35190063861182</v>
      </c>
      <c r="T9" s="500">
        <v>82538.734659109075</v>
      </c>
      <c r="U9" s="495">
        <v>80704.781294578162</v>
      </c>
      <c r="V9" s="495">
        <v>83859.823210750415</v>
      </c>
      <c r="W9" s="67">
        <f t="shared" si="3"/>
        <v>81699.28821672796</v>
      </c>
      <c r="X9" s="496">
        <v>7730.6606277324245</v>
      </c>
    </row>
    <row r="10" spans="1:25" x14ac:dyDescent="0.3">
      <c r="A10" s="23" t="s">
        <v>4</v>
      </c>
      <c r="B10" s="179">
        <v>2018</v>
      </c>
      <c r="C10" s="491">
        <v>45.125638719458493</v>
      </c>
      <c r="D10" s="475">
        <v>75.318898027449563</v>
      </c>
      <c r="E10" s="475">
        <v>7.0154824615355214</v>
      </c>
      <c r="F10" s="176">
        <f t="shared" si="0"/>
        <v>127.46001920844358</v>
      </c>
      <c r="G10" s="475">
        <v>1057.9985190946586</v>
      </c>
      <c r="H10" s="491">
        <v>33.471229836622044</v>
      </c>
      <c r="I10" s="475">
        <v>59.314386873693344</v>
      </c>
      <c r="J10" s="475">
        <v>5.4653074309244349</v>
      </c>
      <c r="K10" s="176">
        <f t="shared" si="1"/>
        <v>98.250924141239835</v>
      </c>
      <c r="L10" s="475">
        <v>15.41149788713402</v>
      </c>
      <c r="M10" s="475">
        <v>870.51106636488817</v>
      </c>
      <c r="N10" s="74">
        <f t="shared" si="2"/>
        <v>885.9225642520222</v>
      </c>
      <c r="O10" s="475">
        <v>1E-3</v>
      </c>
      <c r="P10" s="475">
        <v>1E-3</v>
      </c>
      <c r="Q10" s="475">
        <v>2.015911322605585E-3</v>
      </c>
      <c r="R10" s="170">
        <f t="shared" si="4"/>
        <v>4.0159113226055851E-3</v>
      </c>
      <c r="S10" s="495">
        <v>1E-3</v>
      </c>
      <c r="T10" s="500">
        <v>80982.491821146294</v>
      </c>
      <c r="U10" s="495">
        <v>76980.306961163718</v>
      </c>
      <c r="V10" s="495">
        <v>82303.256365207955</v>
      </c>
      <c r="W10" s="67">
        <f t="shared" si="3"/>
        <v>78639.829308201312</v>
      </c>
      <c r="X10" s="496">
        <v>7211.188073784655</v>
      </c>
    </row>
    <row r="11" spans="1:25" x14ac:dyDescent="0.3">
      <c r="A11" s="23" t="s">
        <v>5</v>
      </c>
      <c r="B11" s="179">
        <v>2018</v>
      </c>
      <c r="C11" s="491">
        <v>53.864199453964076</v>
      </c>
      <c r="D11" s="475">
        <v>252.91926633769731</v>
      </c>
      <c r="E11" s="475">
        <v>27.319455338942877</v>
      </c>
      <c r="F11" s="176">
        <f t="shared" si="0"/>
        <v>334.10292113060427</v>
      </c>
      <c r="G11" s="475">
        <v>387.04263670514086</v>
      </c>
      <c r="H11" s="491">
        <v>44.797878595792248</v>
      </c>
      <c r="I11" s="475">
        <v>223.65049913701768</v>
      </c>
      <c r="J11" s="475">
        <v>23.768528879446812</v>
      </c>
      <c r="K11" s="176">
        <f t="shared" si="1"/>
        <v>292.21690661225676</v>
      </c>
      <c r="L11" s="475">
        <v>27.744910633943078</v>
      </c>
      <c r="M11" s="475">
        <v>2479.9422049503933</v>
      </c>
      <c r="N11" s="74">
        <f t="shared" si="2"/>
        <v>2507.6871155843364</v>
      </c>
      <c r="O11" s="475">
        <v>1E-3</v>
      </c>
      <c r="P11" s="475">
        <v>1E-3</v>
      </c>
      <c r="Q11" s="475">
        <v>1.9860179629283221</v>
      </c>
      <c r="R11" s="170">
        <f t="shared" si="4"/>
        <v>1.9880179629283221</v>
      </c>
      <c r="S11" s="495">
        <v>-2120.6434788791953</v>
      </c>
      <c r="T11" s="500">
        <v>79943.816429671802</v>
      </c>
      <c r="U11" s="495">
        <v>79057.510311513324</v>
      </c>
      <c r="V11" s="495">
        <v>81688.959999999977</v>
      </c>
      <c r="W11" s="67">
        <f t="shared" si="3"/>
        <v>79407.422720692484</v>
      </c>
      <c r="X11" s="496">
        <v>6873.2976194014682</v>
      </c>
    </row>
    <row r="12" spans="1:25" ht="16.2" thickBot="1" x14ac:dyDescent="0.35">
      <c r="A12" s="24" t="s">
        <v>6</v>
      </c>
      <c r="B12" s="180">
        <v>2018</v>
      </c>
      <c r="C12" s="492">
        <v>183.80673915978605</v>
      </c>
      <c r="D12" s="477">
        <v>97.454661093996563</v>
      </c>
      <c r="E12" s="477">
        <v>9.4373695369141881</v>
      </c>
      <c r="F12" s="177">
        <f t="shared" si="0"/>
        <v>290.69876979069676</v>
      </c>
      <c r="G12" s="477">
        <v>164.06058957423616</v>
      </c>
      <c r="H12" s="492">
        <v>200.03376279282222</v>
      </c>
      <c r="I12" s="477">
        <v>112.99485848490886</v>
      </c>
      <c r="J12" s="477">
        <v>10.761976764971559</v>
      </c>
      <c r="K12" s="177">
        <f t="shared" si="1"/>
        <v>323.79059804270264</v>
      </c>
      <c r="L12" s="477">
        <v>28.592643368601237</v>
      </c>
      <c r="M12" s="477">
        <v>1750.0622792807339</v>
      </c>
      <c r="N12" s="75">
        <f t="shared" si="2"/>
        <v>1778.6549226493353</v>
      </c>
      <c r="O12" s="477">
        <v>1E-3</v>
      </c>
      <c r="P12" s="477">
        <v>1E-3</v>
      </c>
      <c r="Q12" s="477">
        <v>1E-3</v>
      </c>
      <c r="R12" s="171">
        <f>SUM(O12:Q12)</f>
        <v>3.0000000000000001E-3</v>
      </c>
      <c r="S12" s="497">
        <v>-1614.5933330750991</v>
      </c>
      <c r="T12" s="501">
        <v>80365.712383166712</v>
      </c>
      <c r="U12" s="497">
        <v>79191.634973012246</v>
      </c>
      <c r="V12" s="497">
        <v>82110.303847000032</v>
      </c>
      <c r="W12" s="68">
        <f>SUMPRODUCT(T12:V12,H12:J12)/K12</f>
        <v>80013.974381195541</v>
      </c>
      <c r="X12" s="498">
        <v>6862.6360620016176</v>
      </c>
    </row>
    <row r="13" spans="1:25" x14ac:dyDescent="0.3">
      <c r="A13" s="22" t="s">
        <v>0</v>
      </c>
      <c r="B13" s="178">
        <v>2019</v>
      </c>
      <c r="C13" s="490">
        <v>186.23681103233588</v>
      </c>
      <c r="D13" s="473">
        <v>76.247841741860384</v>
      </c>
      <c r="E13" s="473">
        <v>9.4043475513777235</v>
      </c>
      <c r="F13" s="175">
        <f t="shared" si="0"/>
        <v>271.88900032557399</v>
      </c>
      <c r="G13" s="474">
        <v>1613.9282432913978</v>
      </c>
      <c r="H13" s="490">
        <v>165.24490497589414</v>
      </c>
      <c r="I13" s="473">
        <v>64.523215142313745</v>
      </c>
      <c r="J13" s="473">
        <v>9.1550905598498744</v>
      </c>
      <c r="K13" s="175">
        <f t="shared" si="1"/>
        <v>238.92321067805776</v>
      </c>
      <c r="L13" s="473">
        <v>47.486712402921725</v>
      </c>
      <c r="M13" s="473">
        <v>1608.67571858465</v>
      </c>
      <c r="N13" s="73">
        <f t="shared" si="2"/>
        <v>1656.1624309875717</v>
      </c>
      <c r="O13" s="490">
        <v>1E-3</v>
      </c>
      <c r="P13" s="473">
        <v>1E-3</v>
      </c>
      <c r="Q13" s="473">
        <v>1E-3</v>
      </c>
      <c r="R13" s="169">
        <f t="shared" si="4"/>
        <v>3.0000000000000001E-3</v>
      </c>
      <c r="S13" s="493">
        <v>-42.233187696174255</v>
      </c>
      <c r="T13" s="499">
        <v>85555.397293018774</v>
      </c>
      <c r="U13" s="493">
        <v>84263.328058202227</v>
      </c>
      <c r="V13" s="493">
        <v>92880.45809348741</v>
      </c>
      <c r="W13" s="66">
        <f t="shared" si="3"/>
        <v>85487.145798382247</v>
      </c>
      <c r="X13" s="494">
        <v>7983.7969986549106</v>
      </c>
    </row>
    <row r="14" spans="1:25" x14ac:dyDescent="0.3">
      <c r="A14" s="23" t="s">
        <v>1</v>
      </c>
      <c r="B14" s="179">
        <v>2019</v>
      </c>
      <c r="C14" s="491">
        <v>12.118714682526432</v>
      </c>
      <c r="D14" s="475">
        <v>291.21030350036915</v>
      </c>
      <c r="E14" s="475">
        <v>36.574551665953315</v>
      </c>
      <c r="F14" s="176">
        <f t="shared" si="0"/>
        <v>339.90356984884892</v>
      </c>
      <c r="G14" s="476">
        <v>342.56143117977541</v>
      </c>
      <c r="H14" s="491">
        <v>61.283527945254306</v>
      </c>
      <c r="I14" s="475">
        <v>358.48903615909893</v>
      </c>
      <c r="J14" s="475">
        <v>38.18526601046387</v>
      </c>
      <c r="K14" s="176">
        <f t="shared" si="1"/>
        <v>457.95783011481711</v>
      </c>
      <c r="L14" s="475">
        <v>41.190748066567238</v>
      </c>
      <c r="M14" s="475">
        <v>2708.4390435297692</v>
      </c>
      <c r="N14" s="74">
        <f t="shared" si="2"/>
        <v>2749.6297915963364</v>
      </c>
      <c r="O14" s="491">
        <v>1E-3</v>
      </c>
      <c r="P14" s="475">
        <v>1E-3</v>
      </c>
      <c r="Q14" s="475">
        <v>1E-3</v>
      </c>
      <c r="R14" s="170">
        <f t="shared" si="4"/>
        <v>3.0000000000000001E-3</v>
      </c>
      <c r="S14" s="495">
        <v>-2407.0673604165609</v>
      </c>
      <c r="T14" s="500">
        <v>116951.84293262385</v>
      </c>
      <c r="U14" s="495">
        <v>84525.218630276737</v>
      </c>
      <c r="V14" s="495">
        <v>94155.331992105697</v>
      </c>
      <c r="W14" s="67">
        <f t="shared" si="3"/>
        <v>89667.496416956536</v>
      </c>
      <c r="X14" s="496">
        <v>7679.548647843294</v>
      </c>
    </row>
    <row r="15" spans="1:25" x14ac:dyDescent="0.3">
      <c r="A15" s="23" t="s">
        <v>2</v>
      </c>
      <c r="B15" s="179">
        <v>2019</v>
      </c>
      <c r="C15" s="491">
        <v>83.050064464743954</v>
      </c>
      <c r="D15" s="475">
        <v>79.360665912262192</v>
      </c>
      <c r="E15" s="475">
        <v>6.9658777662176394</v>
      </c>
      <c r="F15" s="176">
        <f t="shared" si="0"/>
        <v>169.37660814322376</v>
      </c>
      <c r="G15" s="476">
        <v>440.19773158776104</v>
      </c>
      <c r="H15" s="491">
        <v>65.247273038428133</v>
      </c>
      <c r="I15" s="475">
        <v>78.828805084501212</v>
      </c>
      <c r="J15" s="475">
        <v>7.6283099566157366</v>
      </c>
      <c r="K15" s="176">
        <f t="shared" si="1"/>
        <v>151.70438807954508</v>
      </c>
      <c r="L15" s="475">
        <v>36.958330225959564</v>
      </c>
      <c r="M15" s="475">
        <v>1145.8103659557228</v>
      </c>
      <c r="N15" s="74">
        <f t="shared" si="2"/>
        <v>1182.7686961816823</v>
      </c>
      <c r="O15" s="491">
        <v>1E-3</v>
      </c>
      <c r="P15" s="475">
        <v>1E-3</v>
      </c>
      <c r="Q15" s="475">
        <v>1E-3</v>
      </c>
      <c r="R15" s="170">
        <f t="shared" si="4"/>
        <v>3.0000000000000001E-3</v>
      </c>
      <c r="S15" s="495">
        <v>-742.56996459392133</v>
      </c>
      <c r="T15" s="500">
        <v>115605.2862583494</v>
      </c>
      <c r="U15" s="495">
        <v>82791.014567923587</v>
      </c>
      <c r="V15" s="495">
        <v>95498.770044001227</v>
      </c>
      <c r="W15" s="67">
        <f t="shared" si="3"/>
        <v>97543.260501596305</v>
      </c>
      <c r="X15" s="496">
        <v>8074.720700617032</v>
      </c>
    </row>
    <row r="16" spans="1:25" x14ac:dyDescent="0.3">
      <c r="A16" s="23" t="s">
        <v>3</v>
      </c>
      <c r="B16" s="179">
        <v>2019</v>
      </c>
      <c r="C16" s="491">
        <v>52.396437964440267</v>
      </c>
      <c r="D16" s="475">
        <v>56.843229843678898</v>
      </c>
      <c r="E16" s="475">
        <v>5.6185740442986845</v>
      </c>
      <c r="F16" s="176">
        <f t="shared" si="0"/>
        <v>114.85824185241785</v>
      </c>
      <c r="G16" s="476">
        <v>331.21660056328926</v>
      </c>
      <c r="H16" s="491">
        <v>50.232275786177503</v>
      </c>
      <c r="I16" s="475">
        <v>65.769668082664012</v>
      </c>
      <c r="J16" s="475">
        <v>7.3259172897639449</v>
      </c>
      <c r="K16" s="176">
        <f t="shared" si="1"/>
        <v>123.32786115860547</v>
      </c>
      <c r="L16" s="475">
        <v>19.381383393374669</v>
      </c>
      <c r="M16" s="475">
        <v>786.22027908598034</v>
      </c>
      <c r="N16" s="74">
        <f t="shared" si="2"/>
        <v>805.60166247935501</v>
      </c>
      <c r="O16" s="491">
        <v>1E-3</v>
      </c>
      <c r="P16" s="475">
        <v>1E-3</v>
      </c>
      <c r="Q16" s="475">
        <v>1E-3</v>
      </c>
      <c r="R16" s="170">
        <f t="shared" si="4"/>
        <v>3.0000000000000001E-3</v>
      </c>
      <c r="S16" s="495">
        <v>-267.00696763947894</v>
      </c>
      <c r="T16" s="500">
        <v>112915.46625803072</v>
      </c>
      <c r="U16" s="495">
        <v>83548.347817989925</v>
      </c>
      <c r="V16" s="495">
        <v>94736.226393143515</v>
      </c>
      <c r="W16" s="67">
        <f t="shared" si="3"/>
        <v>96174.356661299142</v>
      </c>
      <c r="X16" s="496">
        <v>8416.4489583539998</v>
      </c>
    </row>
    <row r="17" spans="1:24" x14ac:dyDescent="0.3">
      <c r="A17" s="23" t="s">
        <v>4</v>
      </c>
      <c r="B17" s="179">
        <v>2019</v>
      </c>
      <c r="C17" s="491">
        <v>41.584302690899577</v>
      </c>
      <c r="D17" s="475">
        <v>75.155682061196387</v>
      </c>
      <c r="E17" s="475">
        <v>7.6580104339915325</v>
      </c>
      <c r="F17" s="176">
        <f t="shared" si="0"/>
        <v>124.3979951860875</v>
      </c>
      <c r="G17" s="476">
        <v>1129.7981984874195</v>
      </c>
      <c r="H17" s="491">
        <v>21.818328004300326</v>
      </c>
      <c r="I17" s="475">
        <v>50.525910940823564</v>
      </c>
      <c r="J17" s="475">
        <v>6.0377464845886921</v>
      </c>
      <c r="K17" s="176">
        <f t="shared" si="1"/>
        <v>78.381985429712586</v>
      </c>
      <c r="L17" s="475">
        <v>19.776390863412836</v>
      </c>
      <c r="M17" s="475">
        <v>902.6447133474195</v>
      </c>
      <c r="N17" s="74">
        <f t="shared" si="2"/>
        <v>922.42110421083237</v>
      </c>
      <c r="O17" s="491">
        <v>1E-3</v>
      </c>
      <c r="P17" s="475">
        <v>1E-3</v>
      </c>
      <c r="Q17" s="475">
        <v>1E-3</v>
      </c>
      <c r="R17" s="170">
        <f t="shared" si="4"/>
        <v>3.0000000000000001E-3</v>
      </c>
      <c r="S17" s="495">
        <v>1E-3</v>
      </c>
      <c r="T17" s="500">
        <v>114114.79554049041</v>
      </c>
      <c r="U17" s="495">
        <v>80709.584207095599</v>
      </c>
      <c r="V17" s="495">
        <v>93181.465745640671</v>
      </c>
      <c r="W17" s="67">
        <f t="shared" si="3"/>
        <v>90968.930311075557</v>
      </c>
      <c r="X17" s="496">
        <v>7897.2226676230766</v>
      </c>
    </row>
    <row r="18" spans="1:24" x14ac:dyDescent="0.3">
      <c r="A18" s="23" t="s">
        <v>5</v>
      </c>
      <c r="B18" s="179">
        <v>2019</v>
      </c>
      <c r="C18" s="491">
        <v>5.2294101692827546</v>
      </c>
      <c r="D18" s="475">
        <v>230.66364964460439</v>
      </c>
      <c r="E18" s="475">
        <v>29.629876413029468</v>
      </c>
      <c r="F18" s="176">
        <f t="shared" si="0"/>
        <v>265.52293622691661</v>
      </c>
      <c r="G18" s="476">
        <v>410.08041897239843</v>
      </c>
      <c r="H18" s="491">
        <v>27.667527403814908</v>
      </c>
      <c r="I18" s="475">
        <v>186.90400499704253</v>
      </c>
      <c r="J18" s="475">
        <v>25.966011164653956</v>
      </c>
      <c r="K18" s="176">
        <f t="shared" si="1"/>
        <v>240.53754356551141</v>
      </c>
      <c r="L18" s="475">
        <v>31.620380840189494</v>
      </c>
      <c r="M18" s="475">
        <v>2130.4087384078889</v>
      </c>
      <c r="N18" s="74">
        <f t="shared" si="2"/>
        <v>2162.0291192480786</v>
      </c>
      <c r="O18" s="491">
        <v>1E-3</v>
      </c>
      <c r="P18" s="475">
        <v>1E-3</v>
      </c>
      <c r="Q18" s="475">
        <v>1E-3</v>
      </c>
      <c r="R18" s="170">
        <f t="shared" si="4"/>
        <v>3.0000000000000001E-3</v>
      </c>
      <c r="S18" s="495">
        <v>-1751.9477002756805</v>
      </c>
      <c r="T18" s="500">
        <v>115609.68868967354</v>
      </c>
      <c r="U18" s="495">
        <v>83688.96824317539</v>
      </c>
      <c r="V18" s="495">
        <v>92087.910147276736</v>
      </c>
      <c r="W18" s="67">
        <f t="shared" si="3"/>
        <v>88267.274027096588</v>
      </c>
      <c r="X18" s="496">
        <v>7557.6309401889475</v>
      </c>
    </row>
    <row r="19" spans="1:24" ht="16.2" thickBot="1" x14ac:dyDescent="0.35">
      <c r="A19" s="24" t="s">
        <v>6</v>
      </c>
      <c r="B19" s="180">
        <v>2019</v>
      </c>
      <c r="C19" s="492">
        <v>138.54493121500957</v>
      </c>
      <c r="D19" s="477">
        <v>91.361995886045349</v>
      </c>
      <c r="E19" s="477">
        <v>10.236660340349946</v>
      </c>
      <c r="F19" s="177">
        <f t="shared" si="0"/>
        <v>240.14358744140486</v>
      </c>
      <c r="G19" s="478">
        <v>176.55685163798611</v>
      </c>
      <c r="H19" s="492">
        <v>127.66683506536891</v>
      </c>
      <c r="I19" s="477">
        <v>95.802728183571901</v>
      </c>
      <c r="J19" s="477">
        <v>11.789556749282248</v>
      </c>
      <c r="K19" s="177">
        <f t="shared" si="1"/>
        <v>235.25911999822304</v>
      </c>
      <c r="L19" s="477">
        <v>28.062262063174131</v>
      </c>
      <c r="M19" s="477">
        <v>1553.0401959756323</v>
      </c>
      <c r="N19" s="75">
        <f t="shared" si="2"/>
        <v>1581.1024580388064</v>
      </c>
      <c r="O19" s="492">
        <v>1E-3</v>
      </c>
      <c r="P19" s="477">
        <v>1E-3</v>
      </c>
      <c r="Q19" s="477">
        <v>1E-3</v>
      </c>
      <c r="R19" s="171">
        <f>SUM(O19:Q19)</f>
        <v>3.0000000000000001E-3</v>
      </c>
      <c r="S19" s="497">
        <v>-1404.5446064008202</v>
      </c>
      <c r="T19" s="501">
        <v>114846.3241701575</v>
      </c>
      <c r="U19" s="497">
        <v>83815.404878930742</v>
      </c>
      <c r="V19" s="497">
        <v>92506.906372316618</v>
      </c>
      <c r="W19" s="68">
        <f t="shared" si="3"/>
        <v>101090.34922626684</v>
      </c>
      <c r="X19" s="498">
        <v>7548.780345366783</v>
      </c>
    </row>
    <row r="20" spans="1:24" x14ac:dyDescent="0.3">
      <c r="A20" s="22" t="s">
        <v>0</v>
      </c>
      <c r="B20" s="178">
        <v>2020</v>
      </c>
      <c r="C20" s="490">
        <v>238.12415423554663</v>
      </c>
      <c r="D20" s="473">
        <v>87.133376704848587</v>
      </c>
      <c r="E20" s="473">
        <v>9.3552046637458872</v>
      </c>
      <c r="F20" s="175">
        <f t="shared" si="0"/>
        <v>334.61273560414111</v>
      </c>
      <c r="G20" s="474">
        <v>1738.4528333879873</v>
      </c>
      <c r="H20" s="490">
        <v>165.03441104005972</v>
      </c>
      <c r="I20" s="473">
        <v>75.898612813064034</v>
      </c>
      <c r="J20" s="473">
        <v>9.3463736082062798</v>
      </c>
      <c r="K20" s="175">
        <f t="shared" si="1"/>
        <v>250.27939746133003</v>
      </c>
      <c r="L20" s="473">
        <v>56.880177934107436</v>
      </c>
      <c r="M20" s="473">
        <v>2116.290133704912</v>
      </c>
      <c r="N20" s="73">
        <f t="shared" si="2"/>
        <v>2173.1703116390195</v>
      </c>
      <c r="O20" s="490">
        <v>1E-3</v>
      </c>
      <c r="P20" s="473">
        <v>1E-3</v>
      </c>
      <c r="Q20" s="473">
        <v>1E-3</v>
      </c>
      <c r="R20" s="169">
        <f t="shared" si="4"/>
        <v>3.0000000000000001E-3</v>
      </c>
      <c r="S20" s="493">
        <v>-434.71647825103207</v>
      </c>
      <c r="T20" s="499">
        <v>129598.89318853928</v>
      </c>
      <c r="U20" s="493">
        <v>103306.87993319111</v>
      </c>
      <c r="V20" s="493">
        <v>93016.248605811968</v>
      </c>
      <c r="W20" s="66">
        <f t="shared" si="3"/>
        <v>120259.56113923961</v>
      </c>
      <c r="X20" s="494">
        <v>8676.1800611468116</v>
      </c>
    </row>
    <row r="21" spans="1:24" x14ac:dyDescent="0.3">
      <c r="A21" s="23" t="s">
        <v>1</v>
      </c>
      <c r="B21" s="179">
        <v>2020</v>
      </c>
      <c r="C21" s="491">
        <v>12.837832151063457</v>
      </c>
      <c r="D21" s="475">
        <v>336.13510105198753</v>
      </c>
      <c r="E21" s="475">
        <v>36.874798387079629</v>
      </c>
      <c r="F21" s="176">
        <f t="shared" si="0"/>
        <v>385.84773159013065</v>
      </c>
      <c r="G21" s="476">
        <v>365.92750058663773</v>
      </c>
      <c r="H21" s="491">
        <v>76.086718870710101</v>
      </c>
      <c r="I21" s="475">
        <v>420.26545640450831</v>
      </c>
      <c r="J21" s="475">
        <v>38.382887172485326</v>
      </c>
      <c r="K21" s="176">
        <f t="shared" si="1"/>
        <v>534.73506244770374</v>
      </c>
      <c r="L21" s="475">
        <v>37.718019279506017</v>
      </c>
      <c r="M21" s="475">
        <v>3158.7327778559525</v>
      </c>
      <c r="N21" s="74">
        <f t="shared" si="2"/>
        <v>3196.4507971354583</v>
      </c>
      <c r="O21" s="491">
        <v>1E-3</v>
      </c>
      <c r="P21" s="475">
        <v>1E-3</v>
      </c>
      <c r="Q21" s="475">
        <v>1E-3</v>
      </c>
      <c r="R21" s="170">
        <f t="shared" si="4"/>
        <v>3.0000000000000001E-3</v>
      </c>
      <c r="S21" s="495">
        <v>-2830.522296548821</v>
      </c>
      <c r="T21" s="500">
        <v>130940.56700030483</v>
      </c>
      <c r="U21" s="495">
        <v>103006.24623007281</v>
      </c>
      <c r="V21" s="495">
        <v>94291.443910930771</v>
      </c>
      <c r="W21" s="67">
        <f t="shared" si="3"/>
        <v>106355.44036921323</v>
      </c>
      <c r="X21" s="496">
        <v>8312.3583852081483</v>
      </c>
    </row>
    <row r="22" spans="1:24" x14ac:dyDescent="0.3">
      <c r="A22" s="23" t="s">
        <v>2</v>
      </c>
      <c r="B22" s="179">
        <v>2020</v>
      </c>
      <c r="C22" s="491">
        <v>88.018392112535736</v>
      </c>
      <c r="D22" s="475">
        <v>91.915576353588776</v>
      </c>
      <c r="E22" s="475">
        <v>7.0238792569204698</v>
      </c>
      <c r="F22" s="176">
        <f t="shared" si="0"/>
        <v>186.95784772304498</v>
      </c>
      <c r="G22" s="476">
        <v>469.17585989520171</v>
      </c>
      <c r="H22" s="491">
        <v>82.109647003237001</v>
      </c>
      <c r="I22" s="475">
        <v>91.841234795240439</v>
      </c>
      <c r="J22" s="475">
        <v>7.8090382648521279</v>
      </c>
      <c r="K22" s="176">
        <f t="shared" si="1"/>
        <v>181.75992006332956</v>
      </c>
      <c r="L22" s="475">
        <v>41.110284634751125</v>
      </c>
      <c r="M22" s="475">
        <v>1301.4501619429616</v>
      </c>
      <c r="N22" s="74">
        <f t="shared" si="2"/>
        <v>1342.5604465777128</v>
      </c>
      <c r="O22" s="491">
        <v>1E-3</v>
      </c>
      <c r="P22" s="475">
        <v>1E-3</v>
      </c>
      <c r="Q22" s="475">
        <v>1E-3</v>
      </c>
      <c r="R22" s="170">
        <f t="shared" si="4"/>
        <v>3.0000000000000001E-3</v>
      </c>
      <c r="S22" s="495">
        <v>-873.38358668251112</v>
      </c>
      <c r="T22" s="500">
        <v>129579.65213813663</v>
      </c>
      <c r="U22" s="495">
        <v>101280.43800734356</v>
      </c>
      <c r="V22" s="495">
        <v>95633.82460738963</v>
      </c>
      <c r="W22" s="67">
        <f t="shared" si="3"/>
        <v>113821.94804898046</v>
      </c>
      <c r="X22" s="496">
        <v>8707.4099332453625</v>
      </c>
    </row>
    <row r="23" spans="1:24" x14ac:dyDescent="0.3">
      <c r="A23" s="23" t="s">
        <v>3</v>
      </c>
      <c r="B23" s="179">
        <v>2020</v>
      </c>
      <c r="C23" s="491">
        <v>57.12803667115179</v>
      </c>
      <c r="D23" s="475">
        <v>65.855044463130582</v>
      </c>
      <c r="E23" s="475">
        <v>5.6560023454320412</v>
      </c>
      <c r="F23" s="176">
        <f t="shared" si="0"/>
        <v>128.6390834797144</v>
      </c>
      <c r="G23" s="476">
        <v>355.72571139447126</v>
      </c>
      <c r="H23" s="491">
        <v>60.386701297324805</v>
      </c>
      <c r="I23" s="475">
        <v>75.761335567673115</v>
      </c>
      <c r="J23" s="475">
        <v>7.379294693720194</v>
      </c>
      <c r="K23" s="176">
        <f t="shared" si="1"/>
        <v>143.52733155871812</v>
      </c>
      <c r="L23" s="475">
        <v>20.371686233612863</v>
      </c>
      <c r="M23" s="475">
        <v>915.00508252993427</v>
      </c>
      <c r="N23" s="74">
        <f t="shared" si="2"/>
        <v>935.37676876354715</v>
      </c>
      <c r="O23" s="491">
        <v>1E-3</v>
      </c>
      <c r="P23" s="475">
        <v>1E-3</v>
      </c>
      <c r="Q23" s="475">
        <v>1E-3</v>
      </c>
      <c r="R23" s="170">
        <f t="shared" si="4"/>
        <v>3.0000000000000001E-3</v>
      </c>
      <c r="S23" s="495">
        <v>-432.77886858770057</v>
      </c>
      <c r="T23" s="500">
        <v>132441.40273351999</v>
      </c>
      <c r="U23" s="495">
        <v>102589.08281447765</v>
      </c>
      <c r="V23" s="495">
        <v>94871.893347179939</v>
      </c>
      <c r="W23" s="67">
        <f t="shared" si="3"/>
        <v>114752.17183548918</v>
      </c>
      <c r="X23" s="496">
        <v>9048.9376850949047</v>
      </c>
    </row>
    <row r="24" spans="1:24" x14ac:dyDescent="0.3">
      <c r="A24" s="23" t="s">
        <v>4</v>
      </c>
      <c r="B24" s="179">
        <v>2020</v>
      </c>
      <c r="C24" s="491">
        <v>44.836843237008317</v>
      </c>
      <c r="D24" s="475">
        <v>87.032633063089435</v>
      </c>
      <c r="E24" s="475">
        <v>7.7082699514830999</v>
      </c>
      <c r="F24" s="176">
        <f t="shared" si="0"/>
        <v>139.57774625158083</v>
      </c>
      <c r="G24" s="476">
        <v>1216.6533959959938</v>
      </c>
      <c r="H24" s="491">
        <v>26.168025874786949</v>
      </c>
      <c r="I24" s="475">
        <v>57.555822289372422</v>
      </c>
      <c r="J24" s="475">
        <v>6.132199915327794</v>
      </c>
      <c r="K24" s="176">
        <f t="shared" si="1"/>
        <v>89.856048079487152</v>
      </c>
      <c r="L24" s="475">
        <v>23.232850901614906</v>
      </c>
      <c r="M24" s="475">
        <v>1046.5493563130035</v>
      </c>
      <c r="N24" s="74">
        <f t="shared" si="2"/>
        <v>1069.7822072146184</v>
      </c>
      <c r="O24" s="491">
        <v>1E-3</v>
      </c>
      <c r="P24" s="475">
        <v>1E-3</v>
      </c>
      <c r="Q24" s="475">
        <v>1E-3</v>
      </c>
      <c r="R24" s="170">
        <f t="shared" si="4"/>
        <v>3.0000000000000001E-3</v>
      </c>
      <c r="S24" s="495">
        <v>1E-3</v>
      </c>
      <c r="T24" s="500">
        <v>131581.69826139259</v>
      </c>
      <c r="U24" s="495">
        <v>99019.167833098851</v>
      </c>
      <c r="V24" s="495">
        <v>93318.386839544881</v>
      </c>
      <c r="W24" s="67">
        <f t="shared" si="3"/>
        <v>108113.03327159789</v>
      </c>
      <c r="X24" s="496">
        <v>8529.8733306150098</v>
      </c>
    </row>
    <row r="25" spans="1:24" x14ac:dyDescent="0.3">
      <c r="A25" s="23" t="s">
        <v>5</v>
      </c>
      <c r="B25" s="179">
        <v>2020</v>
      </c>
      <c r="C25" s="491">
        <v>5.6324251375743213</v>
      </c>
      <c r="D25" s="475">
        <v>267.43977581149352</v>
      </c>
      <c r="E25" s="475">
        <v>29.827914348193438</v>
      </c>
      <c r="F25" s="176">
        <f t="shared" si="0"/>
        <v>302.90011529726127</v>
      </c>
      <c r="G25" s="476">
        <v>442.75019263275783</v>
      </c>
      <c r="H25" s="491">
        <v>32.34721594004489</v>
      </c>
      <c r="I25" s="475">
        <v>210.37497512269468</v>
      </c>
      <c r="J25" s="475">
        <v>25.928145303054933</v>
      </c>
      <c r="K25" s="176">
        <f t="shared" si="1"/>
        <v>268.65033636579449</v>
      </c>
      <c r="L25" s="475">
        <v>36.427177086401912</v>
      </c>
      <c r="M25" s="475">
        <v>2513.4331793797351</v>
      </c>
      <c r="N25" s="74">
        <f t="shared" si="2"/>
        <v>2549.8603564661371</v>
      </c>
      <c r="O25" s="491">
        <v>1E-3</v>
      </c>
      <c r="P25" s="475">
        <v>1E-3</v>
      </c>
      <c r="Q25" s="475">
        <v>1E-3</v>
      </c>
      <c r="R25" s="170">
        <f t="shared" si="4"/>
        <v>3.0000000000000001E-3</v>
      </c>
      <c r="S25" s="495">
        <v>-2107.1091638333792</v>
      </c>
      <c r="T25" s="500">
        <v>133097.57019054203</v>
      </c>
      <c r="U25" s="495">
        <v>102946.91914515525</v>
      </c>
      <c r="V25" s="495">
        <v>92225.396116383563</v>
      </c>
      <c r="W25" s="67">
        <f t="shared" si="3"/>
        <v>105542.48787799533</v>
      </c>
      <c r="X25" s="496">
        <v>8189.3174321989209</v>
      </c>
    </row>
    <row r="26" spans="1:24" ht="16.2" thickBot="1" x14ac:dyDescent="0.35">
      <c r="A26" s="24" t="s">
        <v>6</v>
      </c>
      <c r="B26" s="180">
        <v>2020</v>
      </c>
      <c r="C26" s="492">
        <v>149.85653701729638</v>
      </c>
      <c r="D26" s="477">
        <v>105.76936849530942</v>
      </c>
      <c r="E26" s="477">
        <v>10.302280204181805</v>
      </c>
      <c r="F26" s="177">
        <f t="shared" si="0"/>
        <v>265.9281857167876</v>
      </c>
      <c r="G26" s="478">
        <v>190.54073381833979</v>
      </c>
      <c r="H26" s="492">
        <v>154.30150053601312</v>
      </c>
      <c r="I26" s="477">
        <v>109.58343895089482</v>
      </c>
      <c r="J26" s="477">
        <v>11.770410199389763</v>
      </c>
      <c r="K26" s="177">
        <f t="shared" si="1"/>
        <v>275.65534968629765</v>
      </c>
      <c r="L26" s="477">
        <v>28.064680875910163</v>
      </c>
      <c r="M26" s="477">
        <v>1780.5331710231753</v>
      </c>
      <c r="N26" s="75">
        <f t="shared" si="2"/>
        <v>1808.5978518990855</v>
      </c>
      <c r="O26" s="492">
        <v>1E-3</v>
      </c>
      <c r="P26" s="477">
        <v>1E-3</v>
      </c>
      <c r="Q26" s="477">
        <v>1E-3</v>
      </c>
      <c r="R26" s="171">
        <f>SUM(O26:Q26)</f>
        <v>3.0000000000000001E-3</v>
      </c>
      <c r="S26" s="497">
        <v>-1618.0561180807454</v>
      </c>
      <c r="T26" s="501">
        <v>133067.74724145944</v>
      </c>
      <c r="U26" s="497">
        <v>102826.41891022137</v>
      </c>
      <c r="V26" s="497">
        <v>92640.162940257738</v>
      </c>
      <c r="W26" s="68">
        <f t="shared" si="3"/>
        <v>119319.42705870722</v>
      </c>
      <c r="X26" s="498">
        <v>8181.4840389993124</v>
      </c>
    </row>
    <row r="27" spans="1:24" x14ac:dyDescent="0.3">
      <c r="A27" s="22" t="s">
        <v>0</v>
      </c>
      <c r="B27" s="178">
        <v>2021</v>
      </c>
      <c r="C27" s="490">
        <v>245.23550473585234</v>
      </c>
      <c r="D27" s="473">
        <v>91.167562781007831</v>
      </c>
      <c r="E27" s="473">
        <v>9.9174554090576539</v>
      </c>
      <c r="F27" s="175">
        <f t="shared" si="0"/>
        <v>346.32052292591783</v>
      </c>
      <c r="G27" s="474">
        <v>1868.5313981128643</v>
      </c>
      <c r="H27" s="490">
        <v>169.20904347613359</v>
      </c>
      <c r="I27" s="473">
        <v>79.478613844452767</v>
      </c>
      <c r="J27" s="473">
        <v>9.8779962476960552</v>
      </c>
      <c r="K27" s="175">
        <f t="shared" si="1"/>
        <v>258.56565356828241</v>
      </c>
      <c r="L27" s="473">
        <v>55.708646256073344</v>
      </c>
      <c r="M27" s="473">
        <v>2173.2084420495084</v>
      </c>
      <c r="N27" s="73">
        <f t="shared" si="2"/>
        <v>2228.9170883055817</v>
      </c>
      <c r="O27" s="490">
        <v>1E-3</v>
      </c>
      <c r="P27" s="473">
        <v>1E-3</v>
      </c>
      <c r="Q27" s="473">
        <v>1E-3</v>
      </c>
      <c r="R27" s="169">
        <f t="shared" si="4"/>
        <v>3.0000000000000001E-3</v>
      </c>
      <c r="S27" s="493">
        <v>-360.38469019271776</v>
      </c>
      <c r="T27" s="499">
        <v>137327.34839124899</v>
      </c>
      <c r="U27" s="493">
        <v>107093.03213181574</v>
      </c>
      <c r="V27" s="493">
        <v>95917.167201482807</v>
      </c>
      <c r="W27" s="66">
        <f t="shared" si="3"/>
        <v>126451.84686025823</v>
      </c>
      <c r="X27" s="494">
        <v>9548.9725545090459</v>
      </c>
    </row>
    <row r="28" spans="1:24" x14ac:dyDescent="0.3">
      <c r="A28" s="23" t="s">
        <v>1</v>
      </c>
      <c r="B28" s="179">
        <v>2021</v>
      </c>
      <c r="C28" s="491">
        <v>13.211649838569434</v>
      </c>
      <c r="D28" s="475">
        <v>351.44872382970493</v>
      </c>
      <c r="E28" s="475">
        <v>39.08894595914628</v>
      </c>
      <c r="F28" s="176">
        <f t="shared" si="0"/>
        <v>403.74931962742062</v>
      </c>
      <c r="G28" s="476">
        <v>394.16808573062121</v>
      </c>
      <c r="H28" s="491">
        <v>77.929065749535042</v>
      </c>
      <c r="I28" s="475">
        <v>442.52857909167864</v>
      </c>
      <c r="J28" s="475">
        <v>40.973049402169138</v>
      </c>
      <c r="K28" s="176">
        <f t="shared" si="1"/>
        <v>561.43069424338285</v>
      </c>
      <c r="L28" s="475">
        <v>36.465964525554838</v>
      </c>
      <c r="M28" s="475">
        <v>3271.1311046315377</v>
      </c>
      <c r="N28" s="74">
        <f t="shared" si="2"/>
        <v>3307.5970691570924</v>
      </c>
      <c r="O28" s="491">
        <v>1E-3</v>
      </c>
      <c r="P28" s="475">
        <v>1E-3</v>
      </c>
      <c r="Q28" s="475">
        <v>1E-3</v>
      </c>
      <c r="R28" s="170">
        <f t="shared" si="4"/>
        <v>3.0000000000000001E-3</v>
      </c>
      <c r="S28" s="495">
        <v>-2913.4279834264712</v>
      </c>
      <c r="T28" s="500">
        <v>138693.29357605471</v>
      </c>
      <c r="U28" s="495">
        <v>106673.64382073435</v>
      </c>
      <c r="V28" s="495">
        <v>97192.79958093763</v>
      </c>
      <c r="W28" s="67">
        <f t="shared" si="3"/>
        <v>110426.20368831913</v>
      </c>
      <c r="X28" s="496">
        <v>9185.2463180141567</v>
      </c>
    </row>
    <row r="29" spans="1:24" x14ac:dyDescent="0.3">
      <c r="A29" s="23" t="s">
        <v>2</v>
      </c>
      <c r="B29" s="179">
        <v>2021</v>
      </c>
      <c r="C29" s="491">
        <v>90.577068430621196</v>
      </c>
      <c r="D29" s="475">
        <v>97.139698541177921</v>
      </c>
      <c r="E29" s="475">
        <v>7.4357204443755975</v>
      </c>
      <c r="F29" s="176">
        <f t="shared" si="0"/>
        <v>195.15248741617472</v>
      </c>
      <c r="G29" s="476">
        <v>504.56065525727041</v>
      </c>
      <c r="H29" s="491">
        <v>85.873201471780447</v>
      </c>
      <c r="I29" s="475">
        <v>97.152392015679609</v>
      </c>
      <c r="J29" s="475">
        <v>8.458016346928785</v>
      </c>
      <c r="K29" s="176">
        <f t="shared" si="1"/>
        <v>191.48360983438886</v>
      </c>
      <c r="L29" s="475">
        <v>41.460832191498213</v>
      </c>
      <c r="M29" s="475">
        <v>1350.6842559854449</v>
      </c>
      <c r="N29" s="74">
        <f t="shared" si="2"/>
        <v>1392.1450881769431</v>
      </c>
      <c r="O29" s="491">
        <v>1E-3</v>
      </c>
      <c r="P29" s="475">
        <v>1E-3</v>
      </c>
      <c r="Q29" s="475">
        <v>1E-3</v>
      </c>
      <c r="R29" s="170">
        <f t="shared" si="4"/>
        <v>3.0000000000000001E-3</v>
      </c>
      <c r="S29" s="495">
        <v>-887.58343291967276</v>
      </c>
      <c r="T29" s="500">
        <v>137313.91228134395</v>
      </c>
      <c r="U29" s="495">
        <v>106526.00807979662</v>
      </c>
      <c r="V29" s="495">
        <v>98533.958101467812</v>
      </c>
      <c r="W29" s="67">
        <f t="shared" si="3"/>
        <v>119980.2092683962</v>
      </c>
      <c r="X29" s="496">
        <v>9580.2654988572267</v>
      </c>
    </row>
    <row r="30" spans="1:24" x14ac:dyDescent="0.3">
      <c r="A30" s="23" t="s">
        <v>3</v>
      </c>
      <c r="B30" s="179">
        <v>2021</v>
      </c>
      <c r="C30" s="491">
        <v>58.799527578788378</v>
      </c>
      <c r="D30" s="475">
        <v>68.933473370357063</v>
      </c>
      <c r="E30" s="475">
        <v>5.9944935302464382</v>
      </c>
      <c r="F30" s="176">
        <f t="shared" si="0"/>
        <v>133.72749447939188</v>
      </c>
      <c r="G30" s="476">
        <v>385.43552377333395</v>
      </c>
      <c r="H30" s="491">
        <v>62.09045806270467</v>
      </c>
      <c r="I30" s="475">
        <v>79.364309027657171</v>
      </c>
      <c r="J30" s="475">
        <v>7.8108506035787721</v>
      </c>
      <c r="K30" s="176">
        <f t="shared" si="1"/>
        <v>149.26561769394061</v>
      </c>
      <c r="L30" s="475">
        <v>19.849102517859496</v>
      </c>
      <c r="M30" s="475">
        <v>944.97845079057049</v>
      </c>
      <c r="N30" s="74">
        <f t="shared" si="2"/>
        <v>964.82755330842997</v>
      </c>
      <c r="O30" s="491">
        <v>1E-3</v>
      </c>
      <c r="P30" s="475">
        <v>1E-3</v>
      </c>
      <c r="Q30" s="475">
        <v>1E-3</v>
      </c>
      <c r="R30" s="170">
        <f t="shared" si="4"/>
        <v>3.0000000000000001E-3</v>
      </c>
      <c r="S30" s="495">
        <v>-360.44660384334401</v>
      </c>
      <c r="T30" s="500">
        <v>140162.77373626656</v>
      </c>
      <c r="U30" s="495">
        <v>106366.77363141798</v>
      </c>
      <c r="V30" s="495">
        <v>97772.235459750096</v>
      </c>
      <c r="W30" s="67">
        <f t="shared" si="3"/>
        <v>119975.25564431268</v>
      </c>
      <c r="X30" s="496">
        <v>9921.7114909116317</v>
      </c>
    </row>
    <row r="31" spans="1:24" x14ac:dyDescent="0.3">
      <c r="A31" s="23" t="s">
        <v>4</v>
      </c>
      <c r="B31" s="179">
        <v>2021</v>
      </c>
      <c r="C31" s="491">
        <v>46.136124577686253</v>
      </c>
      <c r="D31" s="475">
        <v>91.064981942991352</v>
      </c>
      <c r="E31" s="475">
        <v>8.1738048627345243</v>
      </c>
      <c r="F31" s="176">
        <f t="shared" si="0"/>
        <v>145.37491138341213</v>
      </c>
      <c r="G31" s="476">
        <v>1322.728603137358</v>
      </c>
      <c r="H31" s="491">
        <v>26.628023861232602</v>
      </c>
      <c r="I31" s="475">
        <v>60.154887508663222</v>
      </c>
      <c r="J31" s="475">
        <v>6.5445525602508399</v>
      </c>
      <c r="K31" s="176">
        <f t="shared" si="1"/>
        <v>93.327463930146664</v>
      </c>
      <c r="L31" s="475">
        <v>23.828426529401952</v>
      </c>
      <c r="M31" s="475">
        <v>1079.9557509162041</v>
      </c>
      <c r="N31" s="74">
        <f t="shared" si="2"/>
        <v>1103.784177445606</v>
      </c>
      <c r="O31" s="491">
        <v>1E-3</v>
      </c>
      <c r="P31" s="475">
        <v>1E-3</v>
      </c>
      <c r="Q31" s="475">
        <v>1E-3</v>
      </c>
      <c r="R31" s="170">
        <f t="shared" si="4"/>
        <v>3.0000000000000001E-3</v>
      </c>
      <c r="S31" s="495">
        <v>1E-3</v>
      </c>
      <c r="T31" s="500">
        <v>139264.12436534508</v>
      </c>
      <c r="U31" s="495">
        <v>102652.98263521094</v>
      </c>
      <c r="V31" s="495">
        <v>96220.673785267994</v>
      </c>
      <c r="W31" s="67">
        <f t="shared" si="3"/>
        <v>112647.74444426353</v>
      </c>
      <c r="X31" s="496">
        <v>9402.6907278388371</v>
      </c>
    </row>
    <row r="32" spans="1:24" x14ac:dyDescent="0.3">
      <c r="A32" s="23" t="s">
        <v>5</v>
      </c>
      <c r="B32" s="179">
        <v>2021</v>
      </c>
      <c r="C32" s="491">
        <v>5.7926098154696328</v>
      </c>
      <c r="D32" s="475">
        <v>279.94280145940348</v>
      </c>
      <c r="E32" s="475">
        <v>31.633367693048164</v>
      </c>
      <c r="F32" s="176">
        <f t="shared" si="0"/>
        <v>317.36877896792129</v>
      </c>
      <c r="G32" s="476">
        <v>482.60759941299648</v>
      </c>
      <c r="H32" s="491">
        <v>32.090069395055053</v>
      </c>
      <c r="I32" s="475">
        <v>216.8562941868696</v>
      </c>
      <c r="J32" s="475">
        <v>27.155586334052163</v>
      </c>
      <c r="K32" s="176">
        <f t="shared" si="1"/>
        <v>276.10194991597683</v>
      </c>
      <c r="L32" s="475">
        <v>37.517540083318096</v>
      </c>
      <c r="M32" s="475">
        <v>2605.6885634141963</v>
      </c>
      <c r="N32" s="74">
        <f t="shared" si="2"/>
        <v>2643.2061034975145</v>
      </c>
      <c r="O32" s="491">
        <v>1E-3</v>
      </c>
      <c r="P32" s="475">
        <v>1E-3</v>
      </c>
      <c r="Q32" s="475">
        <v>1E-3</v>
      </c>
      <c r="R32" s="170">
        <f t="shared" si="4"/>
        <v>3.0000000000000001E-3</v>
      </c>
      <c r="S32" s="495">
        <v>-2160.5975040845183</v>
      </c>
      <c r="T32" s="500">
        <v>140797.41082205254</v>
      </c>
      <c r="U32" s="495">
        <v>106826.89182572041</v>
      </c>
      <c r="V32" s="495">
        <v>95128.26192493907</v>
      </c>
      <c r="W32" s="67">
        <f t="shared" si="3"/>
        <v>109624.52928519002</v>
      </c>
      <c r="X32" s="496">
        <v>9061.7505677044883</v>
      </c>
    </row>
    <row r="33" spans="1:24" ht="16.2" thickBot="1" x14ac:dyDescent="0.35">
      <c r="A33" s="24" t="s">
        <v>6</v>
      </c>
      <c r="B33" s="180">
        <v>2021</v>
      </c>
      <c r="C33" s="492">
        <v>154.12040406098038</v>
      </c>
      <c r="D33" s="477">
        <v>110.68887979758523</v>
      </c>
      <c r="E33" s="477">
        <v>10.924771152938305</v>
      </c>
      <c r="F33" s="177">
        <f t="shared" si="0"/>
        <v>275.73405501150393</v>
      </c>
      <c r="G33" s="478">
        <v>207.67193916100757</v>
      </c>
      <c r="H33" s="492">
        <v>160.05302702152599</v>
      </c>
      <c r="I33" s="477">
        <v>114.85104604722696</v>
      </c>
      <c r="J33" s="477">
        <v>12.348507556871221</v>
      </c>
      <c r="K33" s="177">
        <f t="shared" si="1"/>
        <v>287.25258062562415</v>
      </c>
      <c r="L33" s="477">
        <v>27.648840969094557</v>
      </c>
      <c r="M33" s="477">
        <v>1828.0337859589831</v>
      </c>
      <c r="N33" s="75">
        <f t="shared" si="2"/>
        <v>1855.6826269280778</v>
      </c>
      <c r="O33" s="492">
        <v>1E-3</v>
      </c>
      <c r="P33" s="477">
        <v>1E-3</v>
      </c>
      <c r="Q33" s="477">
        <v>1E-3</v>
      </c>
      <c r="R33" s="171">
        <f>SUM(O33:Q33)</f>
        <v>3.0000000000000001E-3</v>
      </c>
      <c r="S33" s="497">
        <v>-1648.0096877670701</v>
      </c>
      <c r="T33" s="501">
        <v>140713.38838710016</v>
      </c>
      <c r="U33" s="497">
        <v>106547.58333141007</v>
      </c>
      <c r="V33" s="497">
        <v>95537.944579989824</v>
      </c>
      <c r="W33" s="68">
        <f t="shared" si="3"/>
        <v>125110.99501897962</v>
      </c>
      <c r="X33" s="498">
        <v>9054.3085090469285</v>
      </c>
    </row>
    <row r="34" spans="1:24" x14ac:dyDescent="0.3">
      <c r="A34" s="22" t="s">
        <v>0</v>
      </c>
      <c r="B34" s="178">
        <v>2022</v>
      </c>
      <c r="C34" s="490">
        <v>252.48639286440894</v>
      </c>
      <c r="D34" s="473">
        <v>95.981638934866908</v>
      </c>
      <c r="E34" s="473">
        <v>10.598896550950681</v>
      </c>
      <c r="F34" s="175">
        <f t="shared" si="0"/>
        <v>359.06692835022653</v>
      </c>
      <c r="G34" s="474">
        <v>2016.9644133409429</v>
      </c>
      <c r="H34" s="490">
        <v>173.49921097895759</v>
      </c>
      <c r="I34" s="473">
        <v>83.564513667403517</v>
      </c>
      <c r="J34" s="473">
        <v>10.52304673458274</v>
      </c>
      <c r="K34" s="175">
        <f t="shared" si="1"/>
        <v>267.58677138094384</v>
      </c>
      <c r="L34" s="473">
        <v>54.743191054691749</v>
      </c>
      <c r="M34" s="473">
        <v>2229.2826908781371</v>
      </c>
      <c r="N34" s="73">
        <f t="shared" si="2"/>
        <v>2284.0258819328287</v>
      </c>
      <c r="O34" s="490">
        <v>1E-3</v>
      </c>
      <c r="P34" s="473">
        <v>1E-3</v>
      </c>
      <c r="Q34" s="473">
        <v>1E-3</v>
      </c>
      <c r="R34" s="169">
        <f t="shared" si="4"/>
        <v>3.0000000000000001E-3</v>
      </c>
      <c r="S34" s="493">
        <v>-267.06046859188621</v>
      </c>
      <c r="T34" s="499">
        <v>145294.6823475722</v>
      </c>
      <c r="U34" s="493">
        <v>110301.45518100781</v>
      </c>
      <c r="V34" s="493">
        <v>97986.393108891047</v>
      </c>
      <c r="W34" s="66">
        <f t="shared" si="3"/>
        <v>132506.23495625088</v>
      </c>
      <c r="X34" s="494">
        <v>10521.356763246515</v>
      </c>
    </row>
    <row r="35" spans="1:24" x14ac:dyDescent="0.3">
      <c r="A35" s="23" t="s">
        <v>1</v>
      </c>
      <c r="B35" s="179">
        <v>2022</v>
      </c>
      <c r="C35" s="491">
        <v>13.596580172855928</v>
      </c>
      <c r="D35" s="475">
        <v>369.74683351856646</v>
      </c>
      <c r="E35" s="475">
        <v>41.759723251667204</v>
      </c>
      <c r="F35" s="176">
        <f t="shared" si="0"/>
        <v>425.10313694308957</v>
      </c>
      <c r="G35" s="476">
        <v>426.34393709672497</v>
      </c>
      <c r="H35" s="491">
        <v>79.820673353621245</v>
      </c>
      <c r="I35" s="475">
        <v>467.66909698371325</v>
      </c>
      <c r="J35" s="475">
        <v>44.031986166488572</v>
      </c>
      <c r="K35" s="176">
        <f t="shared" si="1"/>
        <v>591.52175650382298</v>
      </c>
      <c r="L35" s="475">
        <v>35.451079430039037</v>
      </c>
      <c r="M35" s="475">
        <v>3400.177256690065</v>
      </c>
      <c r="N35" s="74">
        <f t="shared" si="2"/>
        <v>3435.628336120104</v>
      </c>
      <c r="O35" s="491">
        <v>1E-3</v>
      </c>
      <c r="P35" s="475">
        <v>1E-3</v>
      </c>
      <c r="Q35" s="475">
        <v>1E-3</v>
      </c>
      <c r="R35" s="170">
        <f t="shared" si="4"/>
        <v>3.0000000000000001E-3</v>
      </c>
      <c r="S35" s="495">
        <v>-3009.2833990233794</v>
      </c>
      <c r="T35" s="500">
        <v>146686.35971015305</v>
      </c>
      <c r="U35" s="495">
        <v>109797.54054257669</v>
      </c>
      <c r="V35" s="495">
        <v>99262.494312190422</v>
      </c>
      <c r="W35" s="67">
        <f t="shared" si="3"/>
        <v>113991.15024166508</v>
      </c>
      <c r="X35" s="496">
        <v>10157.724040004226</v>
      </c>
    </row>
    <row r="36" spans="1:24" x14ac:dyDescent="0.3">
      <c r="A36" s="23" t="s">
        <v>2</v>
      </c>
      <c r="B36" s="179">
        <v>2022</v>
      </c>
      <c r="C36" s="491">
        <v>93.241595448988903</v>
      </c>
      <c r="D36" s="475">
        <v>102.40891154835539</v>
      </c>
      <c r="E36" s="475">
        <v>7.9432708682851274</v>
      </c>
      <c r="F36" s="176">
        <f t="shared" si="0"/>
        <v>203.59377786562942</v>
      </c>
      <c r="G36" s="476">
        <v>544.63508237887856</v>
      </c>
      <c r="H36" s="491">
        <v>89.722799833573404</v>
      </c>
      <c r="I36" s="475">
        <v>104.37385768523356</v>
      </c>
      <c r="J36" s="475">
        <v>9.2232005482047406</v>
      </c>
      <c r="K36" s="176">
        <f t="shared" si="1"/>
        <v>203.31985806701172</v>
      </c>
      <c r="L36" s="475">
        <v>41.249318833909655</v>
      </c>
      <c r="M36" s="475">
        <v>1393.924759539045</v>
      </c>
      <c r="N36" s="74">
        <f t="shared" si="2"/>
        <v>1435.1740783729547</v>
      </c>
      <c r="O36" s="491">
        <v>1E-3</v>
      </c>
      <c r="P36" s="475">
        <v>1E-3</v>
      </c>
      <c r="Q36" s="475">
        <v>1E-3</v>
      </c>
      <c r="R36" s="170">
        <f t="shared" si="4"/>
        <v>3.0000000000000001E-3</v>
      </c>
      <c r="S36" s="495">
        <v>-890.53799599407591</v>
      </c>
      <c r="T36" s="500">
        <v>145286.38773006192</v>
      </c>
      <c r="U36" s="495">
        <v>109910.66771373301</v>
      </c>
      <c r="V36" s="495">
        <v>100602.26458718936</v>
      </c>
      <c r="W36" s="67">
        <f t="shared" si="3"/>
        <v>125099.32368926566</v>
      </c>
      <c r="X36" s="496">
        <v>10552.720940359224</v>
      </c>
    </row>
    <row r="37" spans="1:24" x14ac:dyDescent="0.3">
      <c r="A37" s="23" t="s">
        <v>3</v>
      </c>
      <c r="B37" s="179">
        <v>2022</v>
      </c>
      <c r="C37" s="491">
        <v>60.498214180828946</v>
      </c>
      <c r="D37" s="475">
        <v>72.608064896318439</v>
      </c>
      <c r="E37" s="475">
        <v>6.4068535409973979</v>
      </c>
      <c r="F37" s="176">
        <f t="shared" si="0"/>
        <v>139.51313261814477</v>
      </c>
      <c r="G37" s="476">
        <v>419.50389759633538</v>
      </c>
      <c r="H37" s="491">
        <v>63.851256263443183</v>
      </c>
      <c r="I37" s="475">
        <v>83.478159762037194</v>
      </c>
      <c r="J37" s="475">
        <v>8.3337429778425491</v>
      </c>
      <c r="K37" s="176">
        <f t="shared" si="1"/>
        <v>155.66315900332293</v>
      </c>
      <c r="L37" s="475">
        <v>19.259575302496799</v>
      </c>
      <c r="M37" s="475">
        <v>976.17409731636712</v>
      </c>
      <c r="N37" s="74">
        <f t="shared" si="2"/>
        <v>995.43367261886397</v>
      </c>
      <c r="O37" s="491">
        <v>1E-3</v>
      </c>
      <c r="P37" s="475">
        <v>1E-3</v>
      </c>
      <c r="Q37" s="475">
        <v>1E-3</v>
      </c>
      <c r="R37" s="170">
        <f t="shared" si="4"/>
        <v>3.0000000000000001E-3</v>
      </c>
      <c r="S37" s="495">
        <v>-272.40477839430321</v>
      </c>
      <c r="T37" s="500">
        <v>148096.25704284394</v>
      </c>
      <c r="U37" s="495">
        <v>109565.21461291048</v>
      </c>
      <c r="V37" s="495">
        <v>99840.959661311164</v>
      </c>
      <c r="W37" s="67">
        <f t="shared" si="3"/>
        <v>124849.60199209023</v>
      </c>
      <c r="X37" s="496">
        <v>10894.089946984335</v>
      </c>
    </row>
    <row r="38" spans="1:24" x14ac:dyDescent="0.3">
      <c r="A38" s="23" t="s">
        <v>4</v>
      </c>
      <c r="B38" s="179">
        <v>2022</v>
      </c>
      <c r="C38" s="491">
        <v>47.474782888152689</v>
      </c>
      <c r="D38" s="475">
        <v>95.867530307459873</v>
      </c>
      <c r="E38" s="475">
        <v>8.734472128979009</v>
      </c>
      <c r="F38" s="176">
        <f t="shared" ref="F38:F96" si="5">SUM(C38:E38)</f>
        <v>152.07678532459158</v>
      </c>
      <c r="G38" s="476">
        <v>1444.2115740650793</v>
      </c>
      <c r="H38" s="491">
        <v>27.088887923183421</v>
      </c>
      <c r="I38" s="475">
        <v>63.165314864474631</v>
      </c>
      <c r="J38" s="475">
        <v>7.0479402837695666</v>
      </c>
      <c r="K38" s="176">
        <f t="shared" ref="K38:K96" si="6">SUM(H38:J38)</f>
        <v>97.302143071427608</v>
      </c>
      <c r="L38" s="475">
        <v>24.222070624295636</v>
      </c>
      <c r="M38" s="475">
        <v>1116.4655068125583</v>
      </c>
      <c r="N38" s="74">
        <f t="shared" ref="N38:N96" si="7">SUM(L38:M38)</f>
        <v>1140.6875774368539</v>
      </c>
      <c r="O38" s="491">
        <v>1E-3</v>
      </c>
      <c r="P38" s="475">
        <v>1E-3</v>
      </c>
      <c r="Q38" s="475">
        <v>1E-3</v>
      </c>
      <c r="R38" s="170">
        <f t="shared" si="4"/>
        <v>3.0000000000000001E-3</v>
      </c>
      <c r="S38" s="495">
        <v>1E-3</v>
      </c>
      <c r="T38" s="500">
        <v>147248.42194559475</v>
      </c>
      <c r="U38" s="495">
        <v>105755.19257981096</v>
      </c>
      <c r="V38" s="495">
        <v>98291.412032040054</v>
      </c>
      <c r="W38" s="67">
        <f t="shared" si="3"/>
        <v>116766.26722266151</v>
      </c>
      <c r="X38" s="496">
        <v>10375.103646582646</v>
      </c>
    </row>
    <row r="39" spans="1:24" x14ac:dyDescent="0.3">
      <c r="A39" s="23" t="s">
        <v>5</v>
      </c>
      <c r="B39" s="179">
        <v>2022</v>
      </c>
      <c r="C39" s="491">
        <v>5.9578258469901799</v>
      </c>
      <c r="D39" s="475">
        <v>294.74908797740233</v>
      </c>
      <c r="E39" s="475">
        <v>33.804957430248294</v>
      </c>
      <c r="F39" s="176">
        <f t="shared" si="5"/>
        <v>334.51187125464082</v>
      </c>
      <c r="G39" s="476">
        <v>528.16428027424081</v>
      </c>
      <c r="H39" s="491">
        <v>31.825132329184704</v>
      </c>
      <c r="I39" s="475">
        <v>224.66170876725707</v>
      </c>
      <c r="J39" s="475">
        <v>28.692735377775978</v>
      </c>
      <c r="K39" s="176">
        <f t="shared" si="6"/>
        <v>285.17957647421775</v>
      </c>
      <c r="L39" s="475">
        <v>38.622812250707952</v>
      </c>
      <c r="M39" s="475">
        <v>2710.9756058865396</v>
      </c>
      <c r="N39" s="74">
        <f t="shared" si="7"/>
        <v>2749.5984181372473</v>
      </c>
      <c r="O39" s="491">
        <v>1E-3</v>
      </c>
      <c r="P39" s="475">
        <v>1E-3</v>
      </c>
      <c r="Q39" s="475">
        <v>1E-3</v>
      </c>
      <c r="R39" s="170">
        <f t="shared" si="4"/>
        <v>3.0000000000000001E-3</v>
      </c>
      <c r="S39" s="495">
        <v>-2221.4331378630068</v>
      </c>
      <c r="T39" s="500">
        <v>148803.60534517598</v>
      </c>
      <c r="U39" s="495">
        <v>110127.30135299146</v>
      </c>
      <c r="V39" s="495">
        <v>97199.709219184384</v>
      </c>
      <c r="W39" s="67">
        <f t="shared" si="3"/>
        <v>113142.77154556202</v>
      </c>
      <c r="X39" s="496">
        <v>10033.846581360338</v>
      </c>
    </row>
    <row r="40" spans="1:24" ht="16.2" thickBot="1" x14ac:dyDescent="0.35">
      <c r="A40" s="24" t="s">
        <v>6</v>
      </c>
      <c r="B40" s="180">
        <v>2022</v>
      </c>
      <c r="C40" s="492">
        <v>158.51766181786874</v>
      </c>
      <c r="D40" s="477">
        <v>116.52490864897496</v>
      </c>
      <c r="E40" s="477">
        <v>11.673961592730677</v>
      </c>
      <c r="F40" s="177">
        <f t="shared" si="5"/>
        <v>286.71653205957438</v>
      </c>
      <c r="G40" s="478">
        <v>227.25405291449624</v>
      </c>
      <c r="H40" s="492">
        <v>165.96509253813082</v>
      </c>
      <c r="I40" s="477">
        <v>120.97432410182522</v>
      </c>
      <c r="J40" s="477">
        <v>13.069483275194214</v>
      </c>
      <c r="K40" s="177">
        <f t="shared" si="6"/>
        <v>300.00889991515027</v>
      </c>
      <c r="L40" s="477">
        <v>27.256375944036339</v>
      </c>
      <c r="M40" s="477">
        <v>1878.1092751980354</v>
      </c>
      <c r="N40" s="75">
        <f t="shared" si="7"/>
        <v>1905.3656511420718</v>
      </c>
      <c r="O40" s="492">
        <v>1E-3</v>
      </c>
      <c r="P40" s="477">
        <v>1E-3</v>
      </c>
      <c r="Q40" s="477">
        <v>1E-3</v>
      </c>
      <c r="R40" s="171">
        <f>SUM(O40:Q40)</f>
        <v>3.0000000000000001E-3</v>
      </c>
      <c r="S40" s="497">
        <v>-1678.1105982275756</v>
      </c>
      <c r="T40" s="501">
        <v>148655.09077191484</v>
      </c>
      <c r="U40" s="497">
        <v>109684.75652225318</v>
      </c>
      <c r="V40" s="497">
        <v>97603.84478017746</v>
      </c>
      <c r="W40" s="68">
        <f t="shared" si="3"/>
        <v>130716.87876199141</v>
      </c>
      <c r="X40" s="498">
        <v>10026.7249388088</v>
      </c>
    </row>
    <row r="41" spans="1:24" x14ac:dyDescent="0.3">
      <c r="A41" s="22" t="s">
        <v>0</v>
      </c>
      <c r="B41" s="178">
        <v>2023</v>
      </c>
      <c r="C41" s="490">
        <v>259.74210587969139</v>
      </c>
      <c r="D41" s="473">
        <v>101.62163614324894</v>
      </c>
      <c r="E41" s="473">
        <v>11.419392980777316</v>
      </c>
      <c r="F41" s="175">
        <f t="shared" si="5"/>
        <v>372.78313500371763</v>
      </c>
      <c r="G41" s="474">
        <v>2177.0304707812998</v>
      </c>
      <c r="H41" s="490">
        <v>178.0890473864028</v>
      </c>
      <c r="I41" s="473">
        <v>88.30553386618196</v>
      </c>
      <c r="J41" s="473">
        <v>11.303914504515852</v>
      </c>
      <c r="K41" s="175">
        <f t="shared" si="6"/>
        <v>277.6984957571006</v>
      </c>
      <c r="L41" s="473">
        <v>54.108495744345049</v>
      </c>
      <c r="M41" s="473">
        <v>2288.3792546353152</v>
      </c>
      <c r="N41" s="73">
        <f t="shared" si="7"/>
        <v>2342.4877503796602</v>
      </c>
      <c r="O41" s="490">
        <v>1E-3</v>
      </c>
      <c r="P41" s="473">
        <v>1E-3</v>
      </c>
      <c r="Q41" s="473">
        <v>1E-3</v>
      </c>
      <c r="R41" s="169">
        <f t="shared" si="4"/>
        <v>3.0000000000000001E-3</v>
      </c>
      <c r="S41" s="493">
        <v>-165.45627959836071</v>
      </c>
      <c r="T41" s="499">
        <v>153276.46039861752</v>
      </c>
      <c r="U41" s="493">
        <v>112727.10346850082</v>
      </c>
      <c r="V41" s="493">
        <v>99121.340495013152</v>
      </c>
      <c r="W41" s="66">
        <f t="shared" si="3"/>
        <v>138177.7201422643</v>
      </c>
      <c r="X41" s="494">
        <v>11512.892753632426</v>
      </c>
    </row>
    <row r="42" spans="1:24" x14ac:dyDescent="0.3">
      <c r="A42" s="23" t="s">
        <v>1</v>
      </c>
      <c r="B42" s="179">
        <v>2023</v>
      </c>
      <c r="C42" s="491">
        <v>13.988901870892272</v>
      </c>
      <c r="D42" s="475">
        <v>391.29559467152058</v>
      </c>
      <c r="E42" s="475">
        <v>44.980768937021949</v>
      </c>
      <c r="F42" s="176">
        <f t="shared" si="5"/>
        <v>450.26526547943479</v>
      </c>
      <c r="G42" s="476">
        <v>460.95846860617166</v>
      </c>
      <c r="H42" s="491">
        <v>81.841290495156386</v>
      </c>
      <c r="I42" s="475">
        <v>496.49397712733582</v>
      </c>
      <c r="J42" s="475">
        <v>47.657894944456821</v>
      </c>
      <c r="K42" s="176">
        <f t="shared" si="6"/>
        <v>625.99316256694908</v>
      </c>
      <c r="L42" s="475">
        <v>34.825229250548162</v>
      </c>
      <c r="M42" s="475">
        <v>3552.8801701441821</v>
      </c>
      <c r="N42" s="74">
        <f t="shared" si="7"/>
        <v>3587.7053993947302</v>
      </c>
      <c r="O42" s="491">
        <v>1E-3</v>
      </c>
      <c r="P42" s="475">
        <v>1E-3</v>
      </c>
      <c r="Q42" s="475">
        <v>1E-3</v>
      </c>
      <c r="R42" s="170">
        <f t="shared" si="4"/>
        <v>3.0000000000000001E-3</v>
      </c>
      <c r="S42" s="495">
        <v>-3126.7459307885592</v>
      </c>
      <c r="T42" s="500">
        <v>154698.58092198719</v>
      </c>
      <c r="U42" s="495">
        <v>112181.57241575945</v>
      </c>
      <c r="V42" s="495">
        <v>100397.86632869707</v>
      </c>
      <c r="W42" s="67">
        <f t="shared" si="3"/>
        <v>116843.0613774341</v>
      </c>
      <c r="X42" s="496">
        <v>11149.348958952785</v>
      </c>
    </row>
    <row r="43" spans="1:24" x14ac:dyDescent="0.3">
      <c r="A43" s="23" t="s">
        <v>2</v>
      </c>
      <c r="B43" s="179">
        <v>2023</v>
      </c>
      <c r="C43" s="491">
        <v>96.181517989487915</v>
      </c>
      <c r="D43" s="475">
        <v>108.35941720496763</v>
      </c>
      <c r="E43" s="475">
        <v>8.5563240554794131</v>
      </c>
      <c r="F43" s="176">
        <f t="shared" si="5"/>
        <v>213.09725924993495</v>
      </c>
      <c r="G43" s="476">
        <v>587.816359095189</v>
      </c>
      <c r="H43" s="491">
        <v>93.467316790598417</v>
      </c>
      <c r="I43" s="475">
        <v>113.08977716007468</v>
      </c>
      <c r="J43" s="475">
        <v>10.141329427834236</v>
      </c>
      <c r="K43" s="176">
        <f t="shared" si="6"/>
        <v>216.69842337850736</v>
      </c>
      <c r="L43" s="475">
        <v>40.931811928482858</v>
      </c>
      <c r="M43" s="475">
        <v>1442.0572628185812</v>
      </c>
      <c r="N43" s="74">
        <f t="shared" si="7"/>
        <v>1482.989074747064</v>
      </c>
      <c r="O43" s="491">
        <v>1E-3</v>
      </c>
      <c r="P43" s="475">
        <v>1E-3</v>
      </c>
      <c r="Q43" s="475">
        <v>1E-3</v>
      </c>
      <c r="R43" s="170">
        <f t="shared" si="4"/>
        <v>3.0000000000000001E-3</v>
      </c>
      <c r="S43" s="495">
        <v>-895.17171565187516</v>
      </c>
      <c r="T43" s="500">
        <v>153926.9475985466</v>
      </c>
      <c r="U43" s="495">
        <v>112220.97804767604</v>
      </c>
      <c r="V43" s="495">
        <v>101736.27021335601</v>
      </c>
      <c r="W43" s="67">
        <f t="shared" si="3"/>
        <v>129719.10347401872</v>
      </c>
      <c r="X43" s="496">
        <v>11544.331657268784</v>
      </c>
    </row>
    <row r="44" spans="1:24" x14ac:dyDescent="0.3">
      <c r="A44" s="23" t="s">
        <v>3</v>
      </c>
      <c r="B44" s="179">
        <v>2023</v>
      </c>
      <c r="C44" s="491">
        <v>62.358481998821496</v>
      </c>
      <c r="D44" s="475">
        <v>76.899679292853023</v>
      </c>
      <c r="E44" s="475">
        <v>6.904233848190918</v>
      </c>
      <c r="F44" s="176">
        <f t="shared" si="5"/>
        <v>146.16239513986545</v>
      </c>
      <c r="G44" s="476">
        <v>456.36192153690439</v>
      </c>
      <c r="H44" s="491">
        <v>65.51609426449626</v>
      </c>
      <c r="I44" s="475">
        <v>88.283086634513609</v>
      </c>
      <c r="J44" s="475">
        <v>8.9698421682002625</v>
      </c>
      <c r="K44" s="176">
        <f t="shared" si="6"/>
        <v>162.76902306721013</v>
      </c>
      <c r="L44" s="475">
        <v>18.706977764784256</v>
      </c>
      <c r="M44" s="475">
        <v>1011.9806277949214</v>
      </c>
      <c r="N44" s="74">
        <f t="shared" si="7"/>
        <v>1030.6876055597056</v>
      </c>
      <c r="O44" s="491">
        <v>1E-3</v>
      </c>
      <c r="P44" s="475">
        <v>1E-3</v>
      </c>
      <c r="Q44" s="475">
        <v>1E-3</v>
      </c>
      <c r="R44" s="170">
        <f t="shared" si="4"/>
        <v>3.0000000000000001E-3</v>
      </c>
      <c r="S44" s="495">
        <v>-181.81151424300916</v>
      </c>
      <c r="T44" s="500">
        <v>156693.01633606383</v>
      </c>
      <c r="U44" s="495">
        <v>111980.44790426891</v>
      </c>
      <c r="V44" s="495">
        <v>100975.56298709898</v>
      </c>
      <c r="W44" s="67">
        <f t="shared" si="3"/>
        <v>129371.23095412573</v>
      </c>
      <c r="X44" s="496">
        <v>11885.629186379329</v>
      </c>
    </row>
    <row r="45" spans="1:24" x14ac:dyDescent="0.3">
      <c r="A45" s="23" t="s">
        <v>4</v>
      </c>
      <c r="B45" s="179">
        <v>2023</v>
      </c>
      <c r="C45" s="491">
        <v>48.839759167552266</v>
      </c>
      <c r="D45" s="475">
        <v>101.50660108048959</v>
      </c>
      <c r="E45" s="475">
        <v>9.4097460565732884</v>
      </c>
      <c r="F45" s="176">
        <f t="shared" si="5"/>
        <v>159.75610630461514</v>
      </c>
      <c r="G45" s="476">
        <v>1575.2157617179505</v>
      </c>
      <c r="H45" s="491">
        <v>27.564986289580897</v>
      </c>
      <c r="I45" s="475">
        <v>66.68631849402226</v>
      </c>
      <c r="J45" s="475">
        <v>7.6581860515457496</v>
      </c>
      <c r="K45" s="176">
        <f t="shared" si="6"/>
        <v>101.90949083514892</v>
      </c>
      <c r="L45" s="475">
        <v>24.503047258636808</v>
      </c>
      <c r="M45" s="475">
        <v>1158.1995446795215</v>
      </c>
      <c r="N45" s="74">
        <f t="shared" si="7"/>
        <v>1182.7025919381583</v>
      </c>
      <c r="O45" s="491">
        <v>1E-3</v>
      </c>
      <c r="P45" s="475">
        <v>1E-3</v>
      </c>
      <c r="Q45" s="475">
        <v>1E-3</v>
      </c>
      <c r="R45" s="170">
        <f t="shared" si="4"/>
        <v>3.0000000000000001E-3</v>
      </c>
      <c r="S45" s="495">
        <v>1E-3</v>
      </c>
      <c r="T45" s="500">
        <v>155373.9917061</v>
      </c>
      <c r="U45" s="495">
        <v>108131.32241882684</v>
      </c>
      <c r="V45" s="495">
        <v>99427.788851883437</v>
      </c>
      <c r="W45" s="67">
        <f t="shared" si="3"/>
        <v>120255.71085114744</v>
      </c>
      <c r="X45" s="496">
        <v>11366.670009360192</v>
      </c>
    </row>
    <row r="46" spans="1:24" x14ac:dyDescent="0.3">
      <c r="A46" s="23" t="s">
        <v>5</v>
      </c>
      <c r="B46" s="179">
        <v>2023</v>
      </c>
      <c r="C46" s="491">
        <v>6.1265096721864083</v>
      </c>
      <c r="D46" s="475">
        <v>312.06695057783332</v>
      </c>
      <c r="E46" s="475">
        <v>36.417975971656602</v>
      </c>
      <c r="F46" s="176">
        <f t="shared" si="5"/>
        <v>354.61143622167629</v>
      </c>
      <c r="G46" s="476">
        <v>577.17092258190564</v>
      </c>
      <c r="H46" s="491">
        <v>31.577421829809172</v>
      </c>
      <c r="I46" s="475">
        <v>234.09979076161875</v>
      </c>
      <c r="J46" s="475">
        <v>30.581880910814654</v>
      </c>
      <c r="K46" s="176">
        <f t="shared" si="6"/>
        <v>296.25909350224259</v>
      </c>
      <c r="L46" s="475">
        <v>39.736203329090969</v>
      </c>
      <c r="M46" s="475">
        <v>2834.5158467346664</v>
      </c>
      <c r="N46" s="74">
        <f t="shared" si="7"/>
        <v>2874.2520500637575</v>
      </c>
      <c r="O46" s="491">
        <v>1E-3</v>
      </c>
      <c r="P46" s="475">
        <v>1E-3</v>
      </c>
      <c r="Q46" s="475">
        <v>1E-3</v>
      </c>
      <c r="R46" s="170">
        <f t="shared" si="4"/>
        <v>3.0000000000000001E-3</v>
      </c>
      <c r="S46" s="495">
        <v>-2297.0801274818514</v>
      </c>
      <c r="T46" s="500">
        <v>156954.96291481014</v>
      </c>
      <c r="U46" s="495">
        <v>112634.81999106079</v>
      </c>
      <c r="V46" s="495">
        <v>98336.801334993143</v>
      </c>
      <c r="W46" s="67">
        <f t="shared" si="3"/>
        <v>115882.84027453914</v>
      </c>
      <c r="X46" s="496">
        <v>11025.1621626264</v>
      </c>
    </row>
    <row r="47" spans="1:24" ht="16.2" thickBot="1" x14ac:dyDescent="0.35">
      <c r="A47" s="24" t="s">
        <v>6</v>
      </c>
      <c r="B47" s="180">
        <v>2023</v>
      </c>
      <c r="C47" s="492">
        <v>162.99884048017066</v>
      </c>
      <c r="D47" s="477">
        <v>123.36586154825804</v>
      </c>
      <c r="E47" s="477">
        <v>12.576856707032684</v>
      </c>
      <c r="F47" s="177">
        <f t="shared" si="5"/>
        <v>298.9415587354614</v>
      </c>
      <c r="G47" s="478">
        <v>248.32503704792279</v>
      </c>
      <c r="H47" s="492">
        <v>172.17996000275846</v>
      </c>
      <c r="I47" s="477">
        <v>128.15725647542422</v>
      </c>
      <c r="J47" s="477">
        <v>13.952250549364571</v>
      </c>
      <c r="K47" s="177">
        <f t="shared" si="6"/>
        <v>314.28946702754723</v>
      </c>
      <c r="L47" s="477">
        <v>27.015662102262546</v>
      </c>
      <c r="M47" s="477">
        <v>1933.9456033945246</v>
      </c>
      <c r="N47" s="75">
        <f t="shared" si="7"/>
        <v>1960.9612654967871</v>
      </c>
      <c r="O47" s="492">
        <v>1E-3</v>
      </c>
      <c r="P47" s="477">
        <v>1E-3</v>
      </c>
      <c r="Q47" s="477">
        <v>1E-3</v>
      </c>
      <c r="R47" s="171">
        <f>SUM(O47:Q47)</f>
        <v>3.0000000000000001E-3</v>
      </c>
      <c r="S47" s="497">
        <v>-1712.6352284488642</v>
      </c>
      <c r="T47" s="501">
        <v>156719.1457891484</v>
      </c>
      <c r="U47" s="497">
        <v>112035.23352505371</v>
      </c>
      <c r="V47" s="497">
        <v>98735.635154354168</v>
      </c>
      <c r="W47" s="68">
        <f t="shared" si="3"/>
        <v>135924.40476815679</v>
      </c>
      <c r="X47" s="498">
        <v>11018.291697342731</v>
      </c>
    </row>
    <row r="48" spans="1:24" x14ac:dyDescent="0.3">
      <c r="A48" s="22" t="s">
        <v>0</v>
      </c>
      <c r="B48" s="178">
        <v>2024</v>
      </c>
      <c r="C48" s="490">
        <v>266.97569948918363</v>
      </c>
      <c r="D48" s="473">
        <v>108.22468562928249</v>
      </c>
      <c r="E48" s="473">
        <v>12.401426243810604</v>
      </c>
      <c r="F48" s="175">
        <f t="shared" si="5"/>
        <v>387.60181136227669</v>
      </c>
      <c r="G48" s="474">
        <v>2336.8867482984278</v>
      </c>
      <c r="H48" s="490">
        <v>183.17021178611131</v>
      </c>
      <c r="I48" s="473">
        <v>93.783584519297705</v>
      </c>
      <c r="J48" s="473">
        <v>12.242025857145613</v>
      </c>
      <c r="K48" s="175">
        <f t="shared" si="6"/>
        <v>289.19582216255463</v>
      </c>
      <c r="L48" s="473">
        <v>53.954350511292503</v>
      </c>
      <c r="M48" s="473">
        <v>2357.3072227152952</v>
      </c>
      <c r="N48" s="73">
        <f t="shared" si="7"/>
        <v>2411.2615732265876</v>
      </c>
      <c r="O48" s="490">
        <v>1E-3</v>
      </c>
      <c r="P48" s="473">
        <v>1E-3</v>
      </c>
      <c r="Q48" s="473">
        <v>1E-3</v>
      </c>
      <c r="R48" s="169">
        <f t="shared" si="4"/>
        <v>3.0000000000000001E-3</v>
      </c>
      <c r="S48" s="493">
        <v>-74.373824928159465</v>
      </c>
      <c r="T48" s="499">
        <v>161057.39711624847</v>
      </c>
      <c r="U48" s="493">
        <v>114332.58429812919</v>
      </c>
      <c r="V48" s="493">
        <v>99312.92565997038</v>
      </c>
      <c r="W48" s="66">
        <f t="shared" si="3"/>
        <v>143291.24195619216</v>
      </c>
      <c r="X48" s="494">
        <v>12451.192496664</v>
      </c>
    </row>
    <row r="49" spans="1:25" x14ac:dyDescent="0.3">
      <c r="A49" s="23" t="s">
        <v>1</v>
      </c>
      <c r="B49" s="179">
        <v>2024</v>
      </c>
      <c r="C49" s="491">
        <v>14.409589941710109</v>
      </c>
      <c r="D49" s="475">
        <v>416.3327247395423</v>
      </c>
      <c r="E49" s="475">
        <v>48.84005206688331</v>
      </c>
      <c r="F49" s="176">
        <f t="shared" si="5"/>
        <v>479.58236674813571</v>
      </c>
      <c r="G49" s="476">
        <v>500.70102348413309</v>
      </c>
      <c r="H49" s="491">
        <v>84.052707313754098</v>
      </c>
      <c r="I49" s="475">
        <v>529.51117877621493</v>
      </c>
      <c r="J49" s="475">
        <v>51.937654014236308</v>
      </c>
      <c r="K49" s="176">
        <f t="shared" si="6"/>
        <v>665.50154010420533</v>
      </c>
      <c r="L49" s="475">
        <v>34.419984598918873</v>
      </c>
      <c r="M49" s="475">
        <v>3720.3239220982796</v>
      </c>
      <c r="N49" s="74">
        <f t="shared" si="7"/>
        <v>3754.7439066971983</v>
      </c>
      <c r="O49" s="491">
        <v>1E-3</v>
      </c>
      <c r="P49" s="475">
        <v>1E-3</v>
      </c>
      <c r="Q49" s="475">
        <v>1E-3</v>
      </c>
      <c r="R49" s="170">
        <f t="shared" si="4"/>
        <v>3.0000000000000001E-3</v>
      </c>
      <c r="S49" s="495">
        <v>-3254.0418832130649</v>
      </c>
      <c r="T49" s="500">
        <v>162513.85852115147</v>
      </c>
      <c r="U49" s="495">
        <v>113760.55736006997</v>
      </c>
      <c r="V49" s="495">
        <v>100589.78281881718</v>
      </c>
      <c r="W49" s="67">
        <f t="shared" si="3"/>
        <v>118890.20412439459</v>
      </c>
      <c r="X49" s="496">
        <v>12258.906956360117</v>
      </c>
    </row>
    <row r="50" spans="1:25" x14ac:dyDescent="0.3">
      <c r="A50" s="23" t="s">
        <v>2</v>
      </c>
      <c r="B50" s="179">
        <v>2024</v>
      </c>
      <c r="C50" s="491">
        <v>99.144094174346989</v>
      </c>
      <c r="D50" s="475">
        <v>115.25978709514882</v>
      </c>
      <c r="E50" s="475">
        <v>9.2856287618185753</v>
      </c>
      <c r="F50" s="176">
        <f t="shared" si="5"/>
        <v>223.68951003131437</v>
      </c>
      <c r="G50" s="476">
        <v>637.50369481470966</v>
      </c>
      <c r="H50" s="491">
        <v>97.439309659677292</v>
      </c>
      <c r="I50" s="475">
        <v>123.24238376692718</v>
      </c>
      <c r="J50" s="475">
        <v>11.250740033458362</v>
      </c>
      <c r="K50" s="176">
        <f t="shared" si="6"/>
        <v>231.93243346006281</v>
      </c>
      <c r="L50" s="475">
        <v>40.23478056381898</v>
      </c>
      <c r="M50" s="475">
        <v>1491.8387404159441</v>
      </c>
      <c r="N50" s="74">
        <f t="shared" si="7"/>
        <v>1532.0735209797631</v>
      </c>
      <c r="O50" s="491">
        <v>1E-3</v>
      </c>
      <c r="P50" s="475">
        <v>1E-3</v>
      </c>
      <c r="Q50" s="475">
        <v>1E-3</v>
      </c>
      <c r="R50" s="170">
        <f t="shared" si="4"/>
        <v>3.0000000000000001E-3</v>
      </c>
      <c r="S50" s="495">
        <v>-894.56882616505322</v>
      </c>
      <c r="T50" s="500">
        <v>162713.16977904298</v>
      </c>
      <c r="U50" s="495">
        <v>113731.57829457009</v>
      </c>
      <c r="V50" s="495">
        <v>101927.04092969715</v>
      </c>
      <c r="W50" s="67">
        <f t="shared" si="3"/>
        <v>133737.07131661824</v>
      </c>
      <c r="X50" s="496">
        <v>12653.890219818699</v>
      </c>
    </row>
    <row r="51" spans="1:25" x14ac:dyDescent="0.3">
      <c r="A51" s="23" t="s">
        <v>3</v>
      </c>
      <c r="B51" s="179">
        <v>2024</v>
      </c>
      <c r="C51" s="491">
        <v>64.32745876639828</v>
      </c>
      <c r="D51" s="475">
        <v>81.948352699871734</v>
      </c>
      <c r="E51" s="475">
        <v>7.4998862233969064</v>
      </c>
      <c r="F51" s="176">
        <f t="shared" si="5"/>
        <v>153.77569768966691</v>
      </c>
      <c r="G51" s="476">
        <v>488.91964521979128</v>
      </c>
      <c r="H51" s="491">
        <v>67.255792091103174</v>
      </c>
      <c r="I51" s="475">
        <v>93.839640380403409</v>
      </c>
      <c r="J51" s="475">
        <v>9.7376816995421365</v>
      </c>
      <c r="K51" s="176">
        <f t="shared" si="6"/>
        <v>170.83311417104869</v>
      </c>
      <c r="L51" s="475">
        <v>18.673537427412864</v>
      </c>
      <c r="M51" s="475">
        <v>1059.1884870769418</v>
      </c>
      <c r="N51" s="74">
        <f t="shared" si="7"/>
        <v>1077.8620245043546</v>
      </c>
      <c r="O51" s="491">
        <v>1E-3</v>
      </c>
      <c r="P51" s="475">
        <v>1E-3</v>
      </c>
      <c r="Q51" s="475">
        <v>1E-3</v>
      </c>
      <c r="R51" s="170">
        <f t="shared" si="4"/>
        <v>3.0000000000000001E-3</v>
      </c>
      <c r="S51" s="495">
        <v>-149.48028285540141</v>
      </c>
      <c r="T51" s="500">
        <v>165334.72466708839</v>
      </c>
      <c r="U51" s="495">
        <v>113576.96625052165</v>
      </c>
      <c r="V51" s="495">
        <v>101167.04333062663</v>
      </c>
      <c r="W51" s="67">
        <f t="shared" si="3"/>
        <v>133246.25095660015</v>
      </c>
      <c r="X51" s="496">
        <v>12358.812998849649</v>
      </c>
    </row>
    <row r="52" spans="1:25" x14ac:dyDescent="0.3">
      <c r="A52" s="23" t="s">
        <v>4</v>
      </c>
      <c r="B52" s="179">
        <v>2024</v>
      </c>
      <c r="C52" s="491">
        <v>50.396872841539043</v>
      </c>
      <c r="D52" s="475">
        <v>108.20658781390232</v>
      </c>
      <c r="E52" s="475">
        <v>10.218720479591854</v>
      </c>
      <c r="F52" s="176">
        <f t="shared" si="5"/>
        <v>168.82218113503322</v>
      </c>
      <c r="G52" s="476">
        <v>1683.3613233029009</v>
      </c>
      <c r="H52" s="491">
        <v>27.964258072937916</v>
      </c>
      <c r="I52" s="475">
        <v>70.763320146722947</v>
      </c>
      <c r="J52" s="475">
        <v>8.3931206158838467</v>
      </c>
      <c r="K52" s="176">
        <f t="shared" si="6"/>
        <v>107.12069883554472</v>
      </c>
      <c r="L52" s="475">
        <v>25.441455040475006</v>
      </c>
      <c r="M52" s="475">
        <v>1218.4587718332637</v>
      </c>
      <c r="N52" s="74">
        <f t="shared" si="7"/>
        <v>1243.9002268737386</v>
      </c>
      <c r="O52" s="491">
        <v>1E-3</v>
      </c>
      <c r="P52" s="475">
        <v>1E-3</v>
      </c>
      <c r="Q52" s="475">
        <v>1E-3</v>
      </c>
      <c r="R52" s="170">
        <f t="shared" si="4"/>
        <v>3.0000000000000001E-3</v>
      </c>
      <c r="S52" s="495">
        <v>1E-3</v>
      </c>
      <c r="T52" s="500">
        <v>164065.63216643961</v>
      </c>
      <c r="U52" s="495">
        <v>109709.54457895173</v>
      </c>
      <c r="V52" s="495">
        <v>99620.604205393902</v>
      </c>
      <c r="W52" s="67">
        <f t="shared" si="3"/>
        <v>123108.91541290785</v>
      </c>
      <c r="X52" s="496">
        <v>11857.358461569213</v>
      </c>
    </row>
    <row r="53" spans="1:25" x14ac:dyDescent="0.3">
      <c r="A53" s="23" t="s">
        <v>5</v>
      </c>
      <c r="B53" s="179">
        <v>2024</v>
      </c>
      <c r="C53" s="491">
        <v>6.3076780542570141</v>
      </c>
      <c r="D53" s="475">
        <v>332.17392818777716</v>
      </c>
      <c r="E53" s="475">
        <v>39.542728968478741</v>
      </c>
      <c r="F53" s="176">
        <f t="shared" si="5"/>
        <v>378.0243352105129</v>
      </c>
      <c r="G53" s="476">
        <v>633.66098749425066</v>
      </c>
      <c r="H53" s="491">
        <v>31.270475272935787</v>
      </c>
      <c r="I53" s="475">
        <v>245.28964686515693</v>
      </c>
      <c r="J53" s="475">
        <v>32.86947153159192</v>
      </c>
      <c r="K53" s="176">
        <f t="shared" si="6"/>
        <v>309.42959366968461</v>
      </c>
      <c r="L53" s="475">
        <v>40.506168595440293</v>
      </c>
      <c r="M53" s="475">
        <v>2969.2645010992892</v>
      </c>
      <c r="N53" s="74">
        <f t="shared" si="7"/>
        <v>3009.7706696947293</v>
      </c>
      <c r="O53" s="491">
        <v>1E-3</v>
      </c>
      <c r="P53" s="475">
        <v>1E-3</v>
      </c>
      <c r="Q53" s="475">
        <v>1E-3</v>
      </c>
      <c r="R53" s="170">
        <f t="shared" si="4"/>
        <v>3.0000000000000001E-3</v>
      </c>
      <c r="S53" s="495">
        <v>-2376.1086822004786</v>
      </c>
      <c r="T53" s="500">
        <v>165671.23013218743</v>
      </c>
      <c r="U53" s="495">
        <v>114318.86750248607</v>
      </c>
      <c r="V53" s="495">
        <v>98530.18354129084</v>
      </c>
      <c r="W53" s="67">
        <f t="shared" si="3"/>
        <v>117831.28877721168</v>
      </c>
      <c r="X53" s="496">
        <v>12134.468776924541</v>
      </c>
    </row>
    <row r="54" spans="1:25" ht="16.2" thickBot="1" x14ac:dyDescent="0.35">
      <c r="A54" s="24" t="s">
        <v>6</v>
      </c>
      <c r="B54" s="180">
        <v>2024</v>
      </c>
      <c r="C54" s="492">
        <v>167.81646935999296</v>
      </c>
      <c r="D54" s="477">
        <v>131.0885675697478</v>
      </c>
      <c r="E54" s="477">
        <v>13.659166368810254</v>
      </c>
      <c r="F54" s="177">
        <f t="shared" si="5"/>
        <v>312.56420329855098</v>
      </c>
      <c r="G54" s="478">
        <v>272.61445703911392</v>
      </c>
      <c r="H54" s="492">
        <v>178.22510843090834</v>
      </c>
      <c r="I54" s="477">
        <v>136.80487928054964</v>
      </c>
      <c r="J54" s="477">
        <v>15.016915360932062</v>
      </c>
      <c r="K54" s="177">
        <f t="shared" si="6"/>
        <v>330.04690307239002</v>
      </c>
      <c r="L54" s="477">
        <v>26.739598626735138</v>
      </c>
      <c r="M54" s="477">
        <v>1990.0818337799174</v>
      </c>
      <c r="N54" s="75">
        <f t="shared" si="7"/>
        <v>2016.8214324066525</v>
      </c>
      <c r="O54" s="492">
        <v>1E-3</v>
      </c>
      <c r="P54" s="477">
        <v>1E-3</v>
      </c>
      <c r="Q54" s="477">
        <v>1E-3</v>
      </c>
      <c r="R54" s="171">
        <f>SUM(O54:Q54)</f>
        <v>3.0000000000000001E-3</v>
      </c>
      <c r="S54" s="497">
        <v>-1744.2059753675383</v>
      </c>
      <c r="T54" s="501">
        <v>165351.7909030251</v>
      </c>
      <c r="U54" s="497">
        <v>113291.33040181834</v>
      </c>
      <c r="V54" s="497">
        <v>98924.491529667372</v>
      </c>
      <c r="W54" s="68">
        <f t="shared" si="3"/>
        <v>140750.26284468875</v>
      </c>
      <c r="X54" s="498">
        <v>12127.796626737925</v>
      </c>
    </row>
    <row r="55" spans="1:25" x14ac:dyDescent="0.3">
      <c r="A55" s="22" t="s">
        <v>0</v>
      </c>
      <c r="B55" s="178">
        <v>2025</v>
      </c>
      <c r="C55" s="490">
        <v>274.40996054689032</v>
      </c>
      <c r="D55" s="473">
        <v>115.85029734363567</v>
      </c>
      <c r="E55" s="473">
        <v>13.483576091358334</v>
      </c>
      <c r="F55" s="175">
        <f t="shared" si="5"/>
        <v>403.74383398188428</v>
      </c>
      <c r="G55" s="474">
        <v>2516.4394805098996</v>
      </c>
      <c r="H55" s="490">
        <v>188.37731765297616</v>
      </c>
      <c r="I55" s="473">
        <v>100.12665923515721</v>
      </c>
      <c r="J55" s="473">
        <v>13.46266445413035</v>
      </c>
      <c r="K55" s="175">
        <f t="shared" si="6"/>
        <v>301.9666413422637</v>
      </c>
      <c r="L55" s="473">
        <v>53.324234068842493</v>
      </c>
      <c r="M55" s="473">
        <v>2425.8629619271637</v>
      </c>
      <c r="N55" s="73">
        <f t="shared" si="7"/>
        <v>2479.1871959960063</v>
      </c>
      <c r="O55" s="490">
        <v>1E-3</v>
      </c>
      <c r="P55" s="473">
        <v>1E-3</v>
      </c>
      <c r="Q55" s="473">
        <v>1E-3</v>
      </c>
      <c r="R55" s="169">
        <f t="shared" si="4"/>
        <v>3.0000000000000001E-3</v>
      </c>
      <c r="S55" s="493">
        <v>-46.433823392484449</v>
      </c>
      <c r="T55" s="499">
        <v>169004.02251775627</v>
      </c>
      <c r="U55" s="493">
        <v>114990.19603448042</v>
      </c>
      <c r="V55" s="493">
        <v>97719.541465843024</v>
      </c>
      <c r="W55" s="66">
        <f t="shared" si="3"/>
        <v>147915.92146407432</v>
      </c>
      <c r="X55" s="494">
        <v>13495.601890269802</v>
      </c>
    </row>
    <row r="56" spans="1:25" x14ac:dyDescent="0.3">
      <c r="A56" s="23" t="s">
        <v>1</v>
      </c>
      <c r="B56" s="179">
        <v>2025</v>
      </c>
      <c r="C56" s="491">
        <v>14.846520811959287</v>
      </c>
      <c r="D56" s="475">
        <v>445.3487246631779</v>
      </c>
      <c r="E56" s="475">
        <v>53.102736306392245</v>
      </c>
      <c r="F56" s="176">
        <f t="shared" si="5"/>
        <v>513.29798178152942</v>
      </c>
      <c r="G56" s="476">
        <v>546.25977729839497</v>
      </c>
      <c r="H56" s="491">
        <v>86.312281545214887</v>
      </c>
      <c r="I56" s="475">
        <v>567.36720509854126</v>
      </c>
      <c r="J56" s="475">
        <v>57.337309186444926</v>
      </c>
      <c r="K56" s="176">
        <f t="shared" si="6"/>
        <v>711.01679583020109</v>
      </c>
      <c r="L56" s="475">
        <v>34.21249297534262</v>
      </c>
      <c r="M56" s="475">
        <v>3898.2986365226207</v>
      </c>
      <c r="N56" s="74">
        <f t="shared" si="7"/>
        <v>3932.5111294979633</v>
      </c>
      <c r="O56" s="491">
        <v>1E-3</v>
      </c>
      <c r="P56" s="475">
        <v>1E-3</v>
      </c>
      <c r="Q56" s="475">
        <v>1E-3</v>
      </c>
      <c r="R56" s="170">
        <f t="shared" si="4"/>
        <v>3.0000000000000001E-3</v>
      </c>
      <c r="S56" s="495">
        <v>-3302.5632442931901</v>
      </c>
      <c r="T56" s="500">
        <v>170500.18958096902</v>
      </c>
      <c r="U56" s="495">
        <v>114456.53340065513</v>
      </c>
      <c r="V56" s="495">
        <v>98996.30849394128</v>
      </c>
      <c r="W56" s="67">
        <f t="shared" si="3"/>
        <v>120013.09431266169</v>
      </c>
      <c r="X56" s="496">
        <v>13500.679896218255</v>
      </c>
    </row>
    <row r="57" spans="1:25" x14ac:dyDescent="0.3">
      <c r="A57" s="23" t="s">
        <v>2</v>
      </c>
      <c r="B57" s="179">
        <v>2025</v>
      </c>
      <c r="C57" s="491">
        <v>102.17982491844482</v>
      </c>
      <c r="D57" s="475">
        <v>123.29975237753257</v>
      </c>
      <c r="E57" s="475">
        <v>10.098764219315109</v>
      </c>
      <c r="F57" s="176">
        <f t="shared" si="5"/>
        <v>235.57834151529249</v>
      </c>
      <c r="G57" s="476">
        <v>694.57117637988449</v>
      </c>
      <c r="H57" s="491">
        <v>101.56025380989497</v>
      </c>
      <c r="I57" s="475">
        <v>134.99645152651826</v>
      </c>
      <c r="J57" s="475">
        <v>12.657045986807798</v>
      </c>
      <c r="K57" s="176">
        <f t="shared" si="6"/>
        <v>249.21375132322103</v>
      </c>
      <c r="L57" s="475">
        <v>39.22185416522035</v>
      </c>
      <c r="M57" s="475">
        <v>1541.8374248157454</v>
      </c>
      <c r="N57" s="74">
        <f t="shared" si="7"/>
        <v>1581.0592789809657</v>
      </c>
      <c r="O57" s="491">
        <v>1E-3</v>
      </c>
      <c r="P57" s="475">
        <v>1E-3</v>
      </c>
      <c r="Q57" s="475">
        <v>-2.0785175100055509</v>
      </c>
      <c r="R57" s="170">
        <f t="shared" si="4"/>
        <v>-2.0765175100055511</v>
      </c>
      <c r="S57" s="495">
        <v>-886.48710260108146</v>
      </c>
      <c r="T57" s="500">
        <v>171753.08871043928</v>
      </c>
      <c r="U57" s="495">
        <v>114390.2545902032</v>
      </c>
      <c r="V57" s="495">
        <v>100334.66108698634</v>
      </c>
      <c r="W57" s="67">
        <f t="shared" si="3"/>
        <v>137053.05577663891</v>
      </c>
      <c r="X57" s="496">
        <v>13895.669688057125</v>
      </c>
    </row>
    <row r="58" spans="1:25" x14ac:dyDescent="0.3">
      <c r="A58" s="23" t="s">
        <v>3</v>
      </c>
      <c r="B58" s="179">
        <v>2025</v>
      </c>
      <c r="C58" s="491">
        <v>66.26054912422164</v>
      </c>
      <c r="D58" s="475">
        <v>87.692384760812502</v>
      </c>
      <c r="E58" s="475">
        <v>8.1581589776880676</v>
      </c>
      <c r="F58" s="176">
        <f t="shared" si="5"/>
        <v>162.11109286272222</v>
      </c>
      <c r="G58" s="476">
        <v>536.90655725392492</v>
      </c>
      <c r="H58" s="491">
        <v>69.026399368429509</v>
      </c>
      <c r="I58" s="475">
        <v>100.30669759055453</v>
      </c>
      <c r="J58" s="475">
        <v>10.738437507915755</v>
      </c>
      <c r="K58" s="176">
        <f t="shared" si="6"/>
        <v>180.07153446689981</v>
      </c>
      <c r="L58" s="475">
        <v>17.912138654736978</v>
      </c>
      <c r="M58" s="475">
        <v>1096.8209079004525</v>
      </c>
      <c r="N58" s="74">
        <f t="shared" si="7"/>
        <v>1114.7330465551895</v>
      </c>
      <c r="O58" s="491">
        <v>1E-3</v>
      </c>
      <c r="P58" s="475">
        <v>1E-3</v>
      </c>
      <c r="Q58" s="475">
        <v>1E-3</v>
      </c>
      <c r="R58" s="170">
        <f t="shared" si="4"/>
        <v>3.0000000000000001E-3</v>
      </c>
      <c r="S58" s="495">
        <v>-113.42468423893429</v>
      </c>
      <c r="T58" s="500">
        <v>174328.65427867047</v>
      </c>
      <c r="U58" s="495">
        <v>114226.03583299469</v>
      </c>
      <c r="V58" s="495">
        <v>99574.924461275426</v>
      </c>
      <c r="W58" s="67">
        <f t="shared" si="3"/>
        <v>136391.32315533105</v>
      </c>
      <c r="X58" s="496">
        <v>13521.297638848671</v>
      </c>
    </row>
    <row r="59" spans="1:25" x14ac:dyDescent="0.3">
      <c r="A59" s="23" t="s">
        <v>4</v>
      </c>
      <c r="B59" s="179">
        <v>2025</v>
      </c>
      <c r="C59" s="491">
        <v>51.923202296406807</v>
      </c>
      <c r="D59" s="475">
        <v>115.77650486495632</v>
      </c>
      <c r="E59" s="475">
        <v>11.110203982129615</v>
      </c>
      <c r="F59" s="176">
        <f t="shared" si="5"/>
        <v>178.80991114349274</v>
      </c>
      <c r="G59" s="476">
        <v>1852.8769611326088</v>
      </c>
      <c r="H59" s="491">
        <v>28.383528374065964</v>
      </c>
      <c r="I59" s="475">
        <v>75.566766784130195</v>
      </c>
      <c r="J59" s="475">
        <v>9.3465513428726279</v>
      </c>
      <c r="K59" s="176">
        <f t="shared" si="6"/>
        <v>113.29684650106879</v>
      </c>
      <c r="L59" s="475">
        <v>25.247999478778667</v>
      </c>
      <c r="M59" s="475">
        <v>1265.5391372498639</v>
      </c>
      <c r="N59" s="74">
        <f t="shared" si="7"/>
        <v>1290.7871367286425</v>
      </c>
      <c r="O59" s="491">
        <v>1E-3</v>
      </c>
      <c r="P59" s="475">
        <v>1E-3</v>
      </c>
      <c r="Q59" s="475">
        <v>1E-3</v>
      </c>
      <c r="R59" s="170">
        <f t="shared" si="4"/>
        <v>3.0000000000000001E-3</v>
      </c>
      <c r="S59" s="495">
        <v>1E-3</v>
      </c>
      <c r="T59" s="500">
        <v>173114.54353811796</v>
      </c>
      <c r="U59" s="495">
        <v>110420.94855656668</v>
      </c>
      <c r="V59" s="495">
        <v>98025.806902353652</v>
      </c>
      <c r="W59" s="67">
        <f t="shared" si="3"/>
        <v>125104.61942239334</v>
      </c>
      <c r="X59" s="496">
        <v>13024.595612053785</v>
      </c>
    </row>
    <row r="60" spans="1:25" x14ac:dyDescent="0.3">
      <c r="A60" s="23" t="s">
        <v>5</v>
      </c>
      <c r="B60" s="179">
        <v>2025</v>
      </c>
      <c r="C60" s="491">
        <v>6.4960909338989357</v>
      </c>
      <c r="D60" s="475">
        <v>355.34699506346021</v>
      </c>
      <c r="E60" s="475">
        <v>42.981813008262009</v>
      </c>
      <c r="F60" s="176">
        <f t="shared" si="5"/>
        <v>404.82489900562115</v>
      </c>
      <c r="G60" s="476">
        <v>698.64469153840514</v>
      </c>
      <c r="H60" s="491">
        <v>30.945775006426089</v>
      </c>
      <c r="I60" s="475">
        <v>258.53440365645133</v>
      </c>
      <c r="J60" s="475">
        <v>35.897653586687873</v>
      </c>
      <c r="K60" s="176">
        <f t="shared" si="6"/>
        <v>325.37783224956524</v>
      </c>
      <c r="L60" s="475">
        <v>40.698038976581266</v>
      </c>
      <c r="M60" s="475">
        <v>3109.896090735705</v>
      </c>
      <c r="N60" s="74">
        <f t="shared" si="7"/>
        <v>3150.5941297122863</v>
      </c>
      <c r="O60" s="491">
        <v>1E-3</v>
      </c>
      <c r="P60" s="475">
        <v>1E-3</v>
      </c>
      <c r="Q60" s="475">
        <v>1E-3</v>
      </c>
      <c r="R60" s="170">
        <f t="shared" si="4"/>
        <v>3.0000000000000001E-3</v>
      </c>
      <c r="S60" s="495">
        <v>-2354.259418832245</v>
      </c>
      <c r="T60" s="500">
        <v>174748.93160247098</v>
      </c>
      <c r="U60" s="495">
        <v>115026.72667493699</v>
      </c>
      <c r="V60" s="495">
        <v>96935.393277778843</v>
      </c>
      <c r="W60" s="67">
        <f t="shared" si="3"/>
        <v>118710.79294667757</v>
      </c>
      <c r="X60" s="496">
        <v>13376.038662890127</v>
      </c>
    </row>
    <row r="61" spans="1:25" ht="16.2" thickBot="1" x14ac:dyDescent="0.35">
      <c r="A61" s="24" t="s">
        <v>6</v>
      </c>
      <c r="B61" s="180">
        <v>2025</v>
      </c>
      <c r="C61" s="492">
        <v>172.8296708311025</v>
      </c>
      <c r="D61" s="477">
        <v>140.23245876658643</v>
      </c>
      <c r="E61" s="477">
        <v>14.847826606488603</v>
      </c>
      <c r="F61" s="177">
        <f t="shared" si="5"/>
        <v>327.90995620417749</v>
      </c>
      <c r="G61" s="478">
        <v>300.64964768532718</v>
      </c>
      <c r="H61" s="492">
        <v>184.34026370591667</v>
      </c>
      <c r="I61" s="477">
        <v>146.64893394880883</v>
      </c>
      <c r="J61" s="477">
        <v>16.422934636780226</v>
      </c>
      <c r="K61" s="177">
        <f t="shared" si="6"/>
        <v>347.41213229150571</v>
      </c>
      <c r="L61" s="477">
        <v>26.427190143889565</v>
      </c>
      <c r="M61" s="477">
        <v>2048.0564325637311</v>
      </c>
      <c r="N61" s="75">
        <f t="shared" si="7"/>
        <v>2074.4836227076207</v>
      </c>
      <c r="O61" s="492">
        <v>1E-3</v>
      </c>
      <c r="P61" s="477">
        <v>1E-3</v>
      </c>
      <c r="Q61" s="477">
        <v>1E-3</v>
      </c>
      <c r="R61" s="171">
        <f>SUM(O61:Q61)</f>
        <v>3.0000000000000001E-3</v>
      </c>
      <c r="S61" s="497">
        <v>-1773.832975022294</v>
      </c>
      <c r="T61" s="501">
        <v>174348.06653969758</v>
      </c>
      <c r="U61" s="497">
        <v>113881.95790448054</v>
      </c>
      <c r="V61" s="497">
        <v>97335.505169493539</v>
      </c>
      <c r="W61" s="68">
        <f t="shared" si="3"/>
        <v>145183.67735688188</v>
      </c>
      <c r="X61" s="498">
        <v>13369.517522381662</v>
      </c>
    </row>
    <row r="62" spans="1:25" x14ac:dyDescent="0.3">
      <c r="A62" s="22" t="s">
        <v>0</v>
      </c>
      <c r="B62" s="178">
        <v>2026</v>
      </c>
      <c r="C62" s="490">
        <v>263.97575107176192</v>
      </c>
      <c r="D62" s="473">
        <v>124.55734157605599</v>
      </c>
      <c r="E62" s="473">
        <v>14.866124764861501</v>
      </c>
      <c r="F62" s="175">
        <f t="shared" si="5"/>
        <v>403.39921741267943</v>
      </c>
      <c r="G62" s="474">
        <v>2757.3358235243245</v>
      </c>
      <c r="H62" s="490">
        <v>181.29062180840037</v>
      </c>
      <c r="I62" s="473">
        <v>107.63241420430273</v>
      </c>
      <c r="J62" s="473">
        <v>14.863105235093517</v>
      </c>
      <c r="K62" s="175">
        <f t="shared" si="6"/>
        <v>303.78614124779665</v>
      </c>
      <c r="L62" s="473">
        <v>56.207829526808439</v>
      </c>
      <c r="M62" s="473">
        <v>2421.6211050845804</v>
      </c>
      <c r="N62" s="73">
        <f t="shared" si="7"/>
        <v>2477.8289346113888</v>
      </c>
      <c r="O62" s="490">
        <v>1E-3</v>
      </c>
      <c r="P62" s="473">
        <v>1E-3</v>
      </c>
      <c r="Q62" s="473">
        <v>1E-3</v>
      </c>
      <c r="R62" s="169">
        <f t="shared" si="4"/>
        <v>3.0000000000000001E-3</v>
      </c>
      <c r="S62" s="493">
        <v>-26.012432804353427</v>
      </c>
      <c r="T62" s="499">
        <v>194029.06869325688</v>
      </c>
      <c r="U62" s="493">
        <v>115551.81217984055</v>
      </c>
      <c r="V62" s="493">
        <v>96587.42864812231</v>
      </c>
      <c r="W62" s="66">
        <f t="shared" si="3"/>
        <v>161456.87205421072</v>
      </c>
      <c r="X62" s="494">
        <v>14833.895402664322</v>
      </c>
      <c r="Y62" s="122"/>
    </row>
    <row r="63" spans="1:25" x14ac:dyDescent="0.3">
      <c r="A63" s="23" t="s">
        <v>1</v>
      </c>
      <c r="B63" s="179">
        <v>2026</v>
      </c>
      <c r="C63" s="491">
        <v>14.260239166676728</v>
      </c>
      <c r="D63" s="475">
        <v>479.29407120505971</v>
      </c>
      <c r="E63" s="475">
        <v>57.494918802428067</v>
      </c>
      <c r="F63" s="176">
        <f t="shared" si="5"/>
        <v>551.04922917416457</v>
      </c>
      <c r="G63" s="476">
        <v>597.69446717343453</v>
      </c>
      <c r="H63" s="491">
        <v>83.019845161428904</v>
      </c>
      <c r="I63" s="475">
        <v>611.25883852967922</v>
      </c>
      <c r="J63" s="475">
        <v>64.568971082828526</v>
      </c>
      <c r="K63" s="176">
        <f t="shared" si="6"/>
        <v>758.8476547739366</v>
      </c>
      <c r="L63" s="475">
        <v>33.289844707143615</v>
      </c>
      <c r="M63" s="475">
        <v>4150.8052673904003</v>
      </c>
      <c r="N63" s="74">
        <f t="shared" si="7"/>
        <v>4184.0951120975442</v>
      </c>
      <c r="O63" s="491">
        <v>1E-3</v>
      </c>
      <c r="P63" s="475">
        <v>1E-3</v>
      </c>
      <c r="Q63" s="475">
        <v>-5.0193579738970309</v>
      </c>
      <c r="R63" s="170">
        <f t="shared" si="4"/>
        <v>-5.0173579738970311</v>
      </c>
      <c r="S63" s="495">
        <v>-3280.8793232068201</v>
      </c>
      <c r="T63" s="500">
        <v>195619.09492475871</v>
      </c>
      <c r="U63" s="495">
        <v>115067.53983066732</v>
      </c>
      <c r="V63" s="495">
        <v>95615.329221339023</v>
      </c>
      <c r="W63" s="67">
        <f t="shared" si="3"/>
        <v>122224.9295556326</v>
      </c>
      <c r="X63" s="496">
        <v>14787.675951920068</v>
      </c>
    </row>
    <row r="64" spans="1:25" x14ac:dyDescent="0.3">
      <c r="A64" s="23" t="s">
        <v>2</v>
      </c>
      <c r="B64" s="179">
        <v>2026</v>
      </c>
      <c r="C64" s="491">
        <v>98.291478646591997</v>
      </c>
      <c r="D64" s="475">
        <v>132.73614308572169</v>
      </c>
      <c r="E64" s="475">
        <v>10.924564678058628</v>
      </c>
      <c r="F64" s="176">
        <f t="shared" si="5"/>
        <v>241.95218641037232</v>
      </c>
      <c r="G64" s="476">
        <v>759.15446445598775</v>
      </c>
      <c r="H64" s="491">
        <v>98.467628647017136</v>
      </c>
      <c r="I64" s="475">
        <v>148.73405934244681</v>
      </c>
      <c r="J64" s="475">
        <v>14.58429979181779</v>
      </c>
      <c r="K64" s="176">
        <f t="shared" si="6"/>
        <v>261.78598778128173</v>
      </c>
      <c r="L64" s="475">
        <v>39.704060829341856</v>
      </c>
      <c r="M64" s="475">
        <v>1576.7952537872488</v>
      </c>
      <c r="N64" s="74">
        <f t="shared" si="7"/>
        <v>1616.4993146165907</v>
      </c>
      <c r="O64" s="491">
        <v>1E-3</v>
      </c>
      <c r="P64" s="475">
        <v>1E-3</v>
      </c>
      <c r="Q64" s="475">
        <v>-3.6348180446558409</v>
      </c>
      <c r="R64" s="170">
        <f t="shared" si="4"/>
        <v>-3.6328180446558411</v>
      </c>
      <c r="S64" s="495">
        <v>-857.34385016060287</v>
      </c>
      <c r="T64" s="500">
        <v>197122.74885380222</v>
      </c>
      <c r="U64" s="495">
        <v>115007.91315163148</v>
      </c>
      <c r="V64" s="495">
        <v>96787.459186011634</v>
      </c>
      <c r="W64" s="67">
        <f t="shared" si="3"/>
        <v>144879.33847745138</v>
      </c>
      <c r="X64" s="496">
        <v>15182.624867354474</v>
      </c>
    </row>
    <row r="65" spans="1:25" x14ac:dyDescent="0.3">
      <c r="A65" s="23" t="s">
        <v>3</v>
      </c>
      <c r="B65" s="179">
        <v>2026</v>
      </c>
      <c r="C65" s="491">
        <v>63.586945501344751</v>
      </c>
      <c r="D65" s="475">
        <v>94.40815406175426</v>
      </c>
      <c r="E65" s="475">
        <v>8.8357879710932377</v>
      </c>
      <c r="F65" s="176">
        <f t="shared" si="5"/>
        <v>166.83088753419224</v>
      </c>
      <c r="G65" s="476">
        <v>592.5754612461036</v>
      </c>
      <c r="H65" s="491">
        <v>66.645975553280792</v>
      </c>
      <c r="I65" s="475">
        <v>107.81362758872901</v>
      </c>
      <c r="J65" s="475">
        <v>12.134178339039259</v>
      </c>
      <c r="K65" s="176">
        <f t="shared" si="6"/>
        <v>186.59378148104906</v>
      </c>
      <c r="L65" s="475">
        <v>17.599464756886729</v>
      </c>
      <c r="M65" s="475">
        <v>1125.7412203452775</v>
      </c>
      <c r="N65" s="74">
        <f t="shared" si="7"/>
        <v>1143.3406851021641</v>
      </c>
      <c r="O65" s="491">
        <v>1E-3</v>
      </c>
      <c r="P65" s="475">
        <v>1E-3</v>
      </c>
      <c r="Q65" s="475">
        <v>1E-3</v>
      </c>
      <c r="R65" s="170">
        <f t="shared" si="4"/>
        <v>3.0000000000000001E-3</v>
      </c>
      <c r="S65" s="495">
        <v>-84.872616582298264</v>
      </c>
      <c r="T65" s="500">
        <v>199293.09461887353</v>
      </c>
      <c r="U65" s="495">
        <v>114834.92915200064</v>
      </c>
      <c r="V65" s="495">
        <v>96196.69556449847</v>
      </c>
      <c r="W65" s="67">
        <f t="shared" si="3"/>
        <v>143788.93360928976</v>
      </c>
      <c r="X65" s="496">
        <v>14800.415962435412</v>
      </c>
    </row>
    <row r="66" spans="1:25" x14ac:dyDescent="0.3">
      <c r="A66" s="23" t="s">
        <v>4</v>
      </c>
      <c r="B66" s="179">
        <v>2026</v>
      </c>
      <c r="C66" s="491">
        <v>49.853892010480607</v>
      </c>
      <c r="D66" s="475">
        <v>124.64158423566903</v>
      </c>
      <c r="E66" s="475">
        <v>12.026324697603625</v>
      </c>
      <c r="F66" s="176">
        <f t="shared" si="5"/>
        <v>186.52180094375325</v>
      </c>
      <c r="G66" s="476">
        <v>2050.1224893070939</v>
      </c>
      <c r="H66" s="491">
        <v>26.944809881419008</v>
      </c>
      <c r="I66" s="475">
        <v>81.156030611366205</v>
      </c>
      <c r="J66" s="475">
        <v>10.664201445266981</v>
      </c>
      <c r="K66" s="176">
        <f t="shared" si="6"/>
        <v>118.76504193805219</v>
      </c>
      <c r="L66" s="475">
        <v>26.026079327946761</v>
      </c>
      <c r="M66" s="475">
        <v>1310.8343571156361</v>
      </c>
      <c r="N66" s="74">
        <f t="shared" si="7"/>
        <v>1336.8604364435828</v>
      </c>
      <c r="O66" s="491">
        <v>1E-3</v>
      </c>
      <c r="P66" s="475">
        <v>1E-3</v>
      </c>
      <c r="Q66" s="475">
        <v>1E-3</v>
      </c>
      <c r="R66" s="170">
        <f t="shared" si="4"/>
        <v>3.0000000000000001E-3</v>
      </c>
      <c r="S66" s="495">
        <v>1E-3</v>
      </c>
      <c r="T66" s="500">
        <v>198174.14061273332</v>
      </c>
      <c r="U66" s="495">
        <v>111092.18982927382</v>
      </c>
      <c r="V66" s="495">
        <v>94641.123678453368</v>
      </c>
      <c r="W66" s="67">
        <f t="shared" si="3"/>
        <v>129371.71963968739</v>
      </c>
      <c r="X66" s="496">
        <v>14310.318415488427</v>
      </c>
    </row>
    <row r="67" spans="1:25" x14ac:dyDescent="0.3">
      <c r="A67" s="23" t="s">
        <v>5</v>
      </c>
      <c r="B67" s="179">
        <v>2026</v>
      </c>
      <c r="C67" s="491">
        <v>6.2336402348347226</v>
      </c>
      <c r="D67" s="475">
        <v>382.40507253807903</v>
      </c>
      <c r="E67" s="475">
        <v>46.510934620056595</v>
      </c>
      <c r="F67" s="176">
        <f t="shared" si="5"/>
        <v>435.14964739297034</v>
      </c>
      <c r="G67" s="476">
        <v>771.91466687736556</v>
      </c>
      <c r="H67" s="491">
        <v>28.615677581711008</v>
      </c>
      <c r="I67" s="475">
        <v>274.1662106962869</v>
      </c>
      <c r="J67" s="475">
        <v>40.175387203713555</v>
      </c>
      <c r="K67" s="176">
        <f t="shared" si="6"/>
        <v>342.95727548171146</v>
      </c>
      <c r="L67" s="475">
        <v>42.750691553793793</v>
      </c>
      <c r="M67" s="475">
        <v>3312.1098094650347</v>
      </c>
      <c r="N67" s="74">
        <f t="shared" si="7"/>
        <v>3354.8605010188285</v>
      </c>
      <c r="O67" s="491">
        <v>1E-3</v>
      </c>
      <c r="P67" s="475">
        <v>1E-3</v>
      </c>
      <c r="Q67" s="475">
        <v>1E-3</v>
      </c>
      <c r="R67" s="170">
        <f t="shared" si="4"/>
        <v>3.0000000000000001E-3</v>
      </c>
      <c r="S67" s="495">
        <v>-2335.574388551714</v>
      </c>
      <c r="T67" s="500">
        <v>199874.6397255034</v>
      </c>
      <c r="U67" s="495">
        <v>115623.13241250459</v>
      </c>
      <c r="V67" s="495">
        <v>93549.785830051507</v>
      </c>
      <c r="W67" s="67">
        <f t="shared" si="3"/>
        <v>120067.15163055265</v>
      </c>
      <c r="X67" s="496">
        <v>14662.758465846584</v>
      </c>
    </row>
    <row r="68" spans="1:25" ht="16.2" thickBot="1" x14ac:dyDescent="0.35">
      <c r="A68" s="24" t="s">
        <v>6</v>
      </c>
      <c r="B68" s="180">
        <v>2026</v>
      </c>
      <c r="C68" s="492">
        <v>165.84761853244609</v>
      </c>
      <c r="D68" s="477">
        <v>150.91351232391611</v>
      </c>
      <c r="E68" s="477">
        <v>16.068629211664135</v>
      </c>
      <c r="F68" s="177">
        <f t="shared" si="5"/>
        <v>332.82976006802636</v>
      </c>
      <c r="G68" s="478">
        <v>332.2903103502257</v>
      </c>
      <c r="H68" s="492">
        <v>177.06500653087954</v>
      </c>
      <c r="I68" s="477">
        <v>158.19469805344494</v>
      </c>
      <c r="J68" s="477">
        <v>18.393317666559064</v>
      </c>
      <c r="K68" s="177">
        <f t="shared" si="6"/>
        <v>353.65302225088357</v>
      </c>
      <c r="L68" s="477">
        <v>26.280705696499084</v>
      </c>
      <c r="M68" s="477">
        <v>2074.1592230911947</v>
      </c>
      <c r="N68" s="75">
        <f t="shared" si="7"/>
        <v>2100.4399287876936</v>
      </c>
      <c r="O68" s="492">
        <v>1E-3</v>
      </c>
      <c r="P68" s="477">
        <v>1E-3</v>
      </c>
      <c r="Q68" s="477">
        <v>1E-3</v>
      </c>
      <c r="R68" s="171">
        <f>SUM(O68:Q68)</f>
        <v>3.0000000000000001E-3</v>
      </c>
      <c r="S68" s="497">
        <v>-1768.1486184374683</v>
      </c>
      <c r="T68" s="501">
        <v>199304.03289246673</v>
      </c>
      <c r="U68" s="497">
        <v>114376.12148237048</v>
      </c>
      <c r="V68" s="497">
        <v>93966.850641301877</v>
      </c>
      <c r="W68" s="68">
        <f t="shared" si="3"/>
        <v>155835.87458511212</v>
      </c>
      <c r="X68" s="498">
        <v>14656.436664595552</v>
      </c>
    </row>
    <row r="69" spans="1:25" x14ac:dyDescent="0.3">
      <c r="A69" s="22" t="s">
        <v>0</v>
      </c>
      <c r="B69" s="178">
        <v>2027</v>
      </c>
      <c r="C69" s="490">
        <v>251.78851380427804</v>
      </c>
      <c r="D69" s="473">
        <v>134.68155775730992</v>
      </c>
      <c r="E69" s="473">
        <v>16.336530602463831</v>
      </c>
      <c r="F69" s="175">
        <f t="shared" si="5"/>
        <v>402.80660216405175</v>
      </c>
      <c r="G69" s="474">
        <v>3034.4363215027975</v>
      </c>
      <c r="H69" s="490">
        <v>173.02915025471512</v>
      </c>
      <c r="I69" s="473">
        <v>116.25258034655303</v>
      </c>
      <c r="J69" s="473">
        <v>16.746977661773467</v>
      </c>
      <c r="K69" s="175">
        <f t="shared" si="6"/>
        <v>306.02870826304161</v>
      </c>
      <c r="L69" s="473">
        <v>59.430000271126346</v>
      </c>
      <c r="M69" s="473">
        <v>2414.543273603947</v>
      </c>
      <c r="N69" s="73">
        <f t="shared" si="7"/>
        <v>2473.9732738750736</v>
      </c>
      <c r="O69" s="490">
        <v>1E-3</v>
      </c>
      <c r="P69" s="473">
        <v>1E-3</v>
      </c>
      <c r="Q69" s="473">
        <v>-0.4094470593096321</v>
      </c>
      <c r="R69" s="169">
        <f t="shared" si="4"/>
        <v>-0.4074470593096321</v>
      </c>
      <c r="S69" s="493">
        <v>1E-3</v>
      </c>
      <c r="T69" s="499">
        <v>225040.11443740796</v>
      </c>
      <c r="U69" s="493">
        <v>115317.13233721978</v>
      </c>
      <c r="V69" s="493">
        <v>93300.562648569714</v>
      </c>
      <c r="W69" s="66">
        <f t="shared" si="3"/>
        <v>176149.86747866488</v>
      </c>
      <c r="X69" s="494">
        <v>16291.006587670487</v>
      </c>
      <c r="Y69" s="133"/>
    </row>
    <row r="70" spans="1:25" x14ac:dyDescent="0.3">
      <c r="A70" s="23" t="s">
        <v>1</v>
      </c>
      <c r="B70" s="179">
        <v>2027</v>
      </c>
      <c r="C70" s="491">
        <v>13.561271580746972</v>
      </c>
      <c r="D70" s="475">
        <v>518.61836791129258</v>
      </c>
      <c r="E70" s="475">
        <v>63.099128204682842</v>
      </c>
      <c r="F70" s="176">
        <f t="shared" si="5"/>
        <v>595.27876769672241</v>
      </c>
      <c r="G70" s="476">
        <v>656.99451414668124</v>
      </c>
      <c r="H70" s="491">
        <v>79.126510214110922</v>
      </c>
      <c r="I70" s="475">
        <v>661.81541960065317</v>
      </c>
      <c r="J70" s="475">
        <v>72.870612450645652</v>
      </c>
      <c r="K70" s="176">
        <f t="shared" si="6"/>
        <v>813.81254226540977</v>
      </c>
      <c r="L70" s="475">
        <v>32.495203078250292</v>
      </c>
      <c r="M70" s="475">
        <v>4440.5493660737302</v>
      </c>
      <c r="N70" s="74">
        <f t="shared" si="7"/>
        <v>4473.0445691519808</v>
      </c>
      <c r="O70" s="491">
        <v>1E-3</v>
      </c>
      <c r="P70" s="475">
        <v>1E-3</v>
      </c>
      <c r="Q70" s="475">
        <v>-9.7236284724477695</v>
      </c>
      <c r="R70" s="170">
        <f t="shared" si="4"/>
        <v>-9.7216284724477688</v>
      </c>
      <c r="S70" s="495">
        <v>-3255.5860073775739</v>
      </c>
      <c r="T70" s="500">
        <v>226769.3630746211</v>
      </c>
      <c r="U70" s="495">
        <v>114890.48950026072</v>
      </c>
      <c r="V70" s="495">
        <v>92224.229689852335</v>
      </c>
      <c r="W70" s="67">
        <f t="shared" si="3"/>
        <v>123738.81786127351</v>
      </c>
      <c r="X70" s="496">
        <v>16216.758041886718</v>
      </c>
    </row>
    <row r="71" spans="1:25" x14ac:dyDescent="0.3">
      <c r="A71" s="23" t="s">
        <v>2</v>
      </c>
      <c r="B71" s="179">
        <v>2027</v>
      </c>
      <c r="C71" s="491">
        <v>93.930198455333496</v>
      </c>
      <c r="D71" s="475">
        <v>143.73084248552036</v>
      </c>
      <c r="E71" s="475">
        <v>11.993198244419109</v>
      </c>
      <c r="F71" s="176">
        <f t="shared" si="5"/>
        <v>249.65423918527298</v>
      </c>
      <c r="G71" s="476">
        <v>833.52974101121379</v>
      </c>
      <c r="H71" s="491">
        <v>94.263864319538186</v>
      </c>
      <c r="I71" s="475">
        <v>164.73351561847574</v>
      </c>
      <c r="J71" s="475">
        <v>16.834098580454029</v>
      </c>
      <c r="K71" s="176">
        <f t="shared" si="6"/>
        <v>275.83147851846797</v>
      </c>
      <c r="L71" s="475">
        <v>39.913721838874665</v>
      </c>
      <c r="M71" s="475">
        <v>1617.5128226375937</v>
      </c>
      <c r="N71" s="74">
        <f t="shared" si="7"/>
        <v>1657.4265444764683</v>
      </c>
      <c r="O71" s="491">
        <v>1E-3</v>
      </c>
      <c r="P71" s="475">
        <v>1E-3</v>
      </c>
      <c r="Q71" s="475">
        <v>-4.8399003360349138</v>
      </c>
      <c r="R71" s="170">
        <f t="shared" si="4"/>
        <v>-4.837900336034914</v>
      </c>
      <c r="S71" s="495">
        <v>-823.8958034652544</v>
      </c>
      <c r="T71" s="500">
        <v>229027.73869283975</v>
      </c>
      <c r="U71" s="495">
        <v>114921.53121892297</v>
      </c>
      <c r="V71" s="495">
        <v>93390.878192527787</v>
      </c>
      <c r="W71" s="67">
        <f t="shared" ref="W71:W96" si="8">SUMPRODUCT(T71:V71,H71:J71)/K71</f>
        <v>152602.66529258376</v>
      </c>
      <c r="X71" s="496">
        <v>16611.684323093014</v>
      </c>
    </row>
    <row r="72" spans="1:25" x14ac:dyDescent="0.3">
      <c r="A72" s="23" t="s">
        <v>3</v>
      </c>
      <c r="B72" s="179">
        <v>2027</v>
      </c>
      <c r="C72" s="491">
        <v>60.42044429583251</v>
      </c>
      <c r="D72" s="475">
        <v>102.24252700905873</v>
      </c>
      <c r="E72" s="475">
        <v>9.7091181291081146</v>
      </c>
      <c r="F72" s="176">
        <f t="shared" si="5"/>
        <v>172.37208943399935</v>
      </c>
      <c r="G72" s="476">
        <v>657.20490183428853</v>
      </c>
      <c r="H72" s="491">
        <v>63.901900654016679</v>
      </c>
      <c r="I72" s="475">
        <v>116.43190237551875</v>
      </c>
      <c r="J72" s="475">
        <v>13.735942311945438</v>
      </c>
      <c r="K72" s="176">
        <f t="shared" si="6"/>
        <v>194.06974534148088</v>
      </c>
      <c r="L72" s="475">
        <v>17.148149994307428</v>
      </c>
      <c r="M72" s="475">
        <v>1159.15759802715</v>
      </c>
      <c r="N72" s="74">
        <f t="shared" si="7"/>
        <v>1176.3057480214575</v>
      </c>
      <c r="O72" s="491">
        <v>1E-3</v>
      </c>
      <c r="P72" s="475">
        <v>1E-3</v>
      </c>
      <c r="Q72" s="475">
        <v>1E-3</v>
      </c>
      <c r="R72" s="170">
        <f t="shared" ref="R72:R74" si="9">SUM(O72:Q72)</f>
        <v>3.0000000000000001E-3</v>
      </c>
      <c r="S72" s="495">
        <v>-53.763473172717717</v>
      </c>
      <c r="T72" s="500">
        <v>229422.86797217547</v>
      </c>
      <c r="U72" s="495">
        <v>114796.66422680627</v>
      </c>
      <c r="V72" s="495">
        <v>92925.785462162065</v>
      </c>
      <c r="W72" s="67">
        <f t="shared" si="8"/>
        <v>150991.97711651478</v>
      </c>
      <c r="X72" s="496">
        <v>16222.52181111147</v>
      </c>
    </row>
    <row r="73" spans="1:25" x14ac:dyDescent="0.3">
      <c r="A73" s="23" t="s">
        <v>4</v>
      </c>
      <c r="B73" s="179">
        <v>2027</v>
      </c>
      <c r="C73" s="491">
        <v>47.394543218217656</v>
      </c>
      <c r="D73" s="475">
        <v>134.96461367540144</v>
      </c>
      <c r="E73" s="475">
        <v>13.207625228625233</v>
      </c>
      <c r="F73" s="176">
        <f t="shared" si="5"/>
        <v>195.56678212224432</v>
      </c>
      <c r="G73" s="476">
        <v>2278.600575398973</v>
      </c>
      <c r="H73" s="491">
        <v>25.387498838000479</v>
      </c>
      <c r="I73" s="475">
        <v>87.609550057561222</v>
      </c>
      <c r="J73" s="475">
        <v>12.191116590239087</v>
      </c>
      <c r="K73" s="176">
        <f t="shared" si="6"/>
        <v>125.18816548580079</v>
      </c>
      <c r="L73" s="475">
        <v>26.562216956911836</v>
      </c>
      <c r="M73" s="475">
        <v>1362.4436352809826</v>
      </c>
      <c r="N73" s="74">
        <f t="shared" si="7"/>
        <v>1389.0058522378945</v>
      </c>
      <c r="O73" s="491">
        <v>1E-3</v>
      </c>
      <c r="P73" s="475">
        <v>1E-3</v>
      </c>
      <c r="Q73" s="475">
        <v>1E-3</v>
      </c>
      <c r="R73" s="170">
        <f t="shared" si="9"/>
        <v>3.0000000000000001E-3</v>
      </c>
      <c r="S73" s="495">
        <v>1E-3</v>
      </c>
      <c r="T73" s="500">
        <v>228447.77875058126</v>
      </c>
      <c r="U73" s="495">
        <v>111072.05088290945</v>
      </c>
      <c r="V73" s="495">
        <v>91369.714529561272</v>
      </c>
      <c r="W73" s="67">
        <f t="shared" si="8"/>
        <v>132956.56899717919</v>
      </c>
      <c r="X73" s="496">
        <v>15739.498992709963</v>
      </c>
    </row>
    <row r="74" spans="1:25" x14ac:dyDescent="0.3">
      <c r="A74" s="23" t="s">
        <v>5</v>
      </c>
      <c r="B74" s="179">
        <v>2027</v>
      </c>
      <c r="C74" s="491">
        <v>5.9231247180820068</v>
      </c>
      <c r="D74" s="475">
        <v>413.61705630488404</v>
      </c>
      <c r="E74" s="475">
        <v>51.067253605314818</v>
      </c>
      <c r="F74" s="176">
        <f t="shared" si="5"/>
        <v>470.60743462828088</v>
      </c>
      <c r="G74" s="476">
        <v>857.09064130553156</v>
      </c>
      <c r="H74" s="491">
        <v>26.256338607504283</v>
      </c>
      <c r="I74" s="475">
        <v>292.53919098252209</v>
      </c>
      <c r="J74" s="475">
        <v>45.016945680635551</v>
      </c>
      <c r="K74" s="176">
        <f t="shared" si="6"/>
        <v>363.81247527066193</v>
      </c>
      <c r="L74" s="475">
        <v>45.137736522578862</v>
      </c>
      <c r="M74" s="475">
        <v>3547.0379297882109</v>
      </c>
      <c r="N74" s="74">
        <f t="shared" si="7"/>
        <v>3592.1756663107899</v>
      </c>
      <c r="O74" s="491">
        <v>1E-3</v>
      </c>
      <c r="P74" s="475">
        <v>1E-3</v>
      </c>
      <c r="Q74" s="475">
        <v>1E-3</v>
      </c>
      <c r="R74" s="170">
        <f t="shared" si="9"/>
        <v>3.0000000000000001E-3</v>
      </c>
      <c r="S74" s="495">
        <v>-2310.8256748586309</v>
      </c>
      <c r="T74" s="500">
        <v>230247.64498253982</v>
      </c>
      <c r="U74" s="495">
        <v>115423.94517659591</v>
      </c>
      <c r="V74" s="495">
        <v>90278.307173767855</v>
      </c>
      <c r="W74" s="67">
        <f t="shared" si="8"/>
        <v>120599.33153681422</v>
      </c>
      <c r="X74" s="496">
        <v>16091.60673122813</v>
      </c>
    </row>
    <row r="75" spans="1:25" ht="16.2" thickBot="1" x14ac:dyDescent="0.35">
      <c r="A75" s="24" t="s">
        <v>6</v>
      </c>
      <c r="B75" s="180">
        <v>2027</v>
      </c>
      <c r="C75" s="492">
        <v>157.58576402330249</v>
      </c>
      <c r="D75" s="477">
        <v>163.2418805459175</v>
      </c>
      <c r="E75" s="477">
        <v>17.644738849010153</v>
      </c>
      <c r="F75" s="177">
        <f t="shared" si="5"/>
        <v>338.47238341823009</v>
      </c>
      <c r="G75" s="478">
        <v>368.94272021933836</v>
      </c>
      <c r="H75" s="492">
        <v>168.63859720790745</v>
      </c>
      <c r="I75" s="477">
        <v>171.71468670810023</v>
      </c>
      <c r="J75" s="477">
        <v>20.637875455723272</v>
      </c>
      <c r="K75" s="177">
        <f t="shared" si="6"/>
        <v>360.99115937173093</v>
      </c>
      <c r="L75" s="477">
        <v>26.179798127728173</v>
      </c>
      <c r="M75" s="477">
        <v>2102.7484094917677</v>
      </c>
      <c r="N75" s="75">
        <f t="shared" si="7"/>
        <v>2128.9282076194959</v>
      </c>
      <c r="O75" s="492">
        <v>1E-3</v>
      </c>
      <c r="P75" s="477">
        <v>1E-3</v>
      </c>
      <c r="Q75" s="477">
        <v>1E-3</v>
      </c>
      <c r="R75" s="171">
        <f>SUM(O75:Q75)</f>
        <v>3.0000000000000001E-3</v>
      </c>
      <c r="S75" s="497">
        <v>-1759.9844874001574</v>
      </c>
      <c r="T75" s="501">
        <v>229425.14873859962</v>
      </c>
      <c r="U75" s="497">
        <v>114082.26491726629</v>
      </c>
      <c r="V75" s="497">
        <v>90696.601022763745</v>
      </c>
      <c r="W75" s="68">
        <f t="shared" si="8"/>
        <v>166628.23789802613</v>
      </c>
      <c r="X75" s="498">
        <v>16085.450563780236</v>
      </c>
    </row>
    <row r="76" spans="1:25" x14ac:dyDescent="0.3">
      <c r="A76" s="22" t="s">
        <v>0</v>
      </c>
      <c r="B76" s="178">
        <v>2028</v>
      </c>
      <c r="C76" s="490">
        <v>238.18224599722285</v>
      </c>
      <c r="D76" s="473">
        <v>146.58813933735897</v>
      </c>
      <c r="E76" s="473">
        <v>18.271150249356094</v>
      </c>
      <c r="F76" s="175">
        <f t="shared" si="5"/>
        <v>403.0415355839379</v>
      </c>
      <c r="G76" s="474">
        <v>3340.313661408768</v>
      </c>
      <c r="H76" s="490">
        <v>163.75370549349577</v>
      </c>
      <c r="I76" s="473">
        <v>126.1588382405987</v>
      </c>
      <c r="J76" s="473">
        <v>18.862452053114357</v>
      </c>
      <c r="K76" s="175">
        <f t="shared" si="6"/>
        <v>308.77499578720881</v>
      </c>
      <c r="L76" s="473">
        <v>64.480593031898877</v>
      </c>
      <c r="M76" s="473">
        <v>2425.8780034641936</v>
      </c>
      <c r="N76" s="73">
        <f t="shared" si="7"/>
        <v>2490.3585964960926</v>
      </c>
      <c r="O76" s="490">
        <v>1E-3</v>
      </c>
      <c r="P76" s="473">
        <v>1E-3</v>
      </c>
      <c r="Q76" s="473">
        <v>-0.59030180375826447</v>
      </c>
      <c r="R76" s="169">
        <f t="shared" ref="R76:R81" si="10">SUM(O76:Q76)</f>
        <v>-0.58830180375826446</v>
      </c>
      <c r="S76" s="493">
        <v>1E-3</v>
      </c>
      <c r="T76" s="499">
        <v>263885.42029389605</v>
      </c>
      <c r="U76" s="493">
        <v>114472.17464976321</v>
      </c>
      <c r="V76" s="493">
        <v>90299.96478330798</v>
      </c>
      <c r="W76" s="66">
        <f t="shared" si="8"/>
        <v>192234.38273658624</v>
      </c>
      <c r="X76" s="494">
        <v>17490.722329778982</v>
      </c>
      <c r="Y76" s="122"/>
    </row>
    <row r="77" spans="1:25" x14ac:dyDescent="0.3">
      <c r="A77" s="23" t="s">
        <v>1</v>
      </c>
      <c r="B77" s="179">
        <v>2028</v>
      </c>
      <c r="C77" s="491">
        <v>12.798987921191536</v>
      </c>
      <c r="D77" s="475">
        <v>564.36505141546229</v>
      </c>
      <c r="E77" s="475">
        <v>70.411459005820035</v>
      </c>
      <c r="F77" s="176">
        <f t="shared" si="5"/>
        <v>647.57549834247379</v>
      </c>
      <c r="G77" s="476">
        <v>726.13713921984231</v>
      </c>
      <c r="H77" s="491">
        <v>74.79267050901403</v>
      </c>
      <c r="I77" s="475">
        <v>719.94049166126217</v>
      </c>
      <c r="J77" s="475">
        <v>82.190497113222676</v>
      </c>
      <c r="K77" s="176">
        <f t="shared" si="6"/>
        <v>876.92365928349886</v>
      </c>
      <c r="L77" s="475">
        <v>31.651913249826581</v>
      </c>
      <c r="M77" s="475">
        <v>4789.6268371349706</v>
      </c>
      <c r="N77" s="74">
        <f t="shared" si="7"/>
        <v>4821.2787503847976</v>
      </c>
      <c r="O77" s="491">
        <v>1E-3</v>
      </c>
      <c r="P77" s="475">
        <v>1E-3</v>
      </c>
      <c r="Q77" s="475">
        <v>-11.766708110041419</v>
      </c>
      <c r="R77" s="170">
        <f t="shared" si="10"/>
        <v>-11.764708110041418</v>
      </c>
      <c r="S77" s="495">
        <v>-3245.1855462522799</v>
      </c>
      <c r="T77" s="500">
        <v>265821.61716442456</v>
      </c>
      <c r="U77" s="495">
        <v>114107.63661152015</v>
      </c>
      <c r="V77" s="495">
        <v>89203.278576518132</v>
      </c>
      <c r="W77" s="67">
        <f t="shared" si="8"/>
        <v>124713.11189259613</v>
      </c>
      <c r="X77" s="496">
        <v>17803.845280529415</v>
      </c>
    </row>
    <row r="78" spans="1:25" x14ac:dyDescent="0.3">
      <c r="A78" s="23" t="s">
        <v>2</v>
      </c>
      <c r="B78" s="179">
        <v>2028</v>
      </c>
      <c r="C78" s="491">
        <v>88.610152281008411</v>
      </c>
      <c r="D78" s="475">
        <v>156.45222988970477</v>
      </c>
      <c r="E78" s="475">
        <v>13.389363134466077</v>
      </c>
      <c r="F78" s="176">
        <f t="shared" si="5"/>
        <v>258.45174530517926</v>
      </c>
      <c r="G78" s="476">
        <v>920.22028245349418</v>
      </c>
      <c r="H78" s="491">
        <v>89.937515401433316</v>
      </c>
      <c r="I78" s="475">
        <v>183.56023333394842</v>
      </c>
      <c r="J78" s="475">
        <v>19.421115364648156</v>
      </c>
      <c r="K78" s="176">
        <f t="shared" si="6"/>
        <v>292.91886410002985</v>
      </c>
      <c r="L78" s="475">
        <v>40.125689184774984</v>
      </c>
      <c r="M78" s="475">
        <v>1665.7818251732947</v>
      </c>
      <c r="N78" s="74">
        <f t="shared" si="7"/>
        <v>1705.9075143580696</v>
      </c>
      <c r="O78" s="491">
        <v>1E-3</v>
      </c>
      <c r="P78" s="475">
        <v>1E-3</v>
      </c>
      <c r="Q78" s="475">
        <v>-6.0307522301820748</v>
      </c>
      <c r="R78" s="170">
        <f t="shared" si="10"/>
        <v>-6.0287522301820751</v>
      </c>
      <c r="S78" s="495">
        <v>-785.68623190457583</v>
      </c>
      <c r="T78" s="500">
        <v>267140.53855196835</v>
      </c>
      <c r="U78" s="495">
        <v>114122.17193816617</v>
      </c>
      <c r="V78" s="495">
        <v>90369.791848743305</v>
      </c>
      <c r="W78" s="67">
        <f t="shared" si="8"/>
        <v>159529.94733356446</v>
      </c>
      <c r="X78" s="496">
        <v>18198.751437671141</v>
      </c>
    </row>
    <row r="79" spans="1:25" x14ac:dyDescent="0.3">
      <c r="A79" s="23" t="s">
        <v>3</v>
      </c>
      <c r="B79" s="179">
        <v>2028</v>
      </c>
      <c r="C79" s="491">
        <v>56.976155222739095</v>
      </c>
      <c r="D79" s="475">
        <v>111.21682184861911</v>
      </c>
      <c r="E79" s="475">
        <v>10.883296135562633</v>
      </c>
      <c r="F79" s="176">
        <f t="shared" si="5"/>
        <v>179.07627320692083</v>
      </c>
      <c r="G79" s="476">
        <v>732.76810523441452</v>
      </c>
      <c r="H79" s="491">
        <v>60.692406636302103</v>
      </c>
      <c r="I79" s="475">
        <v>126.58388450967534</v>
      </c>
      <c r="J79" s="475">
        <v>15.483775858158383</v>
      </c>
      <c r="K79" s="176">
        <f t="shared" si="6"/>
        <v>202.76006700413583</v>
      </c>
      <c r="L79" s="475">
        <v>16.759103323174017</v>
      </c>
      <c r="M79" s="475">
        <v>1201.9600223996138</v>
      </c>
      <c r="N79" s="74">
        <f t="shared" si="7"/>
        <v>1218.7191257227878</v>
      </c>
      <c r="O79" s="491">
        <v>1E-3</v>
      </c>
      <c r="P79" s="475">
        <v>1E-3</v>
      </c>
      <c r="Q79" s="475">
        <v>1E-3</v>
      </c>
      <c r="R79" s="170">
        <f t="shared" si="10"/>
        <v>3.0000000000000001E-3</v>
      </c>
      <c r="S79" s="495">
        <v>-18.662884977538145</v>
      </c>
      <c r="T79" s="500">
        <v>267351.67450002691</v>
      </c>
      <c r="U79" s="495">
        <v>113949.3547398747</v>
      </c>
      <c r="V79" s="495">
        <v>90359.484692124388</v>
      </c>
      <c r="W79" s="67">
        <f t="shared" si="8"/>
        <v>158066.00868293288</v>
      </c>
      <c r="X79" s="496">
        <v>17787.61086892262</v>
      </c>
    </row>
    <row r="80" spans="1:25" x14ac:dyDescent="0.3">
      <c r="A80" s="23" t="s">
        <v>4</v>
      </c>
      <c r="B80" s="179">
        <v>2028</v>
      </c>
      <c r="C80" s="491">
        <v>44.713754011169144</v>
      </c>
      <c r="D80" s="475">
        <v>146.85787139349719</v>
      </c>
      <c r="E80" s="475">
        <v>14.797933612695044</v>
      </c>
      <c r="F80" s="176">
        <f t="shared" si="5"/>
        <v>206.36955901736138</v>
      </c>
      <c r="G80" s="476">
        <v>2545.2932629519255</v>
      </c>
      <c r="H80" s="491">
        <v>23.676240333375372</v>
      </c>
      <c r="I80" s="475">
        <v>95.20493504593658</v>
      </c>
      <c r="J80" s="475">
        <v>13.879594853704882</v>
      </c>
      <c r="K80" s="176">
        <f t="shared" si="6"/>
        <v>132.76077023301684</v>
      </c>
      <c r="L80" s="475">
        <v>27.212317514738288</v>
      </c>
      <c r="M80" s="475">
        <v>1427.0972464288145</v>
      </c>
      <c r="N80" s="74">
        <f t="shared" si="7"/>
        <v>1454.3095639435528</v>
      </c>
      <c r="O80" s="491">
        <v>1E-3</v>
      </c>
      <c r="P80" s="475">
        <v>1E-3</v>
      </c>
      <c r="Q80" s="475">
        <v>1E-3</v>
      </c>
      <c r="R80" s="170">
        <f t="shared" si="10"/>
        <v>3.0000000000000001E-3</v>
      </c>
      <c r="S80" s="495">
        <v>1E-3</v>
      </c>
      <c r="T80" s="500">
        <v>266575.71842625726</v>
      </c>
      <c r="U80" s="495">
        <v>110316.97701123863</v>
      </c>
      <c r="V80" s="495">
        <v>88805.705868309422</v>
      </c>
      <c r="W80" s="67">
        <f t="shared" si="8"/>
        <v>135934.87438944215</v>
      </c>
      <c r="X80" s="496">
        <v>17312.484678834742</v>
      </c>
    </row>
    <row r="81" spans="1:25" x14ac:dyDescent="0.3">
      <c r="A81" s="23" t="s">
        <v>5</v>
      </c>
      <c r="B81" s="179">
        <v>2028</v>
      </c>
      <c r="C81" s="491">
        <v>5.5853867586899915</v>
      </c>
      <c r="D81" s="475">
        <v>449.87148454912472</v>
      </c>
      <c r="E81" s="475">
        <v>57.197643250719779</v>
      </c>
      <c r="F81" s="176">
        <f t="shared" si="5"/>
        <v>512.65451455853452</v>
      </c>
      <c r="G81" s="476">
        <v>956.88125687951833</v>
      </c>
      <c r="H81" s="491">
        <v>23.841494748427564</v>
      </c>
      <c r="I81" s="475">
        <v>313.94395685307347</v>
      </c>
      <c r="J81" s="475">
        <v>50.203631131724208</v>
      </c>
      <c r="K81" s="176">
        <f t="shared" si="6"/>
        <v>387.98908273322525</v>
      </c>
      <c r="L81" s="475">
        <v>48.060317169493921</v>
      </c>
      <c r="M81" s="475">
        <v>3832.2938885996768</v>
      </c>
      <c r="N81" s="74">
        <f t="shared" si="7"/>
        <v>3880.3542057691707</v>
      </c>
      <c r="O81" s="491">
        <v>1E-3</v>
      </c>
      <c r="P81" s="475">
        <v>1E-3</v>
      </c>
      <c r="Q81" s="475">
        <v>1E-3</v>
      </c>
      <c r="R81" s="170">
        <f t="shared" si="10"/>
        <v>3.0000000000000001E-3</v>
      </c>
      <c r="S81" s="495">
        <v>-2299.7753853921135</v>
      </c>
      <c r="T81" s="500">
        <v>268512.39150874165</v>
      </c>
      <c r="U81" s="495">
        <v>114607.71611461781</v>
      </c>
      <c r="V81" s="495">
        <v>87714.799147534664</v>
      </c>
      <c r="W81" s="67">
        <f t="shared" si="8"/>
        <v>120585.19210532904</v>
      </c>
      <c r="X81" s="496">
        <v>17677.651299893681</v>
      </c>
    </row>
    <row r="82" spans="1:25" ht="16.2" thickBot="1" x14ac:dyDescent="0.35">
      <c r="A82" s="24" t="s">
        <v>6</v>
      </c>
      <c r="B82" s="180">
        <v>2028</v>
      </c>
      <c r="C82" s="492">
        <v>148.595368645333</v>
      </c>
      <c r="D82" s="477">
        <v>177.56236916897356</v>
      </c>
      <c r="E82" s="477">
        <v>19.76475338618236</v>
      </c>
      <c r="F82" s="177">
        <f t="shared" si="5"/>
        <v>345.92249120048888</v>
      </c>
      <c r="G82" s="478">
        <v>411.91784888718871</v>
      </c>
      <c r="H82" s="492">
        <v>158.76801771530569</v>
      </c>
      <c r="I82" s="477">
        <v>187.52162795824611</v>
      </c>
      <c r="J82" s="477">
        <v>23.065294544211135</v>
      </c>
      <c r="K82" s="177">
        <f t="shared" si="6"/>
        <v>369.35494021776299</v>
      </c>
      <c r="L82" s="477">
        <v>26.105761234072659</v>
      </c>
      <c r="M82" s="477">
        <v>2146.7202656193504</v>
      </c>
      <c r="N82" s="75">
        <f t="shared" si="7"/>
        <v>2172.8260268534232</v>
      </c>
      <c r="O82" s="492">
        <v>1E-3</v>
      </c>
      <c r="P82" s="477">
        <v>1E-3</v>
      </c>
      <c r="Q82" s="477">
        <v>1E-3</v>
      </c>
      <c r="R82" s="171">
        <f>SUM(O82:Q82)</f>
        <v>3.0000000000000001E-3</v>
      </c>
      <c r="S82" s="497">
        <v>-1760.9071779662343</v>
      </c>
      <c r="T82" s="501">
        <v>267351.17642221076</v>
      </c>
      <c r="U82" s="497">
        <v>113181.25958233024</v>
      </c>
      <c r="V82" s="497">
        <v>88125.70864654929</v>
      </c>
      <c r="W82" s="68">
        <f t="shared" si="8"/>
        <v>177886.87421851078</v>
      </c>
      <c r="X82" s="498">
        <v>17672.469297738306</v>
      </c>
    </row>
    <row r="83" spans="1:25" x14ac:dyDescent="0.3">
      <c r="A83" s="22" t="s">
        <v>0</v>
      </c>
      <c r="B83" s="178">
        <v>2029</v>
      </c>
      <c r="C83" s="490">
        <v>223.2223453432718</v>
      </c>
      <c r="D83" s="473">
        <v>160.29003487194953</v>
      </c>
      <c r="E83" s="473">
        <v>20.707258182959748</v>
      </c>
      <c r="F83" s="175">
        <f t="shared" si="5"/>
        <v>404.21963839818113</v>
      </c>
      <c r="G83" s="474">
        <v>3711.279022579708</v>
      </c>
      <c r="H83" s="490">
        <v>153.82885652805348</v>
      </c>
      <c r="I83" s="473">
        <v>137.65897241528052</v>
      </c>
      <c r="J83" s="473">
        <v>21.281033039215405</v>
      </c>
      <c r="K83" s="175">
        <f t="shared" si="6"/>
        <v>312.76886198254937</v>
      </c>
      <c r="L83" s="473">
        <v>70.907370969605395</v>
      </c>
      <c r="M83" s="473">
        <v>2436.3697161596187</v>
      </c>
      <c r="N83" s="73">
        <f t="shared" si="7"/>
        <v>2507.2770871292241</v>
      </c>
      <c r="O83" s="490">
        <v>1E-3</v>
      </c>
      <c r="P83" s="473">
        <v>1E-3</v>
      </c>
      <c r="Q83" s="473">
        <v>-0.57277485625565694</v>
      </c>
      <c r="R83" s="169">
        <f t="shared" ref="R83:R88" si="11">SUM(O83:Q83)</f>
        <v>-0.57077485625565694</v>
      </c>
      <c r="S83" s="493">
        <v>1E-3</v>
      </c>
      <c r="T83" s="499">
        <v>312144.19108700298</v>
      </c>
      <c r="U83" s="493">
        <v>112940.07094935937</v>
      </c>
      <c r="V83" s="493">
        <v>87416.675491447109</v>
      </c>
      <c r="W83" s="66">
        <f t="shared" si="8"/>
        <v>209177.84092314064</v>
      </c>
      <c r="X83" s="494">
        <v>19142.763077101925</v>
      </c>
      <c r="Y83" s="122"/>
    </row>
    <row r="84" spans="1:25" x14ac:dyDescent="0.3">
      <c r="A84" s="23" t="s">
        <v>1</v>
      </c>
      <c r="B84" s="179">
        <v>2029</v>
      </c>
      <c r="C84" s="491">
        <v>11.98172399731587</v>
      </c>
      <c r="D84" s="475">
        <v>617.45202603186794</v>
      </c>
      <c r="E84" s="475">
        <v>79.749658067812277</v>
      </c>
      <c r="F84" s="176">
        <f t="shared" si="5"/>
        <v>709.18340809699612</v>
      </c>
      <c r="G84" s="476">
        <v>806.8586191757596</v>
      </c>
      <c r="H84" s="491">
        <v>70.227665483260282</v>
      </c>
      <c r="I84" s="475">
        <v>787.0613867880777</v>
      </c>
      <c r="J84" s="475">
        <v>92.792114876126391</v>
      </c>
      <c r="K84" s="176">
        <f t="shared" si="6"/>
        <v>950.08116714746438</v>
      </c>
      <c r="L84" s="475">
        <v>30.791625605694669</v>
      </c>
      <c r="M84" s="475">
        <v>5204.8360576941996</v>
      </c>
      <c r="N84" s="74">
        <f t="shared" si="7"/>
        <v>5235.6276832998947</v>
      </c>
      <c r="O84" s="491">
        <v>1E-3</v>
      </c>
      <c r="P84" s="475">
        <v>1E-3</v>
      </c>
      <c r="Q84" s="475">
        <v>-13.0414568083141</v>
      </c>
      <c r="R84" s="170">
        <f>SUM(O84:Q84)</f>
        <v>-13.0394568083141</v>
      </c>
      <c r="S84" s="495">
        <v>-3224.7661286736516</v>
      </c>
      <c r="T84" s="500">
        <v>314391.2977897001</v>
      </c>
      <c r="U84" s="495">
        <v>112660.65714170746</v>
      </c>
      <c r="V84" s="495">
        <v>86319.727670687615</v>
      </c>
      <c r="W84" s="67">
        <f t="shared" si="8"/>
        <v>124999.43597565596</v>
      </c>
      <c r="X84" s="496">
        <v>19566.633337135543</v>
      </c>
    </row>
    <row r="85" spans="1:25" x14ac:dyDescent="0.3">
      <c r="A85" s="23" t="s">
        <v>2</v>
      </c>
      <c r="B85" s="179">
        <v>2029</v>
      </c>
      <c r="C85" s="491">
        <v>82.917374425663581</v>
      </c>
      <c r="D85" s="475">
        <v>171.22925340171722</v>
      </c>
      <c r="E85" s="475">
        <v>15.172119734549012</v>
      </c>
      <c r="F85" s="176">
        <f t="shared" si="5"/>
        <v>269.3187475619298</v>
      </c>
      <c r="G85" s="476">
        <v>1021.4762092552925</v>
      </c>
      <c r="H85" s="491">
        <v>84.937848433420839</v>
      </c>
      <c r="I85" s="475">
        <v>205.75575828073198</v>
      </c>
      <c r="J85" s="475">
        <v>22.439671627610402</v>
      </c>
      <c r="K85" s="176">
        <f t="shared" si="6"/>
        <v>313.13327834176317</v>
      </c>
      <c r="L85" s="475">
        <v>40.439309214215655</v>
      </c>
      <c r="M85" s="475">
        <v>1728.4619540484623</v>
      </c>
      <c r="N85" s="74">
        <f t="shared" si="7"/>
        <v>1768.901263262678</v>
      </c>
      <c r="O85" s="491">
        <v>1E-3</v>
      </c>
      <c r="P85" s="475">
        <v>1E-3</v>
      </c>
      <c r="Q85" s="475">
        <v>-7.266551893061389</v>
      </c>
      <c r="R85" s="170">
        <f t="shared" si="11"/>
        <v>-7.2645518930613893</v>
      </c>
      <c r="S85" s="495">
        <v>-747.42405400738562</v>
      </c>
      <c r="T85" s="500">
        <v>315229.89153330302</v>
      </c>
      <c r="U85" s="495">
        <v>112679.21161406422</v>
      </c>
      <c r="V85" s="495">
        <v>87486.097194111659</v>
      </c>
      <c r="W85" s="67">
        <f t="shared" si="8"/>
        <v>165815.99038225986</v>
      </c>
      <c r="X85" s="496">
        <v>19961.51898941605</v>
      </c>
    </row>
    <row r="86" spans="1:25" x14ac:dyDescent="0.3">
      <c r="A86" s="23" t="s">
        <v>3</v>
      </c>
      <c r="B86" s="179">
        <v>2029</v>
      </c>
      <c r="C86" s="491">
        <v>53.274109396223807</v>
      </c>
      <c r="D86" s="475">
        <v>121.69213442316439</v>
      </c>
      <c r="E86" s="475">
        <v>12.310944830040798</v>
      </c>
      <c r="F86" s="176">
        <f t="shared" si="5"/>
        <v>187.27718864942898</v>
      </c>
      <c r="G86" s="476">
        <v>815.55171436573517</v>
      </c>
      <c r="H86" s="491">
        <v>57.175013682342836</v>
      </c>
      <c r="I86" s="475">
        <v>138.3902650761795</v>
      </c>
      <c r="J86" s="475">
        <v>17.608300381981657</v>
      </c>
      <c r="K86" s="176">
        <f t="shared" si="6"/>
        <v>213.17357914050399</v>
      </c>
      <c r="L86" s="475">
        <v>16.51407623790227</v>
      </c>
      <c r="M86" s="475">
        <v>1260.1324205085698</v>
      </c>
      <c r="N86" s="74">
        <f t="shared" si="7"/>
        <v>1276.6464967464722</v>
      </c>
      <c r="O86" s="491">
        <v>1E-3</v>
      </c>
      <c r="P86" s="475">
        <v>1E-3</v>
      </c>
      <c r="Q86" s="475">
        <v>1E-3</v>
      </c>
      <c r="R86" s="170">
        <f t="shared" si="11"/>
        <v>3.0000000000000001E-3</v>
      </c>
      <c r="S86" s="495">
        <v>1E-3</v>
      </c>
      <c r="T86" s="500">
        <v>314848.95874747488</v>
      </c>
      <c r="U86" s="495">
        <v>112412.9403062471</v>
      </c>
      <c r="V86" s="495">
        <v>87181.236273852162</v>
      </c>
      <c r="W86" s="67">
        <f t="shared" si="8"/>
        <v>164623.88851708843</v>
      </c>
      <c r="X86" s="496">
        <v>19381.50901902041</v>
      </c>
    </row>
    <row r="87" spans="1:25" x14ac:dyDescent="0.3">
      <c r="A87" s="23" t="s">
        <v>4</v>
      </c>
      <c r="B87" s="179">
        <v>2029</v>
      </c>
      <c r="C87" s="491">
        <v>41.816986132545438</v>
      </c>
      <c r="D87" s="475">
        <v>160.76021477170988</v>
      </c>
      <c r="E87" s="475">
        <v>16.735714751028912</v>
      </c>
      <c r="F87" s="176">
        <f t="shared" si="5"/>
        <v>219.31291565528426</v>
      </c>
      <c r="G87" s="476">
        <v>2839.193802191453</v>
      </c>
      <c r="H87" s="491">
        <v>21.890999079988688</v>
      </c>
      <c r="I87" s="475">
        <v>104.03538793551733</v>
      </c>
      <c r="J87" s="475">
        <v>15.934666996610083</v>
      </c>
      <c r="K87" s="176">
        <f t="shared" si="6"/>
        <v>141.86105401211611</v>
      </c>
      <c r="L87" s="475">
        <v>28.099124304226805</v>
      </c>
      <c r="M87" s="475">
        <v>1510.5436705164725</v>
      </c>
      <c r="N87" s="74">
        <f t="shared" si="7"/>
        <v>1538.6427948206992</v>
      </c>
      <c r="O87" s="491">
        <v>1E-3</v>
      </c>
      <c r="P87" s="475">
        <v>1E-3</v>
      </c>
      <c r="Q87" s="475">
        <v>1E-3</v>
      </c>
      <c r="R87" s="170">
        <f t="shared" si="11"/>
        <v>3.0000000000000001E-3</v>
      </c>
      <c r="S87" s="495">
        <v>1E-3</v>
      </c>
      <c r="T87" s="500">
        <v>314233.91364228277</v>
      </c>
      <c r="U87" s="495">
        <v>108902.44161052883</v>
      </c>
      <c r="V87" s="495">
        <v>85625.672021287523</v>
      </c>
      <c r="W87" s="67">
        <f t="shared" si="8"/>
        <v>137973.16522735916</v>
      </c>
      <c r="X87" s="496">
        <v>18900.314506236136</v>
      </c>
    </row>
    <row r="88" spans="1:25" x14ac:dyDescent="0.3">
      <c r="A88" s="23" t="s">
        <v>5</v>
      </c>
      <c r="B88" s="179">
        <v>2029</v>
      </c>
      <c r="C88" s="491">
        <v>5.2210558398445297</v>
      </c>
      <c r="D88" s="475">
        <v>492.06832210237019</v>
      </c>
      <c r="E88" s="475">
        <v>64.602081624653351</v>
      </c>
      <c r="F88" s="176">
        <f t="shared" si="5"/>
        <v>561.89145956686809</v>
      </c>
      <c r="G88" s="476">
        <v>1072.162356266741</v>
      </c>
      <c r="H88" s="491">
        <v>21.46273444223883</v>
      </c>
      <c r="I88" s="475">
        <v>338.78702491098022</v>
      </c>
      <c r="J88" s="475">
        <v>56.443736882915999</v>
      </c>
      <c r="K88" s="176">
        <f t="shared" si="6"/>
        <v>416.69349623613505</v>
      </c>
      <c r="L88" s="475">
        <v>51.076608553296808</v>
      </c>
      <c r="M88" s="475">
        <v>4164.402647605265</v>
      </c>
      <c r="N88" s="74">
        <f t="shared" si="7"/>
        <v>4215.4792561585618</v>
      </c>
      <c r="O88" s="491">
        <v>1E-3</v>
      </c>
      <c r="P88" s="475">
        <v>1E-3</v>
      </c>
      <c r="Q88" s="475">
        <v>1E-3</v>
      </c>
      <c r="R88" s="170">
        <f t="shared" si="11"/>
        <v>3.0000000000000001E-3</v>
      </c>
      <c r="S88" s="495">
        <v>-2480.8926799553938</v>
      </c>
      <c r="T88" s="500">
        <v>316359.03620229464</v>
      </c>
      <c r="U88" s="495">
        <v>113078.27462634468</v>
      </c>
      <c r="V88" s="495">
        <v>84534.401341766948</v>
      </c>
      <c r="W88" s="67">
        <f t="shared" si="8"/>
        <v>119682.2609003883</v>
      </c>
      <c r="X88" s="496">
        <v>19434.464331809868</v>
      </c>
    </row>
    <row r="89" spans="1:25" ht="16.2" thickBot="1" x14ac:dyDescent="0.35">
      <c r="A89" s="24" t="s">
        <v>6</v>
      </c>
      <c r="B89" s="180">
        <v>2029</v>
      </c>
      <c r="C89" s="492">
        <v>138.97279401759144</v>
      </c>
      <c r="D89" s="477">
        <v>194.21189695775601</v>
      </c>
      <c r="E89" s="477">
        <v>22.326074118403916</v>
      </c>
      <c r="F89" s="177">
        <f t="shared" si="5"/>
        <v>355.51076509375139</v>
      </c>
      <c r="G89" s="478">
        <v>462.30067462264969</v>
      </c>
      <c r="H89" s="492">
        <v>147.88327150315138</v>
      </c>
      <c r="I89" s="477">
        <v>206.01508715376809</v>
      </c>
      <c r="J89" s="477">
        <v>25.988111062619218</v>
      </c>
      <c r="K89" s="177">
        <f t="shared" si="6"/>
        <v>379.8864697195387</v>
      </c>
      <c r="L89" s="477">
        <v>26.019294398277957</v>
      </c>
      <c r="M89" s="477">
        <v>2204.7747106889956</v>
      </c>
      <c r="N89" s="75">
        <f t="shared" si="7"/>
        <v>2230.7940050872735</v>
      </c>
      <c r="O89" s="492">
        <v>1E-3</v>
      </c>
      <c r="P89" s="477">
        <v>1E-3</v>
      </c>
      <c r="Q89" s="477">
        <v>1E-3</v>
      </c>
      <c r="R89" s="171">
        <f>SUM(O89:Q89)</f>
        <v>3.0000000000000001E-3</v>
      </c>
      <c r="S89" s="497">
        <v>-1591.4593254110343</v>
      </c>
      <c r="T89" s="501">
        <v>315117.26110858063</v>
      </c>
      <c r="U89" s="497">
        <v>111601.52402815406</v>
      </c>
      <c r="V89" s="497">
        <v>84950.70185831991</v>
      </c>
      <c r="W89" s="68">
        <f t="shared" si="8"/>
        <v>189003.51335690587</v>
      </c>
      <c r="X89" s="498">
        <v>19435.188409650349</v>
      </c>
    </row>
    <row r="90" spans="1:25" x14ac:dyDescent="0.3">
      <c r="A90" s="22" t="s">
        <v>0</v>
      </c>
      <c r="B90" s="178">
        <v>2030</v>
      </c>
      <c r="C90" s="490">
        <v>207.24449059192995</v>
      </c>
      <c r="D90" s="473">
        <v>176.22802230376925</v>
      </c>
      <c r="E90" s="473">
        <v>23.831990747298434</v>
      </c>
      <c r="F90" s="175">
        <f t="shared" si="5"/>
        <v>407.30450364299764</v>
      </c>
      <c r="G90" s="474">
        <v>4150.0754539455902</v>
      </c>
      <c r="H90" s="490">
        <v>143.46938667270462</v>
      </c>
      <c r="I90" s="473">
        <v>150.96932178720596</v>
      </c>
      <c r="J90" s="473">
        <v>24.015561009688781</v>
      </c>
      <c r="K90" s="175">
        <f t="shared" si="6"/>
        <v>318.45426946959935</v>
      </c>
      <c r="L90" s="473">
        <v>79.142411636660142</v>
      </c>
      <c r="M90" s="473">
        <v>2459.1942603043299</v>
      </c>
      <c r="N90" s="73">
        <f t="shared" si="7"/>
        <v>2538.3366719409901</v>
      </c>
      <c r="O90" s="490">
        <v>1E-3</v>
      </c>
      <c r="P90" s="473">
        <v>1E-3</v>
      </c>
      <c r="Q90" s="473">
        <v>-0.18257026239034327</v>
      </c>
      <c r="R90" s="169">
        <f t="shared" ref="R90:R95" si="12">SUM(O90:Q90)</f>
        <v>-0.18057026239034327</v>
      </c>
      <c r="S90" s="493">
        <v>1E-3</v>
      </c>
      <c r="T90" s="499">
        <v>372636.7522389121</v>
      </c>
      <c r="U90" s="493">
        <v>110801.06744141702</v>
      </c>
      <c r="V90" s="493">
        <v>84748.395488877286</v>
      </c>
      <c r="W90" s="66">
        <f t="shared" si="8"/>
        <v>226798.0538712347</v>
      </c>
      <c r="X90" s="494">
        <v>21101.11028190771</v>
      </c>
      <c r="Y90" s="122"/>
    </row>
    <row r="91" spans="1:25" x14ac:dyDescent="0.3">
      <c r="A91" s="23" t="s">
        <v>1</v>
      </c>
      <c r="B91" s="179">
        <v>2030</v>
      </c>
      <c r="C91" s="491">
        <v>11.118660848201975</v>
      </c>
      <c r="D91" s="475">
        <v>679.37802207050186</v>
      </c>
      <c r="E91" s="475">
        <v>91.772643797262063</v>
      </c>
      <c r="F91" s="176">
        <f t="shared" si="5"/>
        <v>782.26932671596592</v>
      </c>
      <c r="G91" s="476">
        <v>901.37566383891249</v>
      </c>
      <c r="H91" s="491">
        <v>65.488060029100467</v>
      </c>
      <c r="I91" s="475">
        <v>864.47873240356046</v>
      </c>
      <c r="J91" s="475">
        <v>104.76635689134926</v>
      </c>
      <c r="K91" s="176">
        <f t="shared" si="6"/>
        <v>1034.7331493240101</v>
      </c>
      <c r="L91" s="475">
        <v>29.910418675873444</v>
      </c>
      <c r="M91" s="475">
        <v>5701.1639100775992</v>
      </c>
      <c r="N91" s="74">
        <f t="shared" si="7"/>
        <v>5731.0743287534724</v>
      </c>
      <c r="O91" s="491">
        <v>1E-3</v>
      </c>
      <c r="P91" s="475">
        <v>1E-3</v>
      </c>
      <c r="Q91" s="475">
        <v>-11.047430193733488</v>
      </c>
      <c r="R91" s="170">
        <f t="shared" si="12"/>
        <v>-11.045430193733488</v>
      </c>
      <c r="S91" s="495">
        <v>-3217.9588829099598</v>
      </c>
      <c r="T91" s="500">
        <v>375330.67834524444</v>
      </c>
      <c r="U91" s="495">
        <v>110620.35304521464</v>
      </c>
      <c r="V91" s="495">
        <v>83657.799108762381</v>
      </c>
      <c r="W91" s="67">
        <f t="shared" si="8"/>
        <v>124643.86928671344</v>
      </c>
      <c r="X91" s="496">
        <v>21524.805880431661</v>
      </c>
    </row>
    <row r="92" spans="1:25" x14ac:dyDescent="0.3">
      <c r="A92" s="23" t="s">
        <v>2</v>
      </c>
      <c r="B92" s="179">
        <v>2030</v>
      </c>
      <c r="C92" s="491">
        <v>76.915673470180579</v>
      </c>
      <c r="D92" s="475">
        <v>188.47760559985761</v>
      </c>
      <c r="E92" s="475">
        <v>17.467165550082921</v>
      </c>
      <c r="F92" s="176">
        <f t="shared" si="5"/>
        <v>282.86044462012114</v>
      </c>
      <c r="G92" s="476">
        <v>1140.0864839391904</v>
      </c>
      <c r="H92" s="491">
        <v>79.471874078695862</v>
      </c>
      <c r="I92" s="475">
        <v>231.93500535535907</v>
      </c>
      <c r="J92" s="475">
        <v>25.94016691734868</v>
      </c>
      <c r="K92" s="176">
        <f t="shared" si="6"/>
        <v>337.34704635140361</v>
      </c>
      <c r="L92" s="475">
        <v>40.864420822188421</v>
      </c>
      <c r="M92" s="475">
        <v>1809.3730833904478</v>
      </c>
      <c r="N92" s="74">
        <f t="shared" si="7"/>
        <v>1850.2375042126362</v>
      </c>
      <c r="O92" s="491">
        <v>1E-3</v>
      </c>
      <c r="P92" s="475">
        <v>1E-3</v>
      </c>
      <c r="Q92" s="475">
        <v>-8.4720013672657597</v>
      </c>
      <c r="R92" s="170">
        <f t="shared" si="12"/>
        <v>-8.470001367265759</v>
      </c>
      <c r="S92" s="495">
        <v>-710.15002027344599</v>
      </c>
      <c r="T92" s="500">
        <v>375962.13555617514</v>
      </c>
      <c r="U92" s="495">
        <v>110658.20604859065</v>
      </c>
      <c r="V92" s="495">
        <v>84824.016516264688</v>
      </c>
      <c r="W92" s="67">
        <f t="shared" si="8"/>
        <v>171171.72620700439</v>
      </c>
      <c r="X92" s="496">
        <v>21919.668430363017</v>
      </c>
    </row>
    <row r="93" spans="1:25" x14ac:dyDescent="0.3">
      <c r="A93" s="23" t="s">
        <v>3</v>
      </c>
      <c r="B93" s="179">
        <v>2030</v>
      </c>
      <c r="C93" s="491">
        <v>49.417224779627951</v>
      </c>
      <c r="D93" s="475">
        <v>133.8942768872609</v>
      </c>
      <c r="E93" s="475">
        <v>14.150529943754881</v>
      </c>
      <c r="F93" s="176">
        <f t="shared" si="5"/>
        <v>197.46203161064375</v>
      </c>
      <c r="G93" s="476">
        <v>914.24455932779006</v>
      </c>
      <c r="H93" s="491">
        <v>53.360133680242484</v>
      </c>
      <c r="I93" s="475">
        <v>152.10344254943448</v>
      </c>
      <c r="J93" s="475">
        <v>20.030850316049545</v>
      </c>
      <c r="K93" s="176">
        <f t="shared" si="6"/>
        <v>225.4944265457265</v>
      </c>
      <c r="L93" s="475">
        <v>16.234580719628198</v>
      </c>
      <c r="M93" s="475">
        <v>1332.780542796721</v>
      </c>
      <c r="N93" s="74">
        <f t="shared" si="7"/>
        <v>1349.0151235163491</v>
      </c>
      <c r="O93" s="491">
        <v>1E-3</v>
      </c>
      <c r="P93" s="475">
        <v>1E-3</v>
      </c>
      <c r="Q93" s="475">
        <v>1E-3</v>
      </c>
      <c r="R93" s="170">
        <f t="shared" si="12"/>
        <v>3.0000000000000001E-3</v>
      </c>
      <c r="S93" s="495">
        <v>1E-3</v>
      </c>
      <c r="T93" s="500">
        <v>375268.90408657124</v>
      </c>
      <c r="U93" s="495">
        <v>110270.23999412736</v>
      </c>
      <c r="V93" s="495">
        <v>84239.566362546568</v>
      </c>
      <c r="W93" s="67">
        <f t="shared" si="8"/>
        <v>170666.17892061188</v>
      </c>
      <c r="X93" s="496">
        <v>21291.50532593824</v>
      </c>
    </row>
    <row r="94" spans="1:25" x14ac:dyDescent="0.3">
      <c r="A94" s="23" t="s">
        <v>4</v>
      </c>
      <c r="B94" s="179">
        <v>2030</v>
      </c>
      <c r="C94" s="491">
        <v>38.806548472266286</v>
      </c>
      <c r="D94" s="475">
        <v>176.91222236164916</v>
      </c>
      <c r="E94" s="475">
        <v>19.224718921200562</v>
      </c>
      <c r="F94" s="176">
        <f t="shared" si="5"/>
        <v>234.94348975511599</v>
      </c>
      <c r="G94" s="476">
        <v>3192.3241437223519</v>
      </c>
      <c r="H94" s="491">
        <v>20.03229451189716</v>
      </c>
      <c r="I94" s="475">
        <v>114.3648204230024</v>
      </c>
      <c r="J94" s="475">
        <v>18.313483323181742</v>
      </c>
      <c r="K94" s="176">
        <f t="shared" si="6"/>
        <v>152.71059825808129</v>
      </c>
      <c r="L94" s="475">
        <v>28.968666931302749</v>
      </c>
      <c r="M94" s="475">
        <v>1612.4354760211704</v>
      </c>
      <c r="N94" s="74">
        <f t="shared" si="7"/>
        <v>1641.4041429524732</v>
      </c>
      <c r="O94" s="491">
        <v>1E-3</v>
      </c>
      <c r="P94" s="475">
        <v>1E-3</v>
      </c>
      <c r="Q94" s="475">
        <v>1E-3</v>
      </c>
      <c r="R94" s="170">
        <f t="shared" si="12"/>
        <v>3.0000000000000001E-3</v>
      </c>
      <c r="S94" s="495">
        <v>1E-3</v>
      </c>
      <c r="T94" s="500">
        <v>375085.14405908232</v>
      </c>
      <c r="U94" s="495">
        <v>106898.95996317899</v>
      </c>
      <c r="V94" s="495">
        <v>82683.122348369448</v>
      </c>
      <c r="W94" s="67">
        <f t="shared" si="8"/>
        <v>139175.09758386627</v>
      </c>
      <c r="X94" s="496">
        <v>20782.26730558398</v>
      </c>
    </row>
    <row r="95" spans="1:25" x14ac:dyDescent="0.3">
      <c r="A95" s="23" t="s">
        <v>5</v>
      </c>
      <c r="B95" s="179">
        <v>2030</v>
      </c>
      <c r="C95" s="491">
        <v>4.8430873063213165</v>
      </c>
      <c r="D95" s="475">
        <v>540.9986115055525</v>
      </c>
      <c r="E95" s="475">
        <v>74.098337330477079</v>
      </c>
      <c r="F95" s="176">
        <f t="shared" si="5"/>
        <v>619.94003614235089</v>
      </c>
      <c r="G95" s="476">
        <v>1210.0115163727523</v>
      </c>
      <c r="H95" s="491">
        <v>19.112772289417123</v>
      </c>
      <c r="I95" s="475">
        <v>367.83083623589175</v>
      </c>
      <c r="J95" s="475">
        <v>63.486120957051767</v>
      </c>
      <c r="K95" s="176">
        <f t="shared" si="6"/>
        <v>450.42972948236064</v>
      </c>
      <c r="L95" s="475">
        <v>54.760104289707648</v>
      </c>
      <c r="M95" s="475">
        <v>4559.963751987807</v>
      </c>
      <c r="N95" s="74">
        <f t="shared" si="7"/>
        <v>4614.7238562775146</v>
      </c>
      <c r="O95" s="491">
        <v>1E-3</v>
      </c>
      <c r="P95" s="475">
        <v>1E-3</v>
      </c>
      <c r="Q95" s="475">
        <v>1E-3</v>
      </c>
      <c r="R95" s="170">
        <f t="shared" si="12"/>
        <v>3.0000000000000001E-3</v>
      </c>
      <c r="S95" s="495">
        <v>-2688.2315334377058</v>
      </c>
      <c r="T95" s="500">
        <v>377504.46886474313</v>
      </c>
      <c r="U95" s="495">
        <v>110926.01871347736</v>
      </c>
      <c r="V95" s="495">
        <v>81591.660242052749</v>
      </c>
      <c r="W95" s="67">
        <f t="shared" si="8"/>
        <v>118103.00631730977</v>
      </c>
      <c r="X95" s="496">
        <v>21393.71747931507</v>
      </c>
    </row>
    <row r="96" spans="1:25" ht="16.2" thickBot="1" x14ac:dyDescent="0.35">
      <c r="A96" s="24" t="s">
        <v>6</v>
      </c>
      <c r="B96" s="180">
        <v>2030</v>
      </c>
      <c r="C96" s="492">
        <v>128.89877532443421</v>
      </c>
      <c r="D96" s="477">
        <v>213.55438476933745</v>
      </c>
      <c r="E96" s="477">
        <v>25.611301053488724</v>
      </c>
      <c r="F96" s="177">
        <f t="shared" si="5"/>
        <v>368.06446114726037</v>
      </c>
      <c r="G96" s="478">
        <v>521.64203643160408</v>
      </c>
      <c r="H96" s="492">
        <v>136.30993953090436</v>
      </c>
      <c r="I96" s="477">
        <v>227.76098674347458</v>
      </c>
      <c r="J96" s="477">
        <v>29.309149752284402</v>
      </c>
      <c r="K96" s="177">
        <f t="shared" si="6"/>
        <v>393.38007602666335</v>
      </c>
      <c r="L96" s="477">
        <v>25.976131995317303</v>
      </c>
      <c r="M96" s="477">
        <v>2285.016756152781</v>
      </c>
      <c r="N96" s="75">
        <f t="shared" si="7"/>
        <v>2310.9928881480982</v>
      </c>
      <c r="O96" s="492">
        <v>1E-3</v>
      </c>
      <c r="P96" s="477">
        <v>1E-3</v>
      </c>
      <c r="Q96" s="477">
        <v>1E-3</v>
      </c>
      <c r="R96" s="171">
        <f>SUM(O96:Q96)</f>
        <v>3.0000000000000001E-3</v>
      </c>
      <c r="S96" s="497">
        <v>-1389.6802216022299</v>
      </c>
      <c r="T96" s="501">
        <v>375559.14920311992</v>
      </c>
      <c r="U96" s="497">
        <v>109428.65881921927</v>
      </c>
      <c r="V96" s="497">
        <v>82010.777781759127</v>
      </c>
      <c r="W96" s="68">
        <f t="shared" si="8"/>
        <v>199602.61126905776</v>
      </c>
      <c r="X96" s="498">
        <v>21393.290263882314</v>
      </c>
    </row>
    <row r="98" spans="1:24" x14ac:dyDescent="0.3">
      <c r="A98" s="1"/>
      <c r="C98" s="25"/>
    </row>
    <row r="99" spans="1:24" s="41" customFormat="1" x14ac:dyDescent="0.3">
      <c r="A99" s="40" t="s">
        <v>44</v>
      </c>
      <c r="C99" s="40"/>
    </row>
    <row r="100" spans="1:24" s="41" customFormat="1" ht="16.2" thickBot="1" x14ac:dyDescent="0.35">
      <c r="A100" s="39" t="s">
        <v>69</v>
      </c>
    </row>
    <row r="101" spans="1:24" s="41" customFormat="1" ht="16.2" thickBot="1" x14ac:dyDescent="0.35">
      <c r="A101" s="115"/>
      <c r="B101" s="80"/>
      <c r="C101" s="523" t="s">
        <v>26</v>
      </c>
      <c r="D101" s="522"/>
      <c r="E101" s="522"/>
      <c r="F101" s="522"/>
      <c r="G101" s="524"/>
      <c r="H101" s="523" t="s">
        <v>27</v>
      </c>
      <c r="I101" s="522"/>
      <c r="J101" s="522"/>
      <c r="K101" s="522"/>
      <c r="L101" s="522"/>
      <c r="M101" s="522"/>
      <c r="N101" s="524"/>
      <c r="O101" s="522" t="s">
        <v>42</v>
      </c>
      <c r="P101" s="522"/>
      <c r="Q101" s="522"/>
      <c r="R101" s="522"/>
      <c r="S101" s="524"/>
      <c r="T101" s="523" t="s">
        <v>28</v>
      </c>
      <c r="U101" s="522"/>
      <c r="V101" s="522"/>
      <c r="W101" s="522"/>
      <c r="X101" s="524"/>
    </row>
    <row r="102" spans="1:24" s="41" customFormat="1" ht="16.2" thickBot="1" x14ac:dyDescent="0.35">
      <c r="A102" s="117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160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168" t="s">
        <v>29</v>
      </c>
    </row>
    <row r="103" spans="1:24" s="41" customFormat="1" ht="16.2" thickBot="1" x14ac:dyDescent="0.35">
      <c r="A103" s="26" t="s">
        <v>24</v>
      </c>
      <c r="B103" s="208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6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168" t="s">
        <v>10</v>
      </c>
      <c r="T103" s="168" t="s">
        <v>20</v>
      </c>
      <c r="U103" s="168" t="s">
        <v>21</v>
      </c>
      <c r="V103" s="168" t="s">
        <v>22</v>
      </c>
      <c r="W103" s="207" t="s">
        <v>40</v>
      </c>
      <c r="X103" s="168" t="s">
        <v>23</v>
      </c>
    </row>
    <row r="104" spans="1:24" x14ac:dyDescent="0.3">
      <c r="A104" s="120" t="s">
        <v>41</v>
      </c>
      <c r="B104" s="115">
        <v>2018</v>
      </c>
      <c r="C104" s="77">
        <f t="shared" ref="C104:R116" si="13">SUMIFS(C$6:C$96,$B$6:$B$96,$B104)</f>
        <v>754.57999192206978</v>
      </c>
      <c r="D104" s="50">
        <f t="shared" si="13"/>
        <v>1059.4367831280679</v>
      </c>
      <c r="E104" s="50">
        <f t="shared" si="13"/>
        <v>97.74707413422972</v>
      </c>
      <c r="F104" s="183">
        <f t="shared" si="13"/>
        <v>1911.7638491843672</v>
      </c>
      <c r="G104" s="50">
        <f t="shared" si="13"/>
        <v>4246.4333566721834</v>
      </c>
      <c r="H104" s="77">
        <f t="shared" si="13"/>
        <v>754.57999192206967</v>
      </c>
      <c r="I104" s="50">
        <f t="shared" si="13"/>
        <v>1059.4367831280683</v>
      </c>
      <c r="J104" s="50">
        <f t="shared" si="13"/>
        <v>95.751636940187382</v>
      </c>
      <c r="K104" s="183">
        <f t="shared" si="13"/>
        <v>1909.7684119903251</v>
      </c>
      <c r="L104" s="50">
        <f t="shared" si="13"/>
        <v>217.21155814113021</v>
      </c>
      <c r="M104" s="50">
        <f t="shared" si="13"/>
        <v>12835.395477989521</v>
      </c>
      <c r="N104" s="204">
        <f t="shared" si="13"/>
        <v>13052.607036130652</v>
      </c>
      <c r="O104" s="49">
        <f t="shared" si="13"/>
        <v>7.0000000000000001E-3</v>
      </c>
      <c r="P104" s="49">
        <f t="shared" si="13"/>
        <v>7.0000000000000001E-3</v>
      </c>
      <c r="Q104" s="49">
        <f t="shared" si="13"/>
        <v>2.0024371940423449</v>
      </c>
      <c r="R104" s="209">
        <f t="shared" si="13"/>
        <v>2.0164371940423451</v>
      </c>
      <c r="S104" s="50">
        <f t="shared" ref="M104:S116" si="14">SUMIFS(S$6:S$96,$B$6:$B$96,$B104)</f>
        <v>-8806.1666794584671</v>
      </c>
      <c r="T104" s="77">
        <f>SUMPRODUCT(T6:T12,H6:H12)/SUM(H6:H12)</f>
        <v>79291.006026788469</v>
      </c>
      <c r="U104" s="50">
        <f>SUMPRODUCT(U6:U12,I6:I12)/SUM(I6:I12)</f>
        <v>79472.188203116209</v>
      </c>
      <c r="V104" s="50">
        <f>SUMPRODUCT(V6:V12,J6:J12)/SUM(J6:J12)</f>
        <v>82941.792586116513</v>
      </c>
      <c r="W104" s="183">
        <f>SUMPRODUCT(T104:V104,H104:J104)/K104</f>
        <v>79574.558654334222</v>
      </c>
      <c r="X104" s="51">
        <f>SUMPRODUCT(X6:X12,N6:N12)/SUM(N6:N12)</f>
        <v>7099.9176596539946</v>
      </c>
    </row>
    <row r="105" spans="1:24" x14ac:dyDescent="0.3">
      <c r="A105" s="152" t="s">
        <v>41</v>
      </c>
      <c r="B105" s="116">
        <v>2019</v>
      </c>
      <c r="C105" s="78">
        <f t="shared" si="13"/>
        <v>519.16067221923845</v>
      </c>
      <c r="D105" s="53">
        <f t="shared" si="13"/>
        <v>900.84336859001678</v>
      </c>
      <c r="E105" s="53">
        <f t="shared" si="13"/>
        <v>106.0878982152183</v>
      </c>
      <c r="F105" s="184">
        <f t="shared" si="13"/>
        <v>1526.0919390244735</v>
      </c>
      <c r="G105" s="53">
        <f t="shared" si="13"/>
        <v>4444.3394757200276</v>
      </c>
      <c r="H105" s="78">
        <f t="shared" si="13"/>
        <v>519.16067221923834</v>
      </c>
      <c r="I105" s="53">
        <f t="shared" si="13"/>
        <v>900.84336859001587</v>
      </c>
      <c r="J105" s="53">
        <f t="shared" si="13"/>
        <v>106.0878982152183</v>
      </c>
      <c r="K105" s="184">
        <f t="shared" si="13"/>
        <v>1526.0919390244726</v>
      </c>
      <c r="L105" s="53">
        <f t="shared" si="13"/>
        <v>224.47620785559965</v>
      </c>
      <c r="M105" s="53">
        <f t="shared" si="14"/>
        <v>10835.239054887063</v>
      </c>
      <c r="N105" s="205">
        <f t="shared" si="14"/>
        <v>11059.715262742662</v>
      </c>
      <c r="O105" s="52">
        <f t="shared" si="14"/>
        <v>7.0000000000000001E-3</v>
      </c>
      <c r="P105" s="52">
        <f t="shared" si="14"/>
        <v>7.0000000000000001E-3</v>
      </c>
      <c r="Q105" s="52">
        <f t="shared" si="14"/>
        <v>7.0000000000000001E-3</v>
      </c>
      <c r="R105" s="210">
        <f t="shared" si="14"/>
        <v>2.0999999999999998E-2</v>
      </c>
      <c r="S105" s="53">
        <f t="shared" si="14"/>
        <v>-6615.3687870226358</v>
      </c>
      <c r="T105" s="78">
        <f>SUMPRODUCT(T13:T19,H13:H19)/SUM(H13:H19)</f>
        <v>105690.28718914741</v>
      </c>
      <c r="U105" s="53">
        <f>SUMPRODUCT(U13:U19,I13:I19)/SUM(I13:I19)</f>
        <v>83820.389364263101</v>
      </c>
      <c r="V105" s="53">
        <f>SUMPRODUCT(V13:V19,J13:J19)/SUM(J13:J19)</f>
        <v>93437.392390374021</v>
      </c>
      <c r="W105" s="184">
        <f t="shared" ref="W105:W116" si="15">SUMPRODUCT(T105:V105,H105:J105)/K105</f>
        <v>91928.838257723924</v>
      </c>
      <c r="X105" s="54">
        <f>SUMPRODUCT(X13:X19,N13:N19)/SUM(N13:N19)</f>
        <v>7796.6736639480869</v>
      </c>
    </row>
    <row r="106" spans="1:24" x14ac:dyDescent="0.3">
      <c r="A106" s="152" t="s">
        <v>41</v>
      </c>
      <c r="B106" s="116">
        <v>2020</v>
      </c>
      <c r="C106" s="78">
        <f t="shared" si="13"/>
        <v>596.43422056217662</v>
      </c>
      <c r="D106" s="53">
        <f t="shared" si="13"/>
        <v>1041.2808759434479</v>
      </c>
      <c r="E106" s="53">
        <f t="shared" si="13"/>
        <v>106.74834915703639</v>
      </c>
      <c r="F106" s="184">
        <f t="shared" si="13"/>
        <v>1744.4634456626607</v>
      </c>
      <c r="G106" s="53">
        <f t="shared" si="13"/>
        <v>4779.2262277113887</v>
      </c>
      <c r="H106" s="78">
        <f t="shared" si="13"/>
        <v>596.43422056217662</v>
      </c>
      <c r="I106" s="53">
        <f t="shared" si="13"/>
        <v>1041.2808759434477</v>
      </c>
      <c r="J106" s="53">
        <f t="shared" si="13"/>
        <v>106.7483491570364</v>
      </c>
      <c r="K106" s="184">
        <f t="shared" si="13"/>
        <v>1744.4634456626609</v>
      </c>
      <c r="L106" s="53">
        <f t="shared" si="13"/>
        <v>243.80487694590443</v>
      </c>
      <c r="M106" s="53">
        <f t="shared" si="14"/>
        <v>12831.993862749674</v>
      </c>
      <c r="N106" s="205">
        <f t="shared" si="14"/>
        <v>13075.798739695578</v>
      </c>
      <c r="O106" s="52">
        <f t="shared" si="14"/>
        <v>7.0000000000000001E-3</v>
      </c>
      <c r="P106" s="52">
        <f t="shared" si="14"/>
        <v>7.0000000000000001E-3</v>
      </c>
      <c r="Q106" s="52">
        <f t="shared" si="14"/>
        <v>7.0000000000000001E-3</v>
      </c>
      <c r="R106" s="210">
        <f t="shared" si="14"/>
        <v>2.0999999999999998E-2</v>
      </c>
      <c r="S106" s="53">
        <f t="shared" si="14"/>
        <v>-8296.5655119841904</v>
      </c>
      <c r="T106" s="78">
        <f>SUMPRODUCT(T20:T26,H20:H26)/SUM(H20:H26)</f>
        <v>131229.35194496636</v>
      </c>
      <c r="U106" s="53">
        <f>SUMPRODUCT(U20:U26,I20:I26)/SUM(I20:I26)</f>
        <v>102594.29768631338</v>
      </c>
      <c r="V106" s="53">
        <f>SUMPRODUCT(V20:V26,J20:J26)/SUM(J20:J26)</f>
        <v>93578.323146377705</v>
      </c>
      <c r="W106" s="184">
        <f t="shared" si="15"/>
        <v>111832.94691648582</v>
      </c>
      <c r="X106" s="54">
        <f>SUMPRODUCT(X20:X26,N20:N26)/SUM(N20:N26)</f>
        <v>8441.7778994930395</v>
      </c>
    </row>
    <row r="107" spans="1:24" x14ac:dyDescent="0.3">
      <c r="A107" s="152" t="s">
        <v>41</v>
      </c>
      <c r="B107" s="116">
        <v>2021</v>
      </c>
      <c r="C107" s="78">
        <f t="shared" si="13"/>
        <v>613.87288903796764</v>
      </c>
      <c r="D107" s="53">
        <f t="shared" si="13"/>
        <v>1090.3861217222279</v>
      </c>
      <c r="E107" s="53">
        <f t="shared" si="13"/>
        <v>113.16855905154695</v>
      </c>
      <c r="F107" s="184">
        <f t="shared" si="13"/>
        <v>1817.4275698117424</v>
      </c>
      <c r="G107" s="53">
        <f t="shared" si="13"/>
        <v>5165.7038045854515</v>
      </c>
      <c r="H107" s="78">
        <f t="shared" si="13"/>
        <v>613.8728890379673</v>
      </c>
      <c r="I107" s="53">
        <f t="shared" si="13"/>
        <v>1090.3861217222282</v>
      </c>
      <c r="J107" s="53">
        <f t="shared" si="13"/>
        <v>113.16855905154698</v>
      </c>
      <c r="K107" s="184">
        <f t="shared" si="13"/>
        <v>1817.4275698117424</v>
      </c>
      <c r="L107" s="53">
        <f t="shared" si="13"/>
        <v>242.47935307280051</v>
      </c>
      <c r="M107" s="53">
        <f t="shared" si="14"/>
        <v>13253.680353746446</v>
      </c>
      <c r="N107" s="205">
        <f t="shared" si="14"/>
        <v>13496.159706819244</v>
      </c>
      <c r="O107" s="52">
        <f t="shared" si="14"/>
        <v>7.0000000000000001E-3</v>
      </c>
      <c r="P107" s="52">
        <f t="shared" si="14"/>
        <v>7.0000000000000001E-3</v>
      </c>
      <c r="Q107" s="52">
        <f t="shared" si="14"/>
        <v>7.0000000000000001E-3</v>
      </c>
      <c r="R107" s="210">
        <f t="shared" si="14"/>
        <v>2.0999999999999998E-2</v>
      </c>
      <c r="S107" s="53">
        <f t="shared" si="14"/>
        <v>-8330.448902233793</v>
      </c>
      <c r="T107" s="78">
        <f>SUMPRODUCT(T27:T33,H27:H33)/SUM(H27:H33)</f>
        <v>138933.90068968674</v>
      </c>
      <c r="U107" s="53">
        <f>SUMPRODUCT(U27:U33,I27:I33)/SUM(I27:I33)</f>
        <v>106464.10968812437</v>
      </c>
      <c r="V107" s="53">
        <f>SUMPRODUCT(V27:V33,J27:J33)/SUM(J27:J33)</f>
        <v>96489.49370554644</v>
      </c>
      <c r="W107" s="184">
        <f t="shared" si="15"/>
        <v>116810.33300017359</v>
      </c>
      <c r="X107" s="54">
        <f>SUMPRODUCT(X27:X33,N27:N33)/SUM(N27:N33)</f>
        <v>9314.3059561476493</v>
      </c>
    </row>
    <row r="108" spans="1:24" x14ac:dyDescent="0.3">
      <c r="A108" s="152" t="s">
        <v>41</v>
      </c>
      <c r="B108" s="116">
        <v>2022</v>
      </c>
      <c r="C108" s="78">
        <f t="shared" si="13"/>
        <v>631.77305322009431</v>
      </c>
      <c r="D108" s="53">
        <f t="shared" si="13"/>
        <v>1147.8869758319445</v>
      </c>
      <c r="E108" s="53">
        <f t="shared" si="13"/>
        <v>120.92213536385839</v>
      </c>
      <c r="F108" s="184">
        <f t="shared" si="13"/>
        <v>1900.5821644158971</v>
      </c>
      <c r="G108" s="53">
        <f t="shared" si="13"/>
        <v>5607.0772376666982</v>
      </c>
      <c r="H108" s="78">
        <f t="shared" si="13"/>
        <v>631.77305322009443</v>
      </c>
      <c r="I108" s="53">
        <f t="shared" si="13"/>
        <v>1147.8869758319445</v>
      </c>
      <c r="J108" s="53">
        <f t="shared" si="13"/>
        <v>120.92213536385836</v>
      </c>
      <c r="K108" s="184">
        <f t="shared" si="13"/>
        <v>1900.5821644158971</v>
      </c>
      <c r="L108" s="53">
        <f t="shared" si="13"/>
        <v>240.80442344017717</v>
      </c>
      <c r="M108" s="53">
        <f t="shared" si="14"/>
        <v>13705.10919232075</v>
      </c>
      <c r="N108" s="205">
        <f t="shared" si="14"/>
        <v>13945.913615760925</v>
      </c>
      <c r="O108" s="52">
        <f t="shared" si="14"/>
        <v>7.0000000000000001E-3</v>
      </c>
      <c r="P108" s="52">
        <f t="shared" si="14"/>
        <v>7.0000000000000001E-3</v>
      </c>
      <c r="Q108" s="52">
        <f t="shared" si="14"/>
        <v>7.0000000000000001E-3</v>
      </c>
      <c r="R108" s="210">
        <f t="shared" si="14"/>
        <v>2.0999999999999998E-2</v>
      </c>
      <c r="S108" s="53">
        <f t="shared" si="14"/>
        <v>-8338.8293780942258</v>
      </c>
      <c r="T108" s="78">
        <f>SUMPRODUCT(T34:T40,H34:H40)/SUM(H34:H40)</f>
        <v>146895.78187748158</v>
      </c>
      <c r="U108" s="53">
        <f>SUMPRODUCT(U34:U40,I34:I40)/SUM(I34:I40)</f>
        <v>109657.8292566811</v>
      </c>
      <c r="V108" s="53">
        <f>SUMPRODUCT(V34:V40,J34:J40)/SUM(J34:J40)</f>
        <v>98568.167422198254</v>
      </c>
      <c r="W108" s="184">
        <f t="shared" si="15"/>
        <v>121330.5418858863</v>
      </c>
      <c r="X108" s="54">
        <f>SUMPRODUCT(X34:X40,N34:N40)/SUM(N34:N40)</f>
        <v>10285.947051920752</v>
      </c>
    </row>
    <row r="109" spans="1:24" x14ac:dyDescent="0.3">
      <c r="A109" s="152" t="s">
        <v>41</v>
      </c>
      <c r="B109" s="116">
        <v>2023</v>
      </c>
      <c r="C109" s="78">
        <f t="shared" si="13"/>
        <v>650.23611705880239</v>
      </c>
      <c r="D109" s="53">
        <f t="shared" si="13"/>
        <v>1215.1157405191709</v>
      </c>
      <c r="E109" s="53">
        <f t="shared" si="13"/>
        <v>130.26529855673215</v>
      </c>
      <c r="F109" s="184">
        <f t="shared" si="13"/>
        <v>1995.6171561347055</v>
      </c>
      <c r="G109" s="53">
        <f t="shared" si="13"/>
        <v>6082.8789413673439</v>
      </c>
      <c r="H109" s="78">
        <f t="shared" si="13"/>
        <v>650.23611705880239</v>
      </c>
      <c r="I109" s="53">
        <f t="shared" si="13"/>
        <v>1215.1157405191714</v>
      </c>
      <c r="J109" s="53">
        <f t="shared" si="13"/>
        <v>130.26529855673215</v>
      </c>
      <c r="K109" s="184">
        <f t="shared" si="13"/>
        <v>1995.6171561347062</v>
      </c>
      <c r="L109" s="53">
        <f t="shared" si="13"/>
        <v>239.82742737815065</v>
      </c>
      <c r="M109" s="53">
        <f t="shared" si="14"/>
        <v>14221.958310201711</v>
      </c>
      <c r="N109" s="205">
        <f t="shared" si="14"/>
        <v>14461.785737579861</v>
      </c>
      <c r="O109" s="52">
        <f t="shared" si="14"/>
        <v>7.0000000000000001E-3</v>
      </c>
      <c r="P109" s="52">
        <f t="shared" si="14"/>
        <v>7.0000000000000001E-3</v>
      </c>
      <c r="Q109" s="52">
        <f t="shared" si="14"/>
        <v>7.0000000000000001E-3</v>
      </c>
      <c r="R109" s="210">
        <f t="shared" si="14"/>
        <v>2.0999999999999998E-2</v>
      </c>
      <c r="S109" s="53">
        <f t="shared" si="14"/>
        <v>-8378.8997962125195</v>
      </c>
      <c r="T109" s="78">
        <f>SUMPRODUCT(T41:T47,H41:H47)/SUM(H41:H47)</f>
        <v>155072.36856568189</v>
      </c>
      <c r="U109" s="53">
        <f>SUMPRODUCT(U41:U47,I41:I47)/SUM(I41:I47)</f>
        <v>112059.87898999</v>
      </c>
      <c r="V109" s="53">
        <f>SUMPRODUCT(V41:V47,J41:J47)/SUM(J41:J47)</f>
        <v>99712.136198479493</v>
      </c>
      <c r="W109" s="184">
        <f t="shared" si="15"/>
        <v>125268.72103890697</v>
      </c>
      <c r="X109" s="54">
        <f>SUMPRODUCT(X41:X47,N41:N47)/SUM(N41:N47)</f>
        <v>11276.533156822363</v>
      </c>
    </row>
    <row r="110" spans="1:24" x14ac:dyDescent="0.3">
      <c r="A110" s="152" t="s">
        <v>41</v>
      </c>
      <c r="B110" s="116">
        <v>2024</v>
      </c>
      <c r="C110" s="78">
        <f t="shared" si="13"/>
        <v>669.37786262742804</v>
      </c>
      <c r="D110" s="53">
        <f t="shared" si="13"/>
        <v>1293.2346337352724</v>
      </c>
      <c r="E110" s="53">
        <f t="shared" si="13"/>
        <v>141.44760911279025</v>
      </c>
      <c r="F110" s="184">
        <f t="shared" si="13"/>
        <v>2104.0601054754907</v>
      </c>
      <c r="G110" s="53">
        <f t="shared" si="13"/>
        <v>6553.6478796533274</v>
      </c>
      <c r="H110" s="78">
        <f t="shared" si="13"/>
        <v>669.37786262742793</v>
      </c>
      <c r="I110" s="53">
        <f t="shared" si="13"/>
        <v>1293.2346337352728</v>
      </c>
      <c r="J110" s="53">
        <f t="shared" si="13"/>
        <v>141.44760911279025</v>
      </c>
      <c r="K110" s="184">
        <f t="shared" si="13"/>
        <v>2104.0601054754907</v>
      </c>
      <c r="L110" s="53">
        <f t="shared" si="13"/>
        <v>239.96987536409367</v>
      </c>
      <c r="M110" s="53">
        <f t="shared" si="14"/>
        <v>14806.463479018932</v>
      </c>
      <c r="N110" s="205">
        <f t="shared" si="14"/>
        <v>15046.433354383023</v>
      </c>
      <c r="O110" s="52">
        <f t="shared" si="14"/>
        <v>7.0000000000000001E-3</v>
      </c>
      <c r="P110" s="52">
        <f t="shared" si="14"/>
        <v>7.0000000000000001E-3</v>
      </c>
      <c r="Q110" s="52">
        <f t="shared" si="14"/>
        <v>7.0000000000000001E-3</v>
      </c>
      <c r="R110" s="210">
        <f t="shared" si="14"/>
        <v>2.0999999999999998E-2</v>
      </c>
      <c r="S110" s="53">
        <f t="shared" si="14"/>
        <v>-8492.7784747296955</v>
      </c>
      <c r="T110" s="78">
        <f>SUMPRODUCT(T48:T54,H48:H54)/SUM(H48:H54)</f>
        <v>163395.68856576929</v>
      </c>
      <c r="U110" s="53">
        <f>SUMPRODUCT(U48:U54,I48:I54)/SUM(I48:I54)</f>
        <v>113620.55121930811</v>
      </c>
      <c r="V110" s="53">
        <f>SUMPRODUCT(V48:V54,J48:J54)/SUM(J48:J54)</f>
        <v>99912.465558872354</v>
      </c>
      <c r="W110" s="184">
        <f t="shared" si="15"/>
        <v>128534.28824854927</v>
      </c>
      <c r="X110" s="54">
        <f>SUMPRODUCT(X48:X54,N48:N54)/SUM(N48:N54)</f>
        <v>12261.434883922784</v>
      </c>
    </row>
    <row r="111" spans="1:24" x14ac:dyDescent="0.3">
      <c r="A111" s="152" t="s">
        <v>41</v>
      </c>
      <c r="B111" s="116">
        <v>2025</v>
      </c>
      <c r="C111" s="78">
        <f t="shared" si="13"/>
        <v>688.94581946292431</v>
      </c>
      <c r="D111" s="53">
        <f t="shared" si="13"/>
        <v>1383.5471178401617</v>
      </c>
      <c r="E111" s="53">
        <f t="shared" si="13"/>
        <v>153.78307919163402</v>
      </c>
      <c r="F111" s="184">
        <f t="shared" si="13"/>
        <v>2226.2760164947199</v>
      </c>
      <c r="G111" s="53">
        <f t="shared" si="13"/>
        <v>7146.3482917984447</v>
      </c>
      <c r="H111" s="78">
        <f t="shared" si="13"/>
        <v>688.94581946292419</v>
      </c>
      <c r="I111" s="53">
        <f t="shared" si="13"/>
        <v>1383.5471178401617</v>
      </c>
      <c r="J111" s="53">
        <f t="shared" si="13"/>
        <v>155.86259670163957</v>
      </c>
      <c r="K111" s="184">
        <f t="shared" si="13"/>
        <v>2228.3555340047251</v>
      </c>
      <c r="L111" s="53">
        <f t="shared" si="13"/>
        <v>237.04394846339193</v>
      </c>
      <c r="M111" s="53">
        <f t="shared" si="14"/>
        <v>15386.311591715281</v>
      </c>
      <c r="N111" s="205">
        <f t="shared" si="14"/>
        <v>15623.355540178674</v>
      </c>
      <c r="O111" s="52">
        <f t="shared" si="14"/>
        <v>7.0000000000000001E-3</v>
      </c>
      <c r="P111" s="52">
        <f t="shared" si="14"/>
        <v>7.0000000000000001E-3</v>
      </c>
      <c r="Q111" s="52">
        <f t="shared" si="14"/>
        <v>-2.0725175100055515</v>
      </c>
      <c r="R111" s="210">
        <f t="shared" si="14"/>
        <v>-2.0585175100055508</v>
      </c>
      <c r="S111" s="53">
        <f t="shared" si="14"/>
        <v>-8477.0002483802291</v>
      </c>
      <c r="T111" s="78">
        <f>SUMPRODUCT(T55:T61,H55:H61)/SUM(H55:H61)</f>
        <v>171987.49058108105</v>
      </c>
      <c r="U111" s="53">
        <f>SUMPRODUCT(U55:U61,I55:I61)/SUM(I55:I61)</f>
        <v>114297.20640765746</v>
      </c>
      <c r="V111" s="53">
        <f>SUMPRODUCT(V55:V61,J55:J61)/SUM(J55:J61)</f>
        <v>98326.720058561055</v>
      </c>
      <c r="W111" s="184">
        <f t="shared" si="15"/>
        <v>131016.38701569728</v>
      </c>
      <c r="X111" s="54">
        <f>SUMPRODUCT(X55:X61,N55:N61)/SUM(N55:N61)</f>
        <v>13459.432971022987</v>
      </c>
    </row>
    <row r="112" spans="1:24" x14ac:dyDescent="0.3">
      <c r="A112" s="152" t="s">
        <v>41</v>
      </c>
      <c r="B112" s="116">
        <v>2026</v>
      </c>
      <c r="C112" s="78">
        <f t="shared" si="13"/>
        <v>662.04956516413677</v>
      </c>
      <c r="D112" s="53">
        <f t="shared" si="13"/>
        <v>1488.9558790262558</v>
      </c>
      <c r="E112" s="53">
        <f t="shared" si="13"/>
        <v>166.72728474576579</v>
      </c>
      <c r="F112" s="184">
        <f t="shared" si="13"/>
        <v>2317.7327289361588</v>
      </c>
      <c r="G112" s="53">
        <f t="shared" si="13"/>
        <v>7861.0876829345352</v>
      </c>
      <c r="H112" s="78">
        <f t="shared" si="13"/>
        <v>662.04956516413677</v>
      </c>
      <c r="I112" s="53">
        <f t="shared" si="13"/>
        <v>1488.9558790262558</v>
      </c>
      <c r="J112" s="53">
        <f t="shared" si="13"/>
        <v>175.38346076431867</v>
      </c>
      <c r="K112" s="184">
        <f t="shared" si="13"/>
        <v>2326.3889049547115</v>
      </c>
      <c r="L112" s="53">
        <f t="shared" si="13"/>
        <v>241.85867639842024</v>
      </c>
      <c r="M112" s="53">
        <f t="shared" si="14"/>
        <v>15972.066236279374</v>
      </c>
      <c r="N112" s="205">
        <f t="shared" si="14"/>
        <v>16213.924912677792</v>
      </c>
      <c r="O112" s="52">
        <f t="shared" si="14"/>
        <v>7.0000000000000001E-3</v>
      </c>
      <c r="P112" s="52">
        <f t="shared" si="14"/>
        <v>7.0000000000000001E-3</v>
      </c>
      <c r="Q112" s="52">
        <f t="shared" si="14"/>
        <v>-8.6491760185528737</v>
      </c>
      <c r="R112" s="210">
        <f t="shared" si="14"/>
        <v>-8.6351760185528725</v>
      </c>
      <c r="S112" s="53">
        <f t="shared" si="14"/>
        <v>-8352.8302297432565</v>
      </c>
      <c r="T112" s="78">
        <f>SUMPRODUCT(T62:T68,H62:H68)/SUM(H62:H68)</f>
        <v>197050.64298359834</v>
      </c>
      <c r="U112" s="53">
        <f>SUMPRODUCT(U62:U68,I62:I68)/SUM(I62:I68)</f>
        <v>114891.91249939523</v>
      </c>
      <c r="V112" s="53">
        <f>SUMPRODUCT(V62:V68,J62:J68)/SUM(J62:J68)</f>
        <v>95130.126079945068</v>
      </c>
      <c r="W112" s="184">
        <f t="shared" si="15"/>
        <v>136783.03362274286</v>
      </c>
      <c r="X112" s="54">
        <f>SUMPRODUCT(X62:X68,N62:N68)/SUM(N62:N68)</f>
        <v>14752.806130398134</v>
      </c>
    </row>
    <row r="113" spans="1:25" x14ac:dyDescent="0.3">
      <c r="A113" s="152" t="s">
        <v>41</v>
      </c>
      <c r="B113" s="116">
        <v>2027</v>
      </c>
      <c r="C113" s="78">
        <f t="shared" si="13"/>
        <v>630.60386009579315</v>
      </c>
      <c r="D113" s="53">
        <f t="shared" si="13"/>
        <v>1611.0968456893847</v>
      </c>
      <c r="E113" s="53">
        <f t="shared" si="13"/>
        <v>183.05759286362411</v>
      </c>
      <c r="F113" s="184">
        <f t="shared" si="13"/>
        <v>2424.7582986488019</v>
      </c>
      <c r="G113" s="53">
        <f t="shared" si="13"/>
        <v>8686.7994154188236</v>
      </c>
      <c r="H113" s="78">
        <f t="shared" si="13"/>
        <v>630.60386009579315</v>
      </c>
      <c r="I113" s="53">
        <f t="shared" si="13"/>
        <v>1611.0968456893843</v>
      </c>
      <c r="J113" s="53">
        <f t="shared" si="13"/>
        <v>198.03356873141649</v>
      </c>
      <c r="K113" s="184">
        <f t="shared" si="13"/>
        <v>2439.7342745165938</v>
      </c>
      <c r="L113" s="53">
        <f t="shared" si="13"/>
        <v>246.8668267897776</v>
      </c>
      <c r="M113" s="53">
        <f t="shared" si="14"/>
        <v>16643.993034903382</v>
      </c>
      <c r="N113" s="205">
        <f t="shared" si="14"/>
        <v>16890.859861693163</v>
      </c>
      <c r="O113" s="52">
        <f t="shared" si="14"/>
        <v>7.0000000000000001E-3</v>
      </c>
      <c r="P113" s="52">
        <f t="shared" si="14"/>
        <v>7.0000000000000001E-3</v>
      </c>
      <c r="Q113" s="52">
        <f t="shared" si="14"/>
        <v>-14.968975867792318</v>
      </c>
      <c r="R113" s="210">
        <f t="shared" si="14"/>
        <v>-14.954975867792314</v>
      </c>
      <c r="S113" s="53">
        <f t="shared" si="14"/>
        <v>-8204.0534462743344</v>
      </c>
      <c r="T113" s="78">
        <f>SUMPRODUCT(T69:T75,H69:H75)/SUM(H69:H75)</f>
        <v>227823.97521933212</v>
      </c>
      <c r="U113" s="53">
        <f>SUMPRODUCT(U69:U75,I69:I75)/SUM(I69:I75)</f>
        <v>114720.74716481449</v>
      </c>
      <c r="V113" s="53">
        <f>SUMPRODUCT(V69:V75,J69:J75)/SUM(J69:J75)</f>
        <v>91808.933115048218</v>
      </c>
      <c r="W113" s="184">
        <f t="shared" si="15"/>
        <v>142095.0496024522</v>
      </c>
      <c r="X113" s="54">
        <f>SUMPRODUCT(X69:X75,N69:N75)/SUM(N69:N75)</f>
        <v>16184.373951956379</v>
      </c>
    </row>
    <row r="114" spans="1:25" x14ac:dyDescent="0.3">
      <c r="A114" s="152" t="s">
        <v>41</v>
      </c>
      <c r="B114" s="116">
        <v>2028</v>
      </c>
      <c r="C114" s="78">
        <f t="shared" si="13"/>
        <v>595.46205083735401</v>
      </c>
      <c r="D114" s="53">
        <f t="shared" si="13"/>
        <v>1752.9139676027407</v>
      </c>
      <c r="E114" s="53">
        <f t="shared" si="13"/>
        <v>204.715598774802</v>
      </c>
      <c r="F114" s="184">
        <f t="shared" si="13"/>
        <v>2553.0916172148964</v>
      </c>
      <c r="G114" s="53">
        <f t="shared" si="13"/>
        <v>9633.5315570351522</v>
      </c>
      <c r="H114" s="78">
        <f t="shared" si="13"/>
        <v>595.4620508373539</v>
      </c>
      <c r="I114" s="53">
        <f t="shared" si="13"/>
        <v>1752.913967602741</v>
      </c>
      <c r="J114" s="53">
        <f t="shared" si="13"/>
        <v>223.10636091878379</v>
      </c>
      <c r="K114" s="184">
        <f t="shared" si="13"/>
        <v>2571.4823793588785</v>
      </c>
      <c r="L114" s="53">
        <f t="shared" si="13"/>
        <v>254.39569470797932</v>
      </c>
      <c r="M114" s="53">
        <f t="shared" si="14"/>
        <v>17489.358088819914</v>
      </c>
      <c r="N114" s="205">
        <f t="shared" si="14"/>
        <v>17743.753783527893</v>
      </c>
      <c r="O114" s="52">
        <f t="shared" si="14"/>
        <v>7.0000000000000001E-3</v>
      </c>
      <c r="P114" s="52">
        <f t="shared" si="14"/>
        <v>7.0000000000000001E-3</v>
      </c>
      <c r="Q114" s="52">
        <f t="shared" si="14"/>
        <v>-18.383762143981752</v>
      </c>
      <c r="R114" s="210">
        <f t="shared" si="14"/>
        <v>-18.36976214398176</v>
      </c>
      <c r="S114" s="53">
        <f t="shared" si="14"/>
        <v>-8110.2152264927417</v>
      </c>
      <c r="T114" s="78">
        <f>SUMPRODUCT(T76:T82,H76:H82)/SUM(H76:H82)</f>
        <v>266189.86131805164</v>
      </c>
      <c r="U114" s="53">
        <f>SUMPRODUCT(U76:U82,I76:I82)/SUM(I76:I82)</f>
        <v>113908.54730710501</v>
      </c>
      <c r="V114" s="53">
        <f>SUMPRODUCT(V76:V82,J76:J82)/SUM(J76:J82)</f>
        <v>89006.708331753529</v>
      </c>
      <c r="W114" s="184">
        <f t="shared" si="15"/>
        <v>147010.84874788401</v>
      </c>
      <c r="X114" s="54">
        <f>SUMPRODUCT(X76:X82,N76:N82)/SUM(N76:N82)</f>
        <v>17712.792103199416</v>
      </c>
    </row>
    <row r="115" spans="1:25" x14ac:dyDescent="0.3">
      <c r="A115" s="152" t="s">
        <v>41</v>
      </c>
      <c r="B115" s="116">
        <v>2029</v>
      </c>
      <c r="C115" s="78">
        <f t="shared" si="13"/>
        <v>557.40638915245643</v>
      </c>
      <c r="D115" s="53">
        <f t="shared" si="13"/>
        <v>1917.703882560535</v>
      </c>
      <c r="E115" s="53">
        <f t="shared" si="13"/>
        <v>231.603851309448</v>
      </c>
      <c r="F115" s="184">
        <f t="shared" si="13"/>
        <v>2706.7141230224397</v>
      </c>
      <c r="G115" s="53">
        <f t="shared" si="13"/>
        <v>10728.822398457338</v>
      </c>
      <c r="H115" s="78">
        <f t="shared" si="13"/>
        <v>557.40638915245631</v>
      </c>
      <c r="I115" s="53">
        <f t="shared" si="13"/>
        <v>1917.703882560535</v>
      </c>
      <c r="J115" s="53">
        <f t="shared" si="13"/>
        <v>252.48763486707915</v>
      </c>
      <c r="K115" s="184">
        <f t="shared" si="13"/>
        <v>2727.5979065800707</v>
      </c>
      <c r="L115" s="53">
        <f t="shared" si="13"/>
        <v>263.84740928321958</v>
      </c>
      <c r="M115" s="53">
        <f t="shared" si="14"/>
        <v>18509.521177221581</v>
      </c>
      <c r="N115" s="205">
        <f t="shared" si="14"/>
        <v>18773.368586504806</v>
      </c>
      <c r="O115" s="52">
        <f t="shared" si="14"/>
        <v>7.0000000000000001E-3</v>
      </c>
      <c r="P115" s="52">
        <f t="shared" si="14"/>
        <v>7.0000000000000001E-3</v>
      </c>
      <c r="Q115" s="52">
        <f t="shared" si="14"/>
        <v>-20.876783557631143</v>
      </c>
      <c r="R115" s="210">
        <f t="shared" si="14"/>
        <v>-20.862783557631147</v>
      </c>
      <c r="S115" s="53">
        <f t="shared" si="14"/>
        <v>-8044.5391880474644</v>
      </c>
      <c r="T115" s="78">
        <f t="shared" ref="T115:V116" si="16">SUMPRODUCT(T83:T89,H83:H89)/SUM(H83:H89)</f>
        <v>314208.07571800589</v>
      </c>
      <c r="U115" s="53">
        <f t="shared" si="16"/>
        <v>112420.9425946437</v>
      </c>
      <c r="V115" s="53">
        <f t="shared" si="16"/>
        <v>85992.101345822826</v>
      </c>
      <c r="W115" s="184">
        <f t="shared" si="15"/>
        <v>151211.29412603466</v>
      </c>
      <c r="X115" s="54">
        <f>SUMPRODUCT(X83:X89,N83:N89)/SUM(N83:N89)</f>
        <v>19434.734062521282</v>
      </c>
    </row>
    <row r="116" spans="1:25" ht="16.2" thickBot="1" x14ac:dyDescent="0.35">
      <c r="A116" s="153" t="s">
        <v>41</v>
      </c>
      <c r="B116" s="117">
        <v>2030</v>
      </c>
      <c r="C116" s="79">
        <f t="shared" si="13"/>
        <v>517.24446079296217</v>
      </c>
      <c r="D116" s="56">
        <f t="shared" si="13"/>
        <v>2109.4431454979285</v>
      </c>
      <c r="E116" s="56">
        <f t="shared" si="13"/>
        <v>266.15668734356467</v>
      </c>
      <c r="F116" s="185">
        <f t="shared" si="13"/>
        <v>2892.8442936344554</v>
      </c>
      <c r="G116" s="56">
        <f t="shared" si="13"/>
        <v>12029.759857578192</v>
      </c>
      <c r="H116" s="79">
        <f t="shared" si="13"/>
        <v>517.24446079296206</v>
      </c>
      <c r="I116" s="56">
        <f t="shared" si="13"/>
        <v>2109.4431454979285</v>
      </c>
      <c r="J116" s="56">
        <f t="shared" si="13"/>
        <v>285.86168916695414</v>
      </c>
      <c r="K116" s="185">
        <f t="shared" si="13"/>
        <v>2912.5492954578449</v>
      </c>
      <c r="L116" s="56">
        <f t="shared" si="13"/>
        <v>275.85673507067787</v>
      </c>
      <c r="M116" s="56">
        <f t="shared" si="14"/>
        <v>19759.927780730857</v>
      </c>
      <c r="N116" s="206">
        <f t="shared" si="14"/>
        <v>20035.784515801537</v>
      </c>
      <c r="O116" s="55">
        <f t="shared" si="14"/>
        <v>7.0000000000000001E-3</v>
      </c>
      <c r="P116" s="55">
        <f t="shared" si="14"/>
        <v>7.0000000000000001E-3</v>
      </c>
      <c r="Q116" s="55">
        <f t="shared" si="14"/>
        <v>-19.698001823389585</v>
      </c>
      <c r="R116" s="211">
        <f t="shared" si="14"/>
        <v>-19.68400182338959</v>
      </c>
      <c r="S116" s="56">
        <f t="shared" si="14"/>
        <v>-8006.0176582233407</v>
      </c>
      <c r="T116" s="79">
        <f t="shared" si="16"/>
        <v>330112.03402659862</v>
      </c>
      <c r="U116" s="56">
        <f t="shared" si="16"/>
        <v>112257.29070440975</v>
      </c>
      <c r="V116" s="56">
        <f t="shared" si="16"/>
        <v>85756.288347937778</v>
      </c>
      <c r="W116" s="185">
        <f t="shared" si="15"/>
        <v>148345.44828737469</v>
      </c>
      <c r="X116" s="57">
        <f>SUMPRODUCT(X84:X90,N84:N90)/SUM(N84:N90)</f>
        <v>19698.601486915293</v>
      </c>
    </row>
    <row r="117" spans="1:25" x14ac:dyDescent="0.3">
      <c r="A117" s="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</row>
    <row r="118" spans="1:25" x14ac:dyDescent="0.3">
      <c r="A118" s="1"/>
      <c r="C118" s="151"/>
      <c r="D118" s="151"/>
      <c r="E118" s="157"/>
      <c r="F118" s="157"/>
      <c r="G118" s="157"/>
      <c r="H118" s="157"/>
      <c r="I118" s="151"/>
      <c r="J118" s="151"/>
      <c r="K118" s="159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</row>
    <row r="119" spans="1:25" x14ac:dyDescent="0.3">
      <c r="A119" s="1"/>
      <c r="C119" s="151"/>
      <c r="D119" s="151"/>
      <c r="E119" s="158"/>
      <c r="F119" s="158"/>
      <c r="G119" s="158"/>
      <c r="H119" s="158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</row>
    <row r="120" spans="1:25" x14ac:dyDescent="0.3">
      <c r="A120" s="1"/>
      <c r="C120" s="151"/>
      <c r="D120" s="151"/>
      <c r="E120" s="158"/>
      <c r="F120" s="158"/>
      <c r="G120" s="158"/>
      <c r="H120" s="158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</row>
    <row r="121" spans="1:25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</row>
    <row r="122" spans="1:25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</row>
    <row r="123" spans="1:25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</row>
    <row r="124" spans="1:25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</row>
    <row r="125" spans="1:25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</row>
    <row r="126" spans="1:25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</row>
    <row r="127" spans="1:25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</row>
    <row r="128" spans="1:25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</row>
    <row r="129" spans="2:25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</row>
    <row r="131" spans="2:25" x14ac:dyDescent="0.3">
      <c r="B131" s="151"/>
    </row>
  </sheetData>
  <mergeCells count="8">
    <mergeCell ref="C3:G3"/>
    <mergeCell ref="H3:N3"/>
    <mergeCell ref="O3:S3"/>
    <mergeCell ref="T3:X3"/>
    <mergeCell ref="C101:G101"/>
    <mergeCell ref="H101:N101"/>
    <mergeCell ref="O101:S101"/>
    <mergeCell ref="T101:X10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zoomScale="80" zoomScaleNormal="80" workbookViewId="0">
      <selection activeCell="H16" sqref="H16"/>
    </sheetView>
  </sheetViews>
  <sheetFormatPr defaultRowHeight="15.6" x14ac:dyDescent="0.3"/>
  <cols>
    <col min="1" max="1" width="43.8984375" style="83" customWidth="1"/>
    <col min="2" max="2" width="10.3984375" style="83" customWidth="1"/>
    <col min="3" max="3" width="9.09765625" style="83" customWidth="1"/>
    <col min="4" max="4" width="10.796875" style="83" bestFit="1" customWidth="1"/>
    <col min="5" max="5" width="13.3984375" style="83" bestFit="1" customWidth="1"/>
    <col min="6" max="6" width="14.09765625" style="83" bestFit="1" customWidth="1"/>
    <col min="7" max="7" width="8.59765625" style="109" bestFit="1" customWidth="1"/>
    <col min="8" max="8" width="8.59765625" style="83" customWidth="1"/>
    <col min="9" max="9" width="8.796875" style="83"/>
    <col min="10" max="11" width="7.59765625" style="83" bestFit="1" customWidth="1"/>
    <col min="12" max="12" width="10.5" style="83" bestFit="1" customWidth="1"/>
    <col min="13" max="237" width="8.796875" style="83"/>
    <col min="238" max="238" width="23.19921875" style="83" customWidth="1"/>
    <col min="239" max="245" width="8.796875" style="83"/>
    <col min="246" max="246" width="15.59765625" style="83" bestFit="1" customWidth="1"/>
    <col min="247" max="493" width="8.796875" style="83"/>
    <col min="494" max="494" width="23.19921875" style="83" customWidth="1"/>
    <col min="495" max="501" width="8.796875" style="83"/>
    <col min="502" max="502" width="15.59765625" style="83" bestFit="1" customWidth="1"/>
    <col min="503" max="749" width="8.796875" style="83"/>
    <col min="750" max="750" width="23.19921875" style="83" customWidth="1"/>
    <col min="751" max="757" width="8.796875" style="83"/>
    <col min="758" max="758" width="15.59765625" style="83" bestFit="1" customWidth="1"/>
    <col min="759" max="1005" width="8.796875" style="83"/>
    <col min="1006" max="1006" width="23.19921875" style="83" customWidth="1"/>
    <col min="1007" max="1013" width="8.796875" style="83"/>
    <col min="1014" max="1014" width="15.59765625" style="83" bestFit="1" customWidth="1"/>
    <col min="1015" max="1261" width="8.796875" style="83"/>
    <col min="1262" max="1262" width="23.19921875" style="83" customWidth="1"/>
    <col min="1263" max="1269" width="8.796875" style="83"/>
    <col min="1270" max="1270" width="15.59765625" style="83" bestFit="1" customWidth="1"/>
    <col min="1271" max="1517" width="8.796875" style="83"/>
    <col min="1518" max="1518" width="23.19921875" style="83" customWidth="1"/>
    <col min="1519" max="1525" width="8.796875" style="83"/>
    <col min="1526" max="1526" width="15.59765625" style="83" bestFit="1" customWidth="1"/>
    <col min="1527" max="1773" width="8.796875" style="83"/>
    <col min="1774" max="1774" width="23.19921875" style="83" customWidth="1"/>
    <col min="1775" max="1781" width="8.796875" style="83"/>
    <col min="1782" max="1782" width="15.59765625" style="83" bestFit="1" customWidth="1"/>
    <col min="1783" max="2029" width="8.796875" style="83"/>
    <col min="2030" max="2030" width="23.19921875" style="83" customWidth="1"/>
    <col min="2031" max="2037" width="8.796875" style="83"/>
    <col min="2038" max="2038" width="15.59765625" style="83" bestFit="1" customWidth="1"/>
    <col min="2039" max="2285" width="8.796875" style="83"/>
    <col min="2286" max="2286" width="23.19921875" style="83" customWidth="1"/>
    <col min="2287" max="2293" width="8.796875" style="83"/>
    <col min="2294" max="2294" width="15.59765625" style="83" bestFit="1" customWidth="1"/>
    <col min="2295" max="2541" width="8.796875" style="83"/>
    <col min="2542" max="2542" width="23.19921875" style="83" customWidth="1"/>
    <col min="2543" max="2549" width="8.796875" style="83"/>
    <col min="2550" max="2550" width="15.59765625" style="83" bestFit="1" customWidth="1"/>
    <col min="2551" max="2797" width="8.796875" style="83"/>
    <col min="2798" max="2798" width="23.19921875" style="83" customWidth="1"/>
    <col min="2799" max="2805" width="8.796875" style="83"/>
    <col min="2806" max="2806" width="15.59765625" style="83" bestFit="1" customWidth="1"/>
    <col min="2807" max="3053" width="8.796875" style="83"/>
    <col min="3054" max="3054" width="23.19921875" style="83" customWidth="1"/>
    <col min="3055" max="3061" width="8.796875" style="83"/>
    <col min="3062" max="3062" width="15.59765625" style="83" bestFit="1" customWidth="1"/>
    <col min="3063" max="3309" width="8.796875" style="83"/>
    <col min="3310" max="3310" width="23.19921875" style="83" customWidth="1"/>
    <col min="3311" max="3317" width="8.796875" style="83"/>
    <col min="3318" max="3318" width="15.59765625" style="83" bestFit="1" customWidth="1"/>
    <col min="3319" max="3565" width="8.796875" style="83"/>
    <col min="3566" max="3566" width="23.19921875" style="83" customWidth="1"/>
    <col min="3567" max="3573" width="8.796875" style="83"/>
    <col min="3574" max="3574" width="15.59765625" style="83" bestFit="1" customWidth="1"/>
    <col min="3575" max="3821" width="8.796875" style="83"/>
    <col min="3822" max="3822" width="23.19921875" style="83" customWidth="1"/>
    <col min="3823" max="3829" width="8.796875" style="83"/>
    <col min="3830" max="3830" width="15.59765625" style="83" bestFit="1" customWidth="1"/>
    <col min="3831" max="4077" width="8.796875" style="83"/>
    <col min="4078" max="4078" width="23.19921875" style="83" customWidth="1"/>
    <col min="4079" max="4085" width="8.796875" style="83"/>
    <col min="4086" max="4086" width="15.59765625" style="83" bestFit="1" customWidth="1"/>
    <col min="4087" max="4333" width="8.796875" style="83"/>
    <col min="4334" max="4334" width="23.19921875" style="83" customWidth="1"/>
    <col min="4335" max="4341" width="8.796875" style="83"/>
    <col min="4342" max="4342" width="15.59765625" style="83" bestFit="1" customWidth="1"/>
    <col min="4343" max="4589" width="8.796875" style="83"/>
    <col min="4590" max="4590" width="23.19921875" style="83" customWidth="1"/>
    <col min="4591" max="4597" width="8.796875" style="83"/>
    <col min="4598" max="4598" width="15.59765625" style="83" bestFit="1" customWidth="1"/>
    <col min="4599" max="4845" width="8.796875" style="83"/>
    <col min="4846" max="4846" width="23.19921875" style="83" customWidth="1"/>
    <col min="4847" max="4853" width="8.796875" style="83"/>
    <col min="4854" max="4854" width="15.59765625" style="83" bestFit="1" customWidth="1"/>
    <col min="4855" max="5101" width="8.796875" style="83"/>
    <col min="5102" max="5102" width="23.19921875" style="83" customWidth="1"/>
    <col min="5103" max="5109" width="8.796875" style="83"/>
    <col min="5110" max="5110" width="15.59765625" style="83" bestFit="1" customWidth="1"/>
    <col min="5111" max="5357" width="8.796875" style="83"/>
    <col min="5358" max="5358" width="23.19921875" style="83" customWidth="1"/>
    <col min="5359" max="5365" width="8.796875" style="83"/>
    <col min="5366" max="5366" width="15.59765625" style="83" bestFit="1" customWidth="1"/>
    <col min="5367" max="5613" width="8.796875" style="83"/>
    <col min="5614" max="5614" width="23.19921875" style="83" customWidth="1"/>
    <col min="5615" max="5621" width="8.796875" style="83"/>
    <col min="5622" max="5622" width="15.59765625" style="83" bestFit="1" customWidth="1"/>
    <col min="5623" max="5869" width="8.796875" style="83"/>
    <col min="5870" max="5870" width="23.19921875" style="83" customWidth="1"/>
    <col min="5871" max="5877" width="8.796875" style="83"/>
    <col min="5878" max="5878" width="15.59765625" style="83" bestFit="1" customWidth="1"/>
    <col min="5879" max="6125" width="8.796875" style="83"/>
    <col min="6126" max="6126" width="23.19921875" style="83" customWidth="1"/>
    <col min="6127" max="6133" width="8.796875" style="83"/>
    <col min="6134" max="6134" width="15.59765625" style="83" bestFit="1" customWidth="1"/>
    <col min="6135" max="6381" width="8.796875" style="83"/>
    <col min="6382" max="6382" width="23.19921875" style="83" customWidth="1"/>
    <col min="6383" max="6389" width="8.796875" style="83"/>
    <col min="6390" max="6390" width="15.59765625" style="83" bestFit="1" customWidth="1"/>
    <col min="6391" max="6637" width="8.796875" style="83"/>
    <col min="6638" max="6638" width="23.19921875" style="83" customWidth="1"/>
    <col min="6639" max="6645" width="8.796875" style="83"/>
    <col min="6646" max="6646" width="15.59765625" style="83" bestFit="1" customWidth="1"/>
    <col min="6647" max="6893" width="8.796875" style="83"/>
    <col min="6894" max="6894" width="23.19921875" style="83" customWidth="1"/>
    <col min="6895" max="6901" width="8.796875" style="83"/>
    <col min="6902" max="6902" width="15.59765625" style="83" bestFit="1" customWidth="1"/>
    <col min="6903" max="7149" width="8.796875" style="83"/>
    <col min="7150" max="7150" width="23.19921875" style="83" customWidth="1"/>
    <col min="7151" max="7157" width="8.796875" style="83"/>
    <col min="7158" max="7158" width="15.59765625" style="83" bestFit="1" customWidth="1"/>
    <col min="7159" max="7405" width="8.796875" style="83"/>
    <col min="7406" max="7406" width="23.19921875" style="83" customWidth="1"/>
    <col min="7407" max="7413" width="8.796875" style="83"/>
    <col min="7414" max="7414" width="15.59765625" style="83" bestFit="1" customWidth="1"/>
    <col min="7415" max="7661" width="8.796875" style="83"/>
    <col min="7662" max="7662" width="23.19921875" style="83" customWidth="1"/>
    <col min="7663" max="7669" width="8.796875" style="83"/>
    <col min="7670" max="7670" width="15.59765625" style="83" bestFit="1" customWidth="1"/>
    <col min="7671" max="7917" width="8.796875" style="83"/>
    <col min="7918" max="7918" width="23.19921875" style="83" customWidth="1"/>
    <col min="7919" max="7925" width="8.796875" style="83"/>
    <col min="7926" max="7926" width="15.59765625" style="83" bestFit="1" customWidth="1"/>
    <col min="7927" max="8173" width="8.796875" style="83"/>
    <col min="8174" max="8174" width="23.19921875" style="83" customWidth="1"/>
    <col min="8175" max="8181" width="8.796875" style="83"/>
    <col min="8182" max="8182" width="15.59765625" style="83" bestFit="1" customWidth="1"/>
    <col min="8183" max="8429" width="8.796875" style="83"/>
    <col min="8430" max="8430" width="23.19921875" style="83" customWidth="1"/>
    <col min="8431" max="8437" width="8.796875" style="83"/>
    <col min="8438" max="8438" width="15.59765625" style="83" bestFit="1" customWidth="1"/>
    <col min="8439" max="8685" width="8.796875" style="83"/>
    <col min="8686" max="8686" width="23.19921875" style="83" customWidth="1"/>
    <col min="8687" max="8693" width="8.796875" style="83"/>
    <col min="8694" max="8694" width="15.59765625" style="83" bestFit="1" customWidth="1"/>
    <col min="8695" max="8941" width="8.796875" style="83"/>
    <col min="8942" max="8942" width="23.19921875" style="83" customWidth="1"/>
    <col min="8943" max="8949" width="8.796875" style="83"/>
    <col min="8950" max="8950" width="15.59765625" style="83" bestFit="1" customWidth="1"/>
    <col min="8951" max="9197" width="8.796875" style="83"/>
    <col min="9198" max="9198" width="23.19921875" style="83" customWidth="1"/>
    <col min="9199" max="9205" width="8.796875" style="83"/>
    <col min="9206" max="9206" width="15.59765625" style="83" bestFit="1" customWidth="1"/>
    <col min="9207" max="9453" width="8.796875" style="83"/>
    <col min="9454" max="9454" width="23.19921875" style="83" customWidth="1"/>
    <col min="9455" max="9461" width="8.796875" style="83"/>
    <col min="9462" max="9462" width="15.59765625" style="83" bestFit="1" customWidth="1"/>
    <col min="9463" max="9709" width="8.796875" style="83"/>
    <col min="9710" max="9710" width="23.19921875" style="83" customWidth="1"/>
    <col min="9711" max="9717" width="8.796875" style="83"/>
    <col min="9718" max="9718" width="15.59765625" style="83" bestFit="1" customWidth="1"/>
    <col min="9719" max="9965" width="8.796875" style="83"/>
    <col min="9966" max="9966" width="23.19921875" style="83" customWidth="1"/>
    <col min="9967" max="9973" width="8.796875" style="83"/>
    <col min="9974" max="9974" width="15.59765625" style="83" bestFit="1" customWidth="1"/>
    <col min="9975" max="10221" width="8.796875" style="83"/>
    <col min="10222" max="10222" width="23.19921875" style="83" customWidth="1"/>
    <col min="10223" max="10229" width="8.796875" style="83"/>
    <col min="10230" max="10230" width="15.59765625" style="83" bestFit="1" customWidth="1"/>
    <col min="10231" max="10477" width="8.796875" style="83"/>
    <col min="10478" max="10478" width="23.19921875" style="83" customWidth="1"/>
    <col min="10479" max="10485" width="8.796875" style="83"/>
    <col min="10486" max="10486" width="15.59765625" style="83" bestFit="1" customWidth="1"/>
    <col min="10487" max="10733" width="8.796875" style="83"/>
    <col min="10734" max="10734" width="23.19921875" style="83" customWidth="1"/>
    <col min="10735" max="10741" width="8.796875" style="83"/>
    <col min="10742" max="10742" width="15.59765625" style="83" bestFit="1" customWidth="1"/>
    <col min="10743" max="10989" width="8.796875" style="83"/>
    <col min="10990" max="10990" width="23.19921875" style="83" customWidth="1"/>
    <col min="10991" max="10997" width="8.796875" style="83"/>
    <col min="10998" max="10998" width="15.59765625" style="83" bestFit="1" customWidth="1"/>
    <col min="10999" max="11245" width="8.796875" style="83"/>
    <col min="11246" max="11246" width="23.19921875" style="83" customWidth="1"/>
    <col min="11247" max="11253" width="8.796875" style="83"/>
    <col min="11254" max="11254" width="15.59765625" style="83" bestFit="1" customWidth="1"/>
    <col min="11255" max="11501" width="8.796875" style="83"/>
    <col min="11502" max="11502" width="23.19921875" style="83" customWidth="1"/>
    <col min="11503" max="11509" width="8.796875" style="83"/>
    <col min="11510" max="11510" width="15.59765625" style="83" bestFit="1" customWidth="1"/>
    <col min="11511" max="11757" width="8.796875" style="83"/>
    <col min="11758" max="11758" width="23.19921875" style="83" customWidth="1"/>
    <col min="11759" max="11765" width="8.796875" style="83"/>
    <col min="11766" max="11766" width="15.59765625" style="83" bestFit="1" customWidth="1"/>
    <col min="11767" max="12013" width="8.796875" style="83"/>
    <col min="12014" max="12014" width="23.19921875" style="83" customWidth="1"/>
    <col min="12015" max="12021" width="8.796875" style="83"/>
    <col min="12022" max="12022" width="15.59765625" style="83" bestFit="1" customWidth="1"/>
    <col min="12023" max="12269" width="8.796875" style="83"/>
    <col min="12270" max="12270" width="23.19921875" style="83" customWidth="1"/>
    <col min="12271" max="12277" width="8.796875" style="83"/>
    <col min="12278" max="12278" width="15.59765625" style="83" bestFit="1" customWidth="1"/>
    <col min="12279" max="12525" width="8.796875" style="83"/>
    <col min="12526" max="12526" width="23.19921875" style="83" customWidth="1"/>
    <col min="12527" max="12533" width="8.796875" style="83"/>
    <col min="12534" max="12534" width="15.59765625" style="83" bestFit="1" customWidth="1"/>
    <col min="12535" max="12781" width="8.796875" style="83"/>
    <col min="12782" max="12782" width="23.19921875" style="83" customWidth="1"/>
    <col min="12783" max="12789" width="8.796875" style="83"/>
    <col min="12790" max="12790" width="15.59765625" style="83" bestFit="1" customWidth="1"/>
    <col min="12791" max="13037" width="8.796875" style="83"/>
    <col min="13038" max="13038" width="23.19921875" style="83" customWidth="1"/>
    <col min="13039" max="13045" width="8.796875" style="83"/>
    <col min="13046" max="13046" width="15.59765625" style="83" bestFit="1" customWidth="1"/>
    <col min="13047" max="13293" width="8.796875" style="83"/>
    <col min="13294" max="13294" width="23.19921875" style="83" customWidth="1"/>
    <col min="13295" max="13301" width="8.796875" style="83"/>
    <col min="13302" max="13302" width="15.59765625" style="83" bestFit="1" customWidth="1"/>
    <col min="13303" max="13549" width="8.796875" style="83"/>
    <col min="13550" max="13550" width="23.19921875" style="83" customWidth="1"/>
    <col min="13551" max="13557" width="8.796875" style="83"/>
    <col min="13558" max="13558" width="15.59765625" style="83" bestFit="1" customWidth="1"/>
    <col min="13559" max="13805" width="8.796875" style="83"/>
    <col min="13806" max="13806" width="23.19921875" style="83" customWidth="1"/>
    <col min="13807" max="13813" width="8.796875" style="83"/>
    <col min="13814" max="13814" width="15.59765625" style="83" bestFit="1" customWidth="1"/>
    <col min="13815" max="14061" width="8.796875" style="83"/>
    <col min="14062" max="14062" width="23.19921875" style="83" customWidth="1"/>
    <col min="14063" max="14069" width="8.796875" style="83"/>
    <col min="14070" max="14070" width="15.59765625" style="83" bestFit="1" customWidth="1"/>
    <col min="14071" max="14317" width="8.796875" style="83"/>
    <col min="14318" max="14318" width="23.19921875" style="83" customWidth="1"/>
    <col min="14319" max="14325" width="8.796875" style="83"/>
    <col min="14326" max="14326" width="15.59765625" style="83" bestFit="1" customWidth="1"/>
    <col min="14327" max="14573" width="8.796875" style="83"/>
    <col min="14574" max="14574" width="23.19921875" style="83" customWidth="1"/>
    <col min="14575" max="14581" width="8.796875" style="83"/>
    <col min="14582" max="14582" width="15.59765625" style="83" bestFit="1" customWidth="1"/>
    <col min="14583" max="14829" width="8.796875" style="83"/>
    <col min="14830" max="14830" width="23.19921875" style="83" customWidth="1"/>
    <col min="14831" max="14837" width="8.796875" style="83"/>
    <col min="14838" max="14838" width="15.59765625" style="83" bestFit="1" customWidth="1"/>
    <col min="14839" max="15085" width="8.796875" style="83"/>
    <col min="15086" max="15086" width="23.19921875" style="83" customWidth="1"/>
    <col min="15087" max="15093" width="8.796875" style="83"/>
    <col min="15094" max="15094" width="15.59765625" style="83" bestFit="1" customWidth="1"/>
    <col min="15095" max="15341" width="8.796875" style="83"/>
    <col min="15342" max="15342" width="23.19921875" style="83" customWidth="1"/>
    <col min="15343" max="15349" width="8.796875" style="83"/>
    <col min="15350" max="15350" width="15.59765625" style="83" bestFit="1" customWidth="1"/>
    <col min="15351" max="15597" width="8.796875" style="83"/>
    <col min="15598" max="15598" width="23.19921875" style="83" customWidth="1"/>
    <col min="15599" max="15605" width="8.796875" style="83"/>
    <col min="15606" max="15606" width="15.59765625" style="83" bestFit="1" customWidth="1"/>
    <col min="15607" max="15853" width="8.796875" style="83"/>
    <col min="15854" max="15854" width="23.19921875" style="83" customWidth="1"/>
    <col min="15855" max="15861" width="8.796875" style="83"/>
    <col min="15862" max="15862" width="15.59765625" style="83" bestFit="1" customWidth="1"/>
    <col min="15863" max="16109" width="8.796875" style="83"/>
    <col min="16110" max="16110" width="23.19921875" style="83" customWidth="1"/>
    <col min="16111" max="16117" width="8.796875" style="83"/>
    <col min="16118" max="16118" width="15.59765625" style="83" bestFit="1" customWidth="1"/>
    <col min="16119" max="16384" width="8.796875" style="83"/>
  </cols>
  <sheetData>
    <row r="1" spans="1:11" x14ac:dyDescent="0.3">
      <c r="A1" s="88" t="s">
        <v>177</v>
      </c>
      <c r="B1" s="86"/>
      <c r="H1" s="379" t="s">
        <v>178</v>
      </c>
    </row>
    <row r="2" spans="1:11" ht="16.2" thickBot="1" x14ac:dyDescent="0.35">
      <c r="A2" s="301" t="s">
        <v>114</v>
      </c>
      <c r="B2" s="86"/>
      <c r="H2" s="83" t="s">
        <v>180</v>
      </c>
    </row>
    <row r="3" spans="1:11" s="109" customFormat="1" ht="16.2" thickBot="1" x14ac:dyDescent="0.35">
      <c r="A3" s="531" t="s">
        <v>121</v>
      </c>
      <c r="B3" s="528" t="s">
        <v>166</v>
      </c>
      <c r="C3" s="529"/>
      <c r="D3" s="529"/>
      <c r="E3" s="529"/>
      <c r="F3" s="530"/>
      <c r="H3" s="109" t="s">
        <v>181</v>
      </c>
    </row>
    <row r="4" spans="1:11" ht="16.2" thickBot="1" x14ac:dyDescent="0.35">
      <c r="A4" s="532"/>
      <c r="B4" s="131" t="s">
        <v>115</v>
      </c>
      <c r="C4" s="167" t="s">
        <v>83</v>
      </c>
      <c r="D4" s="162" t="s">
        <v>84</v>
      </c>
      <c r="E4" s="165" t="s">
        <v>85</v>
      </c>
      <c r="F4" s="399" t="s">
        <v>184</v>
      </c>
      <c r="H4" s="398" t="s">
        <v>182</v>
      </c>
      <c r="I4" s="109"/>
      <c r="J4" s="109"/>
    </row>
    <row r="5" spans="1:11" s="109" customFormat="1" x14ac:dyDescent="0.3">
      <c r="A5" s="216" t="s">
        <v>126</v>
      </c>
      <c r="B5" s="303"/>
      <c r="C5" s="303"/>
      <c r="D5" s="303"/>
      <c r="E5" s="306"/>
      <c r="F5" s="319"/>
      <c r="H5" s="109" t="s">
        <v>183</v>
      </c>
    </row>
    <row r="6" spans="1:11" s="109" customFormat="1" x14ac:dyDescent="0.3">
      <c r="A6" s="90" t="s">
        <v>122</v>
      </c>
      <c r="B6" s="304">
        <v>1.05</v>
      </c>
      <c r="C6" s="304">
        <v>1.05</v>
      </c>
      <c r="D6" s="251">
        <v>1.05</v>
      </c>
      <c r="E6" s="310">
        <v>1.05</v>
      </c>
      <c r="F6" s="307">
        <v>1.05</v>
      </c>
      <c r="H6" s="109" t="s">
        <v>201</v>
      </c>
    </row>
    <row r="7" spans="1:11" x14ac:dyDescent="0.3">
      <c r="A7" s="90" t="s">
        <v>123</v>
      </c>
      <c r="B7" s="304">
        <v>5</v>
      </c>
      <c r="C7" s="304">
        <v>5</v>
      </c>
      <c r="D7" s="316">
        <v>7.5</v>
      </c>
      <c r="E7" s="317">
        <v>7.5</v>
      </c>
      <c r="F7" s="307">
        <v>5</v>
      </c>
      <c r="H7" s="109"/>
      <c r="I7" s="109"/>
      <c r="J7" s="109"/>
      <c r="K7" s="109"/>
    </row>
    <row r="8" spans="1:11" x14ac:dyDescent="0.3">
      <c r="A8" s="90" t="s">
        <v>124</v>
      </c>
      <c r="B8" s="304">
        <v>2</v>
      </c>
      <c r="C8" s="304">
        <v>2</v>
      </c>
      <c r="D8" s="304">
        <v>2</v>
      </c>
      <c r="E8" s="307">
        <v>2</v>
      </c>
      <c r="F8" s="307">
        <v>2</v>
      </c>
      <c r="H8" s="109"/>
      <c r="I8" s="109"/>
      <c r="J8" s="109"/>
      <c r="K8" s="109"/>
    </row>
    <row r="9" spans="1:11" x14ac:dyDescent="0.3">
      <c r="A9" s="90" t="s">
        <v>160</v>
      </c>
      <c r="B9" s="305"/>
      <c r="C9" s="305"/>
      <c r="D9" s="166"/>
      <c r="E9" s="163"/>
      <c r="F9" s="308"/>
      <c r="H9" s="109"/>
      <c r="I9" s="109"/>
      <c r="J9" s="109"/>
      <c r="K9" s="109"/>
    </row>
    <row r="10" spans="1:11" x14ac:dyDescent="0.3">
      <c r="A10" s="90" t="s">
        <v>116</v>
      </c>
      <c r="B10" s="305">
        <v>0.5</v>
      </c>
      <c r="C10" s="305">
        <v>0.5</v>
      </c>
      <c r="D10" s="305">
        <v>0.5</v>
      </c>
      <c r="E10" s="308">
        <v>0.5</v>
      </c>
      <c r="F10" s="308">
        <v>0.5</v>
      </c>
      <c r="H10" s="109"/>
      <c r="I10" s="109"/>
      <c r="J10" s="109"/>
      <c r="K10" s="109"/>
    </row>
    <row r="11" spans="1:11" s="109" customFormat="1" x14ac:dyDescent="0.3">
      <c r="A11" s="90" t="s">
        <v>118</v>
      </c>
      <c r="B11" s="304">
        <v>0</v>
      </c>
      <c r="C11" s="304">
        <v>0</v>
      </c>
      <c r="D11" s="304">
        <v>0</v>
      </c>
      <c r="E11" s="307">
        <v>0</v>
      </c>
      <c r="F11" s="307">
        <v>0</v>
      </c>
    </row>
    <row r="12" spans="1:11" x14ac:dyDescent="0.3">
      <c r="A12" s="90" t="s">
        <v>119</v>
      </c>
      <c r="B12" s="305">
        <v>1</v>
      </c>
      <c r="C12" s="305">
        <v>1</v>
      </c>
      <c r="D12" s="305">
        <v>1</v>
      </c>
      <c r="E12" s="308">
        <v>1</v>
      </c>
      <c r="F12" s="308">
        <v>1</v>
      </c>
      <c r="H12" s="109"/>
      <c r="I12" s="109"/>
      <c r="J12" s="109"/>
      <c r="K12" s="109"/>
    </row>
    <row r="13" spans="1:11" x14ac:dyDescent="0.3">
      <c r="A13" s="90" t="s">
        <v>120</v>
      </c>
      <c r="B13" s="305">
        <v>1.5</v>
      </c>
      <c r="C13" s="305">
        <v>1.5</v>
      </c>
      <c r="D13" s="305">
        <v>1.5</v>
      </c>
      <c r="E13" s="308">
        <v>1.5</v>
      </c>
      <c r="F13" s="308">
        <v>1.5</v>
      </c>
      <c r="H13" s="109"/>
      <c r="I13" s="109"/>
      <c r="J13" s="109"/>
      <c r="K13" s="109"/>
    </row>
    <row r="14" spans="1:11" x14ac:dyDescent="0.3">
      <c r="A14" s="90" t="s">
        <v>125</v>
      </c>
      <c r="B14" s="302"/>
      <c r="C14" s="302"/>
      <c r="D14" s="302"/>
      <c r="E14" s="309"/>
      <c r="F14" s="309"/>
      <c r="H14" s="109"/>
      <c r="I14" s="109"/>
      <c r="J14" s="109"/>
      <c r="K14" s="109"/>
    </row>
    <row r="15" spans="1:11" x14ac:dyDescent="0.3">
      <c r="A15" s="90" t="s">
        <v>116</v>
      </c>
      <c r="B15" s="305">
        <v>2.08</v>
      </c>
      <c r="C15" s="305">
        <v>2.08</v>
      </c>
      <c r="D15" s="305">
        <v>2.08</v>
      </c>
      <c r="E15" s="308">
        <v>2.08</v>
      </c>
      <c r="F15" s="308">
        <v>2.08</v>
      </c>
      <c r="H15" s="109"/>
      <c r="I15" s="109"/>
      <c r="J15" s="109"/>
      <c r="K15" s="109"/>
    </row>
    <row r="16" spans="1:11" x14ac:dyDescent="0.3">
      <c r="A16" s="90" t="s">
        <v>117</v>
      </c>
      <c r="B16" s="305">
        <v>-1.32</v>
      </c>
      <c r="C16" s="305">
        <v>-1.32</v>
      </c>
      <c r="D16" s="305">
        <v>-1.32</v>
      </c>
      <c r="E16" s="308">
        <v>-1.32</v>
      </c>
      <c r="F16" s="308">
        <v>-1.32</v>
      </c>
      <c r="H16" s="109"/>
      <c r="I16" s="109"/>
      <c r="J16" s="109"/>
      <c r="K16" s="109"/>
    </row>
    <row r="17" spans="1:11" s="109" customFormat="1" x14ac:dyDescent="0.3">
      <c r="A17" s="134" t="s">
        <v>185</v>
      </c>
      <c r="B17" s="313">
        <v>1</v>
      </c>
      <c r="C17" s="313">
        <v>1</v>
      </c>
      <c r="D17" s="314">
        <v>1.25</v>
      </c>
      <c r="E17" s="311">
        <v>1.25</v>
      </c>
      <c r="F17" s="400">
        <v>1</v>
      </c>
    </row>
    <row r="18" spans="1:11" s="109" customFormat="1" x14ac:dyDescent="0.3">
      <c r="A18" s="134" t="s">
        <v>186</v>
      </c>
      <c r="B18" s="305" t="s">
        <v>128</v>
      </c>
      <c r="C18" s="305" t="s">
        <v>128</v>
      </c>
      <c r="D18" s="305" t="s">
        <v>128</v>
      </c>
      <c r="E18" s="308" t="s">
        <v>128</v>
      </c>
      <c r="F18" s="311" t="s">
        <v>187</v>
      </c>
    </row>
    <row r="19" spans="1:11" s="109" customFormat="1" x14ac:dyDescent="0.3">
      <c r="A19" s="134" t="s">
        <v>188</v>
      </c>
      <c r="B19" s="313">
        <v>5</v>
      </c>
      <c r="C19" s="313">
        <v>5</v>
      </c>
      <c r="D19" s="313">
        <v>5</v>
      </c>
      <c r="E19" s="313">
        <v>5</v>
      </c>
      <c r="F19" s="402">
        <v>0</v>
      </c>
    </row>
    <row r="20" spans="1:11" s="109" customFormat="1" x14ac:dyDescent="0.3">
      <c r="A20" s="134" t="s">
        <v>189</v>
      </c>
      <c r="B20" s="313">
        <v>25</v>
      </c>
      <c r="C20" s="313">
        <v>25</v>
      </c>
      <c r="D20" s="313">
        <v>25</v>
      </c>
      <c r="E20" s="313">
        <v>25</v>
      </c>
      <c r="F20" s="402">
        <v>0</v>
      </c>
    </row>
    <row r="21" spans="1:11" ht="16.2" thickBot="1" x14ac:dyDescent="0.35">
      <c r="A21" s="315" t="s">
        <v>199</v>
      </c>
      <c r="B21" s="312" t="s">
        <v>127</v>
      </c>
      <c r="C21" s="318" t="s">
        <v>128</v>
      </c>
      <c r="D21" s="318" t="s">
        <v>128</v>
      </c>
      <c r="E21" s="164" t="s">
        <v>127</v>
      </c>
      <c r="F21" s="401" t="s">
        <v>128</v>
      </c>
      <c r="H21" s="109"/>
      <c r="I21" s="109"/>
      <c r="J21" s="109"/>
      <c r="K21" s="109"/>
    </row>
    <row r="22" spans="1:11" x14ac:dyDescent="0.3">
      <c r="A22" s="119" t="s">
        <v>129</v>
      </c>
      <c r="H22" s="109"/>
      <c r="I22" s="109"/>
      <c r="J22" s="109"/>
      <c r="K22" s="109"/>
    </row>
    <row r="23" spans="1:11" x14ac:dyDescent="0.3">
      <c r="A23" s="95" t="s">
        <v>130</v>
      </c>
      <c r="H23" s="109"/>
      <c r="I23" s="109"/>
      <c r="J23" s="109"/>
      <c r="K23" s="109"/>
    </row>
    <row r="24" spans="1:11" x14ac:dyDescent="0.3">
      <c r="A24" s="95" t="s">
        <v>242</v>
      </c>
      <c r="H24" s="109"/>
      <c r="I24" s="109"/>
      <c r="J24" s="109"/>
      <c r="K24" s="109"/>
    </row>
    <row r="25" spans="1:11" x14ac:dyDescent="0.3">
      <c r="A25" s="95" t="s">
        <v>131</v>
      </c>
      <c r="H25" s="109"/>
      <c r="I25" s="109"/>
      <c r="J25" s="109"/>
      <c r="K25" s="109"/>
    </row>
    <row r="26" spans="1:11" x14ac:dyDescent="0.3">
      <c r="A26" s="331" t="s">
        <v>165</v>
      </c>
      <c r="H26" s="109"/>
      <c r="I26" s="109"/>
      <c r="J26" s="109"/>
      <c r="K26" s="109"/>
    </row>
    <row r="27" spans="1:11" s="109" customFormat="1" x14ac:dyDescent="0.3">
      <c r="A27" s="331"/>
    </row>
    <row r="28" spans="1:11" x14ac:dyDescent="0.3">
      <c r="A28" s="85" t="s">
        <v>148</v>
      </c>
    </row>
    <row r="29" spans="1:11" x14ac:dyDescent="0.3">
      <c r="A29" s="343" t="s">
        <v>155</v>
      </c>
    </row>
    <row r="30" spans="1:11" x14ac:dyDescent="0.3">
      <c r="A30" s="109" t="s">
        <v>143</v>
      </c>
    </row>
    <row r="31" spans="1:11" x14ac:dyDescent="0.3">
      <c r="A31" s="109" t="s">
        <v>144</v>
      </c>
    </row>
    <row r="32" spans="1:11" x14ac:dyDescent="0.3">
      <c r="A32" s="341" t="s">
        <v>156</v>
      </c>
    </row>
    <row r="33" spans="1:14" x14ac:dyDescent="0.3">
      <c r="A33" s="83" t="s">
        <v>145</v>
      </c>
    </row>
    <row r="34" spans="1:14" x14ac:dyDescent="0.3">
      <c r="A34" s="83" t="s">
        <v>154</v>
      </c>
    </row>
    <row r="35" spans="1:14" s="109" customFormat="1" x14ac:dyDescent="0.3"/>
    <row r="36" spans="1:14" x14ac:dyDescent="0.3">
      <c r="A36" s="85" t="s">
        <v>159</v>
      </c>
    </row>
    <row r="37" spans="1:14" s="85" customFormat="1" ht="16.2" thickBot="1" x14ac:dyDescent="0.35">
      <c r="A37" s="95" t="s">
        <v>153</v>
      </c>
    </row>
    <row r="38" spans="1:14" ht="16.2" thickBot="1" x14ac:dyDescent="0.35">
      <c r="A38" s="319"/>
      <c r="B38" s="531">
        <v>2008</v>
      </c>
      <c r="C38" s="531">
        <v>2013</v>
      </c>
      <c r="D38" s="531">
        <v>2018</v>
      </c>
      <c r="E38" s="528">
        <v>2025</v>
      </c>
      <c r="F38" s="530"/>
      <c r="G38" s="528">
        <v>2030</v>
      </c>
      <c r="H38" s="530"/>
      <c r="I38" s="528" t="s">
        <v>158</v>
      </c>
      <c r="J38" s="529"/>
      <c r="K38" s="529"/>
      <c r="L38" s="529"/>
      <c r="M38" s="529"/>
      <c r="N38" s="530"/>
    </row>
    <row r="39" spans="1:14" ht="16.2" thickBot="1" x14ac:dyDescent="0.35">
      <c r="A39" s="350"/>
      <c r="B39" s="532">
        <v>2008</v>
      </c>
      <c r="C39" s="532">
        <v>2008</v>
      </c>
      <c r="D39" s="532"/>
      <c r="E39" s="528" t="s">
        <v>176</v>
      </c>
      <c r="F39" s="530"/>
      <c r="G39" s="528" t="s">
        <v>176</v>
      </c>
      <c r="H39" s="530"/>
      <c r="I39" s="361" t="s">
        <v>162</v>
      </c>
      <c r="J39" s="361" t="s">
        <v>163</v>
      </c>
      <c r="K39" s="361" t="s">
        <v>161</v>
      </c>
      <c r="L39" s="361" t="s">
        <v>150</v>
      </c>
      <c r="M39" s="361" t="s">
        <v>149</v>
      </c>
      <c r="N39" s="361" t="s">
        <v>151</v>
      </c>
    </row>
    <row r="40" spans="1:14" x14ac:dyDescent="0.3">
      <c r="A40" s="320" t="s">
        <v>146</v>
      </c>
      <c r="B40" s="320">
        <f>D40/1.5</f>
        <v>2.52</v>
      </c>
      <c r="C40" s="351">
        <f>4.3736*0.7</f>
        <v>3.0615199999999998</v>
      </c>
      <c r="D40" s="320">
        <f>5.4*0.7</f>
        <v>3.78</v>
      </c>
      <c r="E40" s="355">
        <v>5.5</v>
      </c>
      <c r="F40" s="356">
        <v>6</v>
      </c>
      <c r="G40" s="355">
        <v>6.5</v>
      </c>
      <c r="H40" s="356">
        <v>7</v>
      </c>
      <c r="I40" s="362">
        <f>(C40/B40)^(1/5)*100-100</f>
        <v>3.9698247717640385</v>
      </c>
      <c r="J40" s="363">
        <f>(D40/C40)^(1/5)*100-100</f>
        <v>4.3063959738650794</v>
      </c>
      <c r="K40" s="364">
        <f>(D40/B40)^(1/10)*100-100</f>
        <v>4.1379743992410596</v>
      </c>
      <c r="L40" s="371">
        <f>(AVERAGE(E40:F40)/D40)^(1/7)*100-100</f>
        <v>6.1757039986907216</v>
      </c>
      <c r="M40" s="372">
        <f>(AVERAGE(G40:H40)/AVERAGE(E40:F40))^(1/5)*100-100</f>
        <v>3.2588266169875766</v>
      </c>
      <c r="N40" s="353">
        <f>(AVERAGE(G40:H40)/D40)^(1/12)*100-100</f>
        <v>4.9504562878243519</v>
      </c>
    </row>
    <row r="41" spans="1:14" x14ac:dyDescent="0.3">
      <c r="A41" s="320" t="s">
        <v>164</v>
      </c>
      <c r="B41" s="320">
        <f>B42/B40*100</f>
        <v>77.299999999999983</v>
      </c>
      <c r="C41" s="351">
        <f>C42/C40*100</f>
        <v>73.822480336564837</v>
      </c>
      <c r="D41" s="351">
        <f>D42/D40*100</f>
        <v>70.806068488309904</v>
      </c>
      <c r="E41" s="357">
        <v>63</v>
      </c>
      <c r="F41" s="358">
        <v>65</v>
      </c>
      <c r="G41" s="357">
        <v>60</v>
      </c>
      <c r="H41" s="358">
        <v>62</v>
      </c>
      <c r="I41" s="90"/>
      <c r="J41" s="86"/>
      <c r="K41" s="365"/>
      <c r="L41" s="373"/>
      <c r="M41" s="347"/>
      <c r="N41" s="374"/>
    </row>
    <row r="42" spans="1:14" x14ac:dyDescent="0.3">
      <c r="A42" s="320" t="s">
        <v>152</v>
      </c>
      <c r="B42" s="351">
        <f>B43*0.7</f>
        <v>1.9479599999999995</v>
      </c>
      <c r="C42" s="351">
        <f>C43*0.7</f>
        <v>2.2600899999999999</v>
      </c>
      <c r="D42" s="351">
        <f>D43*0.7</f>
        <v>2.6764693888581141</v>
      </c>
      <c r="E42" s="357">
        <f>E40*E41/100</f>
        <v>3.4649999999999999</v>
      </c>
      <c r="F42" s="358">
        <f t="shared" ref="F42" si="0">F40*F41/100</f>
        <v>3.9</v>
      </c>
      <c r="G42" s="357">
        <f>G40*G41/100</f>
        <v>3.9</v>
      </c>
      <c r="H42" s="358">
        <f t="shared" ref="H42" si="1">H40*H41/100</f>
        <v>4.34</v>
      </c>
      <c r="I42" s="366">
        <f>(C42/B42)^(1/5)*100-100</f>
        <v>3.0170572473953001</v>
      </c>
      <c r="J42" s="349">
        <f>(D42/C42)^(1/5)*100-100</f>
        <v>3.439713593737622</v>
      </c>
      <c r="K42" s="367">
        <f>(D42/B42)^(1/10)*100-100</f>
        <v>3.228169105822289</v>
      </c>
      <c r="L42" s="375">
        <f>(AVERAGE(E42:F42)/D42)^(1/7)*100-100</f>
        <v>4.6639716365027368</v>
      </c>
      <c r="M42" s="348">
        <f>(AVERAGE(G42:H42)/AVERAGE(E42:F42))^(1/5)*100-100</f>
        <v>2.2706207778721392</v>
      </c>
      <c r="N42" s="354">
        <f>(AVERAGE(G42:H42)/D42)^(1/12)*100-100</f>
        <v>3.6600095738494218</v>
      </c>
    </row>
    <row r="43" spans="1:14" ht="16.2" thickBot="1" x14ac:dyDescent="0.35">
      <c r="A43" s="350" t="s">
        <v>147</v>
      </c>
      <c r="B43" s="352">
        <f>('Data for Graph'!C23*0.001)</f>
        <v>2.7827999999999995</v>
      </c>
      <c r="C43" s="352">
        <f>'Data for Graph'!C28*0.001</f>
        <v>3.2286999999999999</v>
      </c>
      <c r="D43" s="352">
        <f>'National Level VPM Sim Result'!E5*2*0.001</f>
        <v>3.8235276983687347</v>
      </c>
      <c r="E43" s="359">
        <f>E42/0.7</f>
        <v>4.95</v>
      </c>
      <c r="F43" s="360">
        <f>F42/0.7</f>
        <v>5.5714285714285721</v>
      </c>
      <c r="G43" s="359">
        <f>G42/0.7</f>
        <v>5.5714285714285721</v>
      </c>
      <c r="H43" s="360">
        <f>H42/0.7</f>
        <v>6.2</v>
      </c>
      <c r="I43" s="368">
        <f>(C43/B43)^(1/5)*100-100</f>
        <v>3.0170572473953001</v>
      </c>
      <c r="J43" s="369">
        <f>(D43/C43)^(1/5)*100-100</f>
        <v>3.439713593737622</v>
      </c>
      <c r="K43" s="370">
        <f>(D43/B43)^(1/10)*100-100</f>
        <v>3.228169105822289</v>
      </c>
      <c r="L43" s="376">
        <f>(AVERAGE(E43:F43)/D43)^(1/7)*100-100</f>
        <v>4.6639716365027368</v>
      </c>
      <c r="M43" s="377">
        <f>(AVERAGE(G43:H43)/AVERAGE(E43:F43))^(1/5)*100-100</f>
        <v>2.2706207778721392</v>
      </c>
      <c r="N43" s="378">
        <f>(AVERAGE(G43:H43)/D43)^(1/12)*100-100</f>
        <v>3.6600095738494218</v>
      </c>
    </row>
    <row r="44" spans="1:14" x14ac:dyDescent="0.3">
      <c r="A44" s="301" t="s">
        <v>157</v>
      </c>
      <c r="B44" s="342"/>
      <c r="C44" s="342"/>
      <c r="D44" s="342"/>
      <c r="E44" s="342"/>
      <c r="F44" s="342"/>
      <c r="G44" s="83"/>
      <c r="H44" s="109"/>
    </row>
    <row r="45" spans="1:14" x14ac:dyDescent="0.3">
      <c r="D45" s="110"/>
      <c r="F45" s="110"/>
      <c r="G45" s="92"/>
      <c r="H45" s="92"/>
    </row>
    <row r="46" spans="1:14" x14ac:dyDescent="0.3">
      <c r="C46" s="109"/>
      <c r="G46" s="110"/>
      <c r="H46" s="110"/>
    </row>
    <row r="47" spans="1:14" x14ac:dyDescent="0.3">
      <c r="B47" s="109"/>
      <c r="C47" s="109"/>
      <c r="G47" s="110"/>
      <c r="H47" s="110"/>
    </row>
    <row r="48" spans="1:14" x14ac:dyDescent="0.3">
      <c r="B48" s="109"/>
      <c r="C48" s="109"/>
      <c r="I48" s="109"/>
    </row>
    <row r="49" spans="2:3" x14ac:dyDescent="0.3">
      <c r="B49" s="109"/>
      <c r="C49" s="109"/>
    </row>
    <row r="50" spans="2:3" x14ac:dyDescent="0.3">
      <c r="B50" s="109"/>
      <c r="C50" s="109"/>
    </row>
    <row r="51" spans="2:3" x14ac:dyDescent="0.3">
      <c r="B51" s="109"/>
      <c r="C51" s="109"/>
    </row>
    <row r="52" spans="2:3" x14ac:dyDescent="0.3">
      <c r="B52" s="109"/>
      <c r="C52" s="109"/>
    </row>
    <row r="53" spans="2:3" x14ac:dyDescent="0.3">
      <c r="B53" s="109"/>
      <c r="C53" s="109"/>
    </row>
    <row r="54" spans="2:3" x14ac:dyDescent="0.3">
      <c r="B54" s="109"/>
      <c r="C54" s="109"/>
    </row>
    <row r="55" spans="2:3" x14ac:dyDescent="0.3">
      <c r="B55" s="109"/>
      <c r="C55" s="109"/>
    </row>
  </sheetData>
  <mergeCells count="10">
    <mergeCell ref="I38:N38"/>
    <mergeCell ref="B3:F3"/>
    <mergeCell ref="A3:A4"/>
    <mergeCell ref="E39:F39"/>
    <mergeCell ref="E38:F38"/>
    <mergeCell ref="G38:H38"/>
    <mergeCell ref="G39:H39"/>
    <mergeCell ref="D38:D39"/>
    <mergeCell ref="B38:B39"/>
    <mergeCell ref="C38:C3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79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E102" sqref="E102"/>
    </sheetView>
  </sheetViews>
  <sheetFormatPr defaultRowHeight="15.6" x14ac:dyDescent="0.3"/>
  <cols>
    <col min="1" max="1" width="5.69921875" customWidth="1"/>
    <col min="2" max="2" width="5.796875" style="407" customWidth="1"/>
    <col min="4" max="4" width="7.296875" style="109" bestFit="1" customWidth="1"/>
    <col min="5" max="5" width="8.59765625" style="109" bestFit="1" customWidth="1"/>
    <col min="6" max="7" width="7.19921875" style="109" bestFit="1" customWidth="1"/>
    <col min="8" max="8" width="7.296875" bestFit="1" customWidth="1"/>
    <col min="9" max="9" width="8.59765625" bestFit="1" customWidth="1"/>
    <col min="10" max="10" width="7.19921875" bestFit="1" customWidth="1"/>
    <col min="11" max="11" width="6.3984375" bestFit="1" customWidth="1"/>
    <col min="12" max="12" width="7.296875" bestFit="1" customWidth="1"/>
    <col min="13" max="13" width="8.59765625" bestFit="1" customWidth="1"/>
    <col min="14" max="14" width="7.19921875" bestFit="1" customWidth="1"/>
    <col min="15" max="15" width="7.8984375" bestFit="1" customWidth="1"/>
    <col min="16" max="16" width="7.59765625" bestFit="1" customWidth="1"/>
    <col min="17" max="17" width="7.296875" style="109" bestFit="1" customWidth="1"/>
    <col min="18" max="18" width="8.59765625" style="109" bestFit="1" customWidth="1"/>
    <col min="19" max="20" width="7.59765625" style="109" bestFit="1" customWidth="1"/>
    <col min="21" max="21" width="7.296875" style="109" bestFit="1" customWidth="1"/>
    <col min="22" max="22" width="8.59765625" style="109" bestFit="1" customWidth="1"/>
    <col min="23" max="24" width="7.59765625" style="109" bestFit="1" customWidth="1"/>
    <col min="25" max="25" width="7.296875" bestFit="1" customWidth="1"/>
    <col min="26" max="26" width="8.59765625" bestFit="1" customWidth="1"/>
    <col min="27" max="28" width="7.19921875" bestFit="1" customWidth="1"/>
    <col min="30" max="31" width="7.19921875" style="109" bestFit="1" customWidth="1"/>
    <col min="32" max="39" width="7" style="109" customWidth="1"/>
    <col min="40" max="40" width="8.8984375" bestFit="1" customWidth="1"/>
    <col min="42" max="43" width="6.3984375" style="109" bestFit="1" customWidth="1"/>
    <col min="44" max="44" width="6.5" style="109" bestFit="1" customWidth="1"/>
    <col min="45" max="45" width="7.3984375" style="109" bestFit="1" customWidth="1"/>
    <col min="46" max="47" width="6.3984375" style="109" bestFit="1" customWidth="1"/>
    <col min="48" max="48" width="5.3984375" style="109" bestFit="1" customWidth="1"/>
    <col min="49" max="49" width="6.5" style="109" bestFit="1" customWidth="1"/>
    <col min="50" max="61" width="7" style="109" customWidth="1"/>
    <col min="62" max="62" width="8.8984375" style="109" bestFit="1" customWidth="1"/>
  </cols>
  <sheetData>
    <row r="1" spans="1:62" s="118" customFormat="1" x14ac:dyDescent="0.3">
      <c r="A1" s="40" t="s">
        <v>202</v>
      </c>
      <c r="B1" s="41"/>
      <c r="C1" s="41"/>
      <c r="D1" s="41"/>
      <c r="E1" s="41"/>
      <c r="G1" s="105"/>
      <c r="H1" s="41"/>
      <c r="J1" s="41"/>
      <c r="L1" s="41"/>
      <c r="M1" s="41"/>
      <c r="N1" s="40" t="s">
        <v>203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105"/>
      <c r="AE1" s="105"/>
    </row>
    <row r="2" spans="1:62" s="118" customFormat="1" ht="16.2" thickBot="1" x14ac:dyDescent="0.35">
      <c r="A2" s="40" t="s">
        <v>167</v>
      </c>
      <c r="B2" s="41"/>
      <c r="C2" s="41"/>
      <c r="D2" s="41"/>
      <c r="E2" s="41"/>
      <c r="G2" s="105"/>
      <c r="H2" s="41"/>
      <c r="J2" s="41"/>
      <c r="L2" s="41"/>
      <c r="M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B2" s="105"/>
    </row>
    <row r="3" spans="1:62" s="1" customFormat="1" ht="16.2" thickBot="1" x14ac:dyDescent="0.35">
      <c r="A3" s="30"/>
      <c r="B3" s="45"/>
      <c r="C3" s="34"/>
      <c r="D3" s="533" t="s">
        <v>204</v>
      </c>
      <c r="E3" s="534"/>
      <c r="F3" s="534"/>
      <c r="G3" s="535"/>
      <c r="H3" s="523" t="s">
        <v>26</v>
      </c>
      <c r="I3" s="522"/>
      <c r="J3" s="522"/>
      <c r="K3" s="524"/>
      <c r="L3" s="523" t="s">
        <v>27</v>
      </c>
      <c r="M3" s="522"/>
      <c r="N3" s="522"/>
      <c r="O3" s="522"/>
      <c r="P3" s="524"/>
      <c r="Q3" s="523" t="s">
        <v>112</v>
      </c>
      <c r="R3" s="522"/>
      <c r="S3" s="522"/>
      <c r="T3" s="524"/>
      <c r="U3" s="523" t="s">
        <v>113</v>
      </c>
      <c r="V3" s="522"/>
      <c r="W3" s="522"/>
      <c r="X3" s="524"/>
      <c r="Y3" s="523" t="s">
        <v>28</v>
      </c>
      <c r="Z3" s="522"/>
      <c r="AA3" s="522"/>
      <c r="AB3" s="524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</row>
    <row r="4" spans="1:62" s="1" customFormat="1" ht="16.2" thickBot="1" x14ac:dyDescent="0.35">
      <c r="A4" s="32"/>
      <c r="B4" s="406"/>
      <c r="C4" s="35"/>
      <c r="D4" s="408" t="s">
        <v>30</v>
      </c>
      <c r="E4" s="408" t="s">
        <v>31</v>
      </c>
      <c r="F4" s="408" t="s">
        <v>32</v>
      </c>
      <c r="G4" s="408" t="s">
        <v>29</v>
      </c>
      <c r="H4" s="29" t="s">
        <v>30</v>
      </c>
      <c r="I4" s="29" t="s">
        <v>31</v>
      </c>
      <c r="J4" s="29" t="s">
        <v>32</v>
      </c>
      <c r="K4" s="29" t="s">
        <v>29</v>
      </c>
      <c r="L4" s="29" t="s">
        <v>30</v>
      </c>
      <c r="M4" s="29" t="s">
        <v>31</v>
      </c>
      <c r="N4" s="29" t="s">
        <v>32</v>
      </c>
      <c r="O4" s="3" t="s">
        <v>34</v>
      </c>
      <c r="P4" s="29" t="s">
        <v>35</v>
      </c>
      <c r="Q4" s="29" t="s">
        <v>30</v>
      </c>
      <c r="R4" s="29" t="s">
        <v>31</v>
      </c>
      <c r="S4" s="29" t="s">
        <v>32</v>
      </c>
      <c r="T4" s="29" t="s">
        <v>29</v>
      </c>
      <c r="U4" s="29" t="s">
        <v>30</v>
      </c>
      <c r="V4" s="29" t="s">
        <v>31</v>
      </c>
      <c r="W4" s="29" t="s">
        <v>32</v>
      </c>
      <c r="X4" s="29" t="s">
        <v>29</v>
      </c>
      <c r="Y4" s="29" t="s">
        <v>30</v>
      </c>
      <c r="Z4" s="29" t="s">
        <v>31</v>
      </c>
      <c r="AA4" s="29" t="s">
        <v>32</v>
      </c>
      <c r="AB4" s="29" t="s">
        <v>29</v>
      </c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</row>
    <row r="5" spans="1:62" s="1" customFormat="1" x14ac:dyDescent="0.3">
      <c r="A5" s="47">
        <v>1</v>
      </c>
      <c r="B5" s="178">
        <v>2018</v>
      </c>
      <c r="C5" s="22" t="s">
        <v>0</v>
      </c>
      <c r="D5" s="10">
        <f>Y5*H5/23000</f>
        <v>737.37983028689939</v>
      </c>
      <c r="E5" s="11">
        <f t="shared" ref="E5:E36" si="0">Z5*I5/23000</f>
        <v>272.5959292969327</v>
      </c>
      <c r="F5" s="11">
        <f t="shared" ref="F5:F36" si="1">AA5*J5/23000</f>
        <v>30.704744103258481</v>
      </c>
      <c r="G5" s="12">
        <f t="shared" ref="G5:G36" si="2">AB5*K5/23000</f>
        <v>499.66339158949313</v>
      </c>
      <c r="H5" s="4">
        <v>220.27144153331335</v>
      </c>
      <c r="I5" s="5">
        <v>78.745003511188145</v>
      </c>
      <c r="J5" s="5">
        <v>8.566474183914492</v>
      </c>
      <c r="K5" s="6">
        <v>1561.993503385861</v>
      </c>
      <c r="L5" s="4">
        <v>206.54423966882203</v>
      </c>
      <c r="M5" s="5">
        <v>77.349103907877819</v>
      </c>
      <c r="N5" s="5">
        <v>8.4297745249086979</v>
      </c>
      <c r="O5" s="5">
        <v>46.752826129324227</v>
      </c>
      <c r="P5" s="6">
        <v>1761.2290099768259</v>
      </c>
      <c r="Q5" s="10">
        <v>1E-3</v>
      </c>
      <c r="R5" s="11">
        <v>1E-3</v>
      </c>
      <c r="S5" s="11">
        <v>1.0403319791417218E-2</v>
      </c>
      <c r="T5" s="11">
        <v>0</v>
      </c>
      <c r="U5" s="10">
        <v>0</v>
      </c>
      <c r="V5" s="11">
        <v>0</v>
      </c>
      <c r="W5" s="11">
        <v>0</v>
      </c>
      <c r="X5" s="11">
        <v>245.98733272028917</v>
      </c>
      <c r="Y5" s="10">
        <v>76994.711518395969</v>
      </c>
      <c r="Z5" s="11">
        <v>79620.37074439456</v>
      </c>
      <c r="AA5" s="11">
        <v>82438.713899472627</v>
      </c>
      <c r="AB5" s="12">
        <v>7357.4300927930281</v>
      </c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</row>
    <row r="6" spans="1:62" s="1" customFormat="1" x14ac:dyDescent="0.3">
      <c r="A6" s="327">
        <v>1</v>
      </c>
      <c r="B6" s="179">
        <v>2019</v>
      </c>
      <c r="C6" s="23" t="s">
        <v>0</v>
      </c>
      <c r="D6" s="13">
        <f t="shared" ref="D6:D36" si="3">Y6*H6/23000</f>
        <v>805.69161813364246</v>
      </c>
      <c r="E6" s="14">
        <f t="shared" si="0"/>
        <v>297.20438078848161</v>
      </c>
      <c r="F6" s="14">
        <f t="shared" si="1"/>
        <v>32.916304182094734</v>
      </c>
      <c r="G6" s="15">
        <f t="shared" si="2"/>
        <v>520.99497081945208</v>
      </c>
      <c r="H6" s="7">
        <v>227.16586711123782</v>
      </c>
      <c r="I6" s="8">
        <v>81.71506204005243</v>
      </c>
      <c r="J6" s="8">
        <v>8.8673539286943264</v>
      </c>
      <c r="K6" s="9">
        <v>1564.6558393036232</v>
      </c>
      <c r="L6" s="7">
        <v>212.24388153432878</v>
      </c>
      <c r="M6" s="8">
        <v>80.167157736773305</v>
      </c>
      <c r="N6" s="8">
        <v>8.8609068109428062</v>
      </c>
      <c r="O6" s="8">
        <v>45.941902784977103</v>
      </c>
      <c r="P6" s="9">
        <v>1840.3694778905265</v>
      </c>
      <c r="Q6" s="13">
        <v>1E-3</v>
      </c>
      <c r="R6" s="14">
        <v>1E-3</v>
      </c>
      <c r="S6" s="14">
        <v>1E-3</v>
      </c>
      <c r="T6" s="14">
        <v>0</v>
      </c>
      <c r="U6" s="13">
        <v>0</v>
      </c>
      <c r="V6" s="14">
        <v>0</v>
      </c>
      <c r="W6" s="14">
        <v>0</v>
      </c>
      <c r="X6" s="14">
        <v>321.65454137188033</v>
      </c>
      <c r="Y6" s="13">
        <v>81574.346765747265</v>
      </c>
      <c r="Z6" s="14">
        <v>83652.885863129806</v>
      </c>
      <c r="AA6" s="14">
        <v>85377.780370119319</v>
      </c>
      <c r="AB6" s="15">
        <v>7658.4792820513085</v>
      </c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</row>
    <row r="7" spans="1:62" s="1" customFormat="1" x14ac:dyDescent="0.3">
      <c r="A7" s="327">
        <v>1</v>
      </c>
      <c r="B7" s="179">
        <v>2020</v>
      </c>
      <c r="C7" s="23" t="s">
        <v>0</v>
      </c>
      <c r="D7" s="13">
        <f t="shared" si="3"/>
        <v>880.83789101335969</v>
      </c>
      <c r="E7" s="14">
        <f t="shared" si="0"/>
        <v>323.68130557036045</v>
      </c>
      <c r="F7" s="14">
        <f t="shared" si="1"/>
        <v>35.928779918855646</v>
      </c>
      <c r="G7" s="15">
        <f t="shared" si="2"/>
        <v>552.78674428689783</v>
      </c>
      <c r="H7" s="7">
        <v>234.42444865589374</v>
      </c>
      <c r="I7" s="8">
        <v>85.286954137618977</v>
      </c>
      <c r="J7" s="8">
        <v>9.3348341116433247</v>
      </c>
      <c r="K7" s="9">
        <v>1614.0959841715203</v>
      </c>
      <c r="L7" s="7">
        <v>218.03345573649005</v>
      </c>
      <c r="M7" s="8">
        <v>83.522027549877691</v>
      </c>
      <c r="N7" s="8">
        <v>9.3071502598775933</v>
      </c>
      <c r="O7" s="8">
        <v>45.73601330975373</v>
      </c>
      <c r="P7" s="9">
        <v>1933.1585639185921</v>
      </c>
      <c r="Q7" s="13">
        <v>1E-3</v>
      </c>
      <c r="R7" s="14">
        <v>1E-3</v>
      </c>
      <c r="S7" s="14">
        <v>1E-3</v>
      </c>
      <c r="T7" s="14">
        <v>0</v>
      </c>
      <c r="U7" s="13">
        <v>0</v>
      </c>
      <c r="V7" s="14">
        <v>0</v>
      </c>
      <c r="W7" s="14">
        <v>0</v>
      </c>
      <c r="X7" s="14">
        <v>364.79759305682546</v>
      </c>
      <c r="Y7" s="13">
        <v>86421.325119742061</v>
      </c>
      <c r="Z7" s="14">
        <v>87289.669368489529</v>
      </c>
      <c r="AA7" s="14">
        <v>88524.544544713426</v>
      </c>
      <c r="AB7" s="15">
        <v>7876.9139154537415</v>
      </c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</row>
    <row r="8" spans="1:62" s="1" customFormat="1" x14ac:dyDescent="0.3">
      <c r="A8" s="327">
        <v>1</v>
      </c>
      <c r="B8" s="179">
        <v>2021</v>
      </c>
      <c r="C8" s="23" t="s">
        <v>0</v>
      </c>
      <c r="D8" s="13">
        <f t="shared" si="3"/>
        <v>961.53034480489521</v>
      </c>
      <c r="E8" s="14">
        <f t="shared" si="0"/>
        <v>351.65807350866879</v>
      </c>
      <c r="F8" s="14">
        <f t="shared" si="1"/>
        <v>39.245541606977014</v>
      </c>
      <c r="G8" s="15">
        <f t="shared" si="2"/>
        <v>592.44318669980396</v>
      </c>
      <c r="H8" s="7">
        <v>241.85822676173055</v>
      </c>
      <c r="I8" s="8">
        <v>89.470387757082108</v>
      </c>
      <c r="J8" s="8">
        <v>9.913689380457205</v>
      </c>
      <c r="K8" s="9">
        <v>1675.4341702593185</v>
      </c>
      <c r="L8" s="7">
        <v>223.92869666091553</v>
      </c>
      <c r="M8" s="8">
        <v>87.461422267784116</v>
      </c>
      <c r="N8" s="8">
        <v>9.844720319102013</v>
      </c>
      <c r="O8" s="8">
        <v>45.40812869168235</v>
      </c>
      <c r="P8" s="9">
        <v>2026.1555678177085</v>
      </c>
      <c r="Q8" s="13">
        <v>1E-3</v>
      </c>
      <c r="R8" s="14">
        <v>1E-3</v>
      </c>
      <c r="S8" s="14">
        <v>1E-3</v>
      </c>
      <c r="T8" s="14">
        <v>0</v>
      </c>
      <c r="U8" s="13">
        <v>0</v>
      </c>
      <c r="V8" s="14">
        <v>0</v>
      </c>
      <c r="W8" s="14">
        <v>0</v>
      </c>
      <c r="X8" s="14">
        <v>396.12852625007258</v>
      </c>
      <c r="Y8" s="13">
        <v>91438.683838113284</v>
      </c>
      <c r="Z8" s="14">
        <v>90400.141247394538</v>
      </c>
      <c r="AA8" s="14">
        <v>91050.609144548624</v>
      </c>
      <c r="AB8" s="15">
        <v>8132.9326666331935</v>
      </c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</row>
    <row r="9" spans="1:62" s="1" customFormat="1" x14ac:dyDescent="0.3">
      <c r="A9" s="327">
        <v>1</v>
      </c>
      <c r="B9" s="179">
        <v>2022</v>
      </c>
      <c r="C9" s="23" t="s">
        <v>0</v>
      </c>
      <c r="D9" s="13">
        <f t="shared" si="3"/>
        <v>1048.0034070560691</v>
      </c>
      <c r="E9" s="14">
        <f t="shared" si="0"/>
        <v>381.10509220413468</v>
      </c>
      <c r="F9" s="14">
        <f t="shared" si="1"/>
        <v>42.798322231868191</v>
      </c>
      <c r="G9" s="15">
        <f t="shared" si="2"/>
        <v>637.42287430258943</v>
      </c>
      <c r="H9" s="7">
        <v>249.49184489129382</v>
      </c>
      <c r="I9" s="8">
        <v>94.351963850814315</v>
      </c>
      <c r="J9" s="8">
        <v>10.611815708404267</v>
      </c>
      <c r="K9" s="9">
        <v>1746.012334451372</v>
      </c>
      <c r="L9" s="7">
        <v>229.95307968254363</v>
      </c>
      <c r="M9" s="8">
        <v>92.057715958964891</v>
      </c>
      <c r="N9" s="8">
        <v>10.498920650537675</v>
      </c>
      <c r="O9" s="8">
        <v>45.04710828888502</v>
      </c>
      <c r="P9" s="9">
        <v>2121.5045141464952</v>
      </c>
      <c r="Q9" s="13">
        <v>1E-3</v>
      </c>
      <c r="R9" s="14">
        <v>1E-3</v>
      </c>
      <c r="S9" s="14">
        <v>1E-3</v>
      </c>
      <c r="T9" s="14">
        <v>0</v>
      </c>
      <c r="U9" s="13">
        <v>0</v>
      </c>
      <c r="V9" s="14">
        <v>0</v>
      </c>
      <c r="W9" s="14">
        <v>0</v>
      </c>
      <c r="X9" s="14">
        <v>420.53828798400843</v>
      </c>
      <c r="Y9" s="13">
        <v>96612.690377883831</v>
      </c>
      <c r="Z9" s="14">
        <v>92901.268430985045</v>
      </c>
      <c r="AA9" s="14">
        <v>92760.884506633593</v>
      </c>
      <c r="AB9" s="15">
        <v>8396.69103114682</v>
      </c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</row>
    <row r="10" spans="1:62" s="1" customFormat="1" x14ac:dyDescent="0.3">
      <c r="A10" s="327">
        <v>1</v>
      </c>
      <c r="B10" s="179">
        <v>2023</v>
      </c>
      <c r="C10" s="23" t="s">
        <v>0</v>
      </c>
      <c r="D10" s="13">
        <f t="shared" si="3"/>
        <v>1140.6332710595307</v>
      </c>
      <c r="E10" s="14">
        <f t="shared" si="0"/>
        <v>411.95268739675129</v>
      </c>
      <c r="F10" s="14">
        <f t="shared" si="1"/>
        <v>46.591066979432156</v>
      </c>
      <c r="G10" s="15">
        <f t="shared" si="2"/>
        <v>686.89198253703535</v>
      </c>
      <c r="H10" s="7">
        <v>257.35070506096872</v>
      </c>
      <c r="I10" s="8">
        <v>100.02084295125992</v>
      </c>
      <c r="J10" s="8">
        <v>11.448707513064218</v>
      </c>
      <c r="K10" s="9">
        <v>1825.294432382238</v>
      </c>
      <c r="L10" s="7">
        <v>236.10661953141641</v>
      </c>
      <c r="M10" s="8">
        <v>97.405121490175247</v>
      </c>
      <c r="N10" s="8">
        <v>11.290371851836555</v>
      </c>
      <c r="O10" s="8">
        <v>44.672903560943929</v>
      </c>
      <c r="P10" s="9">
        <v>2220.5886818862814</v>
      </c>
      <c r="Q10" s="13">
        <v>1E-3</v>
      </c>
      <c r="R10" s="14">
        <v>1E-3</v>
      </c>
      <c r="S10" s="14">
        <v>1E-3</v>
      </c>
      <c r="T10" s="14">
        <v>0</v>
      </c>
      <c r="U10" s="13">
        <v>0</v>
      </c>
      <c r="V10" s="14">
        <v>0</v>
      </c>
      <c r="W10" s="14">
        <v>0</v>
      </c>
      <c r="X10" s="14">
        <v>439.96615306498734</v>
      </c>
      <c r="Y10" s="13">
        <v>101940.910665677</v>
      </c>
      <c r="Z10" s="14">
        <v>94729.373704062833</v>
      </c>
      <c r="AA10" s="14">
        <v>93599.60845397909</v>
      </c>
      <c r="AB10" s="15">
        <v>8655.324487969192</v>
      </c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</row>
    <row r="11" spans="1:62" s="1" customFormat="1" ht="16.2" thickBot="1" x14ac:dyDescent="0.35">
      <c r="A11" s="409">
        <v>1</v>
      </c>
      <c r="B11" s="180">
        <v>2024</v>
      </c>
      <c r="C11" s="24" t="s">
        <v>0</v>
      </c>
      <c r="D11" s="19">
        <f t="shared" si="3"/>
        <v>1239.8157058204574</v>
      </c>
      <c r="E11" s="20">
        <f t="shared" si="0"/>
        <v>444.14134893606126</v>
      </c>
      <c r="F11" s="20">
        <f t="shared" si="1"/>
        <v>50.630279750455536</v>
      </c>
      <c r="G11" s="21">
        <f t="shared" si="2"/>
        <v>743.44224763439536</v>
      </c>
      <c r="H11" s="16">
        <v>265.44144459712402</v>
      </c>
      <c r="I11" s="17">
        <v>106.57810750140003</v>
      </c>
      <c r="J11" s="17">
        <v>12.447953508014667</v>
      </c>
      <c r="K11" s="18">
        <v>1916.1203657934129</v>
      </c>
      <c r="L11" s="16">
        <v>242.37154457516164</v>
      </c>
      <c r="M11" s="17">
        <v>103.60680739857428</v>
      </c>
      <c r="N11" s="17">
        <v>12.243777919270887</v>
      </c>
      <c r="O11" s="17">
        <v>44.204309541075048</v>
      </c>
      <c r="P11" s="18">
        <v>2322.6844338831752</v>
      </c>
      <c r="Q11" s="19">
        <v>1E-3</v>
      </c>
      <c r="R11" s="20">
        <v>1E-3</v>
      </c>
      <c r="S11" s="20">
        <v>1E-3</v>
      </c>
      <c r="T11" s="20">
        <v>0</v>
      </c>
      <c r="U11" s="19">
        <v>0</v>
      </c>
      <c r="V11" s="20">
        <v>0</v>
      </c>
      <c r="W11" s="20">
        <v>0</v>
      </c>
      <c r="X11" s="20">
        <v>450.76737763083742</v>
      </c>
      <c r="Y11" s="19">
        <v>107427.69003970182</v>
      </c>
      <c r="Z11" s="20">
        <v>95847.555046848807</v>
      </c>
      <c r="AA11" s="20">
        <v>93549.227470259386</v>
      </c>
      <c r="AB11" s="21">
        <v>8923.850505868817</v>
      </c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</row>
    <row r="12" spans="1:62" s="1" customFormat="1" x14ac:dyDescent="0.3">
      <c r="A12" s="47">
        <v>1</v>
      </c>
      <c r="B12" s="178">
        <v>2025</v>
      </c>
      <c r="C12" s="22" t="s">
        <v>0</v>
      </c>
      <c r="D12" s="10">
        <f t="shared" si="3"/>
        <v>1345.5940312340156</v>
      </c>
      <c r="E12" s="11">
        <f t="shared" si="0"/>
        <v>477.65664221523849</v>
      </c>
      <c r="F12" s="11">
        <f t="shared" si="1"/>
        <v>54.93155915247376</v>
      </c>
      <c r="G12" s="12">
        <f t="shared" si="2"/>
        <v>808.15705260788377</v>
      </c>
      <c r="H12" s="4">
        <v>273.75209782549268</v>
      </c>
      <c r="I12" s="5">
        <v>114.16328038802294</v>
      </c>
      <c r="J12" s="5">
        <v>13.641904908690117</v>
      </c>
      <c r="K12" s="6">
        <v>2019.8091184660541</v>
      </c>
      <c r="L12" s="4">
        <v>248.76854566621481</v>
      </c>
      <c r="M12" s="5">
        <v>110.77162794304826</v>
      </c>
      <c r="N12" s="5">
        <v>13.387218947056216</v>
      </c>
      <c r="O12" s="5">
        <v>43.56322419478257</v>
      </c>
      <c r="P12" s="6">
        <v>2427.7998747055994</v>
      </c>
      <c r="Q12" s="10">
        <v>1E-3</v>
      </c>
      <c r="R12" s="11">
        <v>1E-3</v>
      </c>
      <c r="S12" s="11">
        <v>1E-3</v>
      </c>
      <c r="T12" s="11">
        <v>0</v>
      </c>
      <c r="U12" s="10">
        <v>0</v>
      </c>
      <c r="V12" s="11">
        <v>0</v>
      </c>
      <c r="W12" s="11">
        <v>0</v>
      </c>
      <c r="X12" s="11">
        <v>451.55298043432788</v>
      </c>
      <c r="Y12" s="10">
        <v>113053.60932105455</v>
      </c>
      <c r="Z12" s="11">
        <v>96231.491716167046</v>
      </c>
      <c r="AA12" s="11">
        <v>92613.595312636535</v>
      </c>
      <c r="AB12" s="12">
        <v>9202.6578353590685</v>
      </c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</row>
    <row r="13" spans="1:62" s="1" customFormat="1" x14ac:dyDescent="0.3">
      <c r="A13" s="327">
        <v>1</v>
      </c>
      <c r="B13" s="179">
        <v>2026</v>
      </c>
      <c r="C13" s="23" t="s">
        <v>0</v>
      </c>
      <c r="D13" s="13">
        <f t="shared" si="3"/>
        <v>1488.4979708233582</v>
      </c>
      <c r="E13" s="14">
        <f t="shared" si="0"/>
        <v>517.08956065572704</v>
      </c>
      <c r="F13" s="14">
        <f t="shared" si="1"/>
        <v>60.039540385864058</v>
      </c>
      <c r="G13" s="15">
        <f t="shared" si="2"/>
        <v>883.24321116556905</v>
      </c>
      <c r="H13" s="7">
        <v>263.91745408168566</v>
      </c>
      <c r="I13" s="8">
        <v>123.01027405379361</v>
      </c>
      <c r="J13" s="8">
        <v>15.084554424612335</v>
      </c>
      <c r="K13" s="9">
        <v>2142.8414907698034</v>
      </c>
      <c r="L13" s="7">
        <v>239.84065332427346</v>
      </c>
      <c r="M13" s="8">
        <v>119.10343348948254</v>
      </c>
      <c r="N13" s="8">
        <v>14.770124942511213</v>
      </c>
      <c r="O13" s="8">
        <v>45.488217523620975</v>
      </c>
      <c r="P13" s="9">
        <v>2478.0657966037684</v>
      </c>
      <c r="Q13" s="13">
        <v>1E-3</v>
      </c>
      <c r="R13" s="14">
        <v>1E-3</v>
      </c>
      <c r="S13" s="14">
        <v>1E-3</v>
      </c>
      <c r="T13" s="14">
        <v>0</v>
      </c>
      <c r="U13" s="13">
        <v>0</v>
      </c>
      <c r="V13" s="14">
        <v>0</v>
      </c>
      <c r="W13" s="14">
        <v>0</v>
      </c>
      <c r="X13" s="14">
        <v>380.71152335758637</v>
      </c>
      <c r="Y13" s="13">
        <v>129720.30761686928</v>
      </c>
      <c r="Z13" s="14">
        <v>96683.467999435321</v>
      </c>
      <c r="AA13" s="14">
        <v>91544.595219978597</v>
      </c>
      <c r="AB13" s="15">
        <v>9480.2130462343193</v>
      </c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</row>
    <row r="14" spans="1:62" s="1" customFormat="1" x14ac:dyDescent="0.3">
      <c r="A14" s="327">
        <v>1</v>
      </c>
      <c r="B14" s="179">
        <v>2027</v>
      </c>
      <c r="C14" s="23" t="s">
        <v>0</v>
      </c>
      <c r="D14" s="13">
        <f t="shared" si="3"/>
        <v>1647.9422296036141</v>
      </c>
      <c r="E14" s="14">
        <f t="shared" si="0"/>
        <v>559.19185678124018</v>
      </c>
      <c r="F14" s="14">
        <f t="shared" si="1"/>
        <v>65.617379744680704</v>
      </c>
      <c r="G14" s="15">
        <f t="shared" si="2"/>
        <v>970.03251300284285</v>
      </c>
      <c r="H14" s="7">
        <v>252.15991490122741</v>
      </c>
      <c r="I14" s="8">
        <v>133.26967802611574</v>
      </c>
      <c r="J14" s="8">
        <v>16.8185916726414</v>
      </c>
      <c r="K14" s="9">
        <v>2284.0808946685793</v>
      </c>
      <c r="L14" s="7">
        <v>229.45019101258046</v>
      </c>
      <c r="M14" s="8">
        <v>128.71660515843149</v>
      </c>
      <c r="N14" s="8">
        <v>16.427497315317815</v>
      </c>
      <c r="O14" s="8">
        <v>47.90340975122686</v>
      </c>
      <c r="P14" s="9">
        <v>2529.4976824390997</v>
      </c>
      <c r="Q14" s="13">
        <v>1E-3</v>
      </c>
      <c r="R14" s="14">
        <v>1E-3</v>
      </c>
      <c r="S14" s="14">
        <v>1E-3</v>
      </c>
      <c r="T14" s="14">
        <v>0</v>
      </c>
      <c r="U14" s="13">
        <v>0</v>
      </c>
      <c r="V14" s="14">
        <v>0</v>
      </c>
      <c r="W14" s="14">
        <v>0</v>
      </c>
      <c r="X14" s="14">
        <v>293.31919752174753</v>
      </c>
      <c r="Y14" s="13">
        <v>150312.04026115662</v>
      </c>
      <c r="Z14" s="14">
        <v>96506.669007245451</v>
      </c>
      <c r="AA14" s="14">
        <v>89734.013614389201</v>
      </c>
      <c r="AB14" s="15">
        <v>9767.9324104248426</v>
      </c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</row>
    <row r="15" spans="1:62" s="1" customFormat="1" x14ac:dyDescent="0.3">
      <c r="A15" s="327">
        <v>1</v>
      </c>
      <c r="B15" s="179">
        <v>2028</v>
      </c>
      <c r="C15" s="23" t="s">
        <v>0</v>
      </c>
      <c r="D15" s="13">
        <f t="shared" si="3"/>
        <v>1832.7228416103183</v>
      </c>
      <c r="E15" s="14">
        <f t="shared" si="0"/>
        <v>605.84998378953958</v>
      </c>
      <c r="F15" s="14">
        <f t="shared" si="1"/>
        <v>74.42234524108305</v>
      </c>
      <c r="G15" s="15">
        <f t="shared" si="2"/>
        <v>1005.0543244835011</v>
      </c>
      <c r="H15" s="7">
        <v>239.30175225261152</v>
      </c>
      <c r="I15" s="8">
        <v>145.3382525576379</v>
      </c>
      <c r="J15" s="8">
        <v>19.216582083762532</v>
      </c>
      <c r="K15" s="9">
        <v>2381.115424961833</v>
      </c>
      <c r="L15" s="7">
        <v>218.10152903725026</v>
      </c>
      <c r="M15" s="8">
        <v>139.92386662138347</v>
      </c>
      <c r="N15" s="8">
        <v>18.111600078763573</v>
      </c>
      <c r="O15" s="8">
        <v>53.360208326005761</v>
      </c>
      <c r="P15" s="9">
        <v>2638.3625102111023</v>
      </c>
      <c r="Q15" s="13">
        <v>1E-3</v>
      </c>
      <c r="R15" s="14">
        <v>1E-3</v>
      </c>
      <c r="S15" s="14">
        <v>1E-3</v>
      </c>
      <c r="T15" s="14">
        <v>0</v>
      </c>
      <c r="U15" s="13">
        <v>0</v>
      </c>
      <c r="V15" s="14">
        <v>0</v>
      </c>
      <c r="W15" s="14">
        <v>0</v>
      </c>
      <c r="X15" s="14">
        <v>310.60629357527546</v>
      </c>
      <c r="Y15" s="13">
        <v>176148.41914128652</v>
      </c>
      <c r="Z15" s="14">
        <v>95876.683405377262</v>
      </c>
      <c r="AA15" s="14">
        <v>89074.838235216652</v>
      </c>
      <c r="AB15" s="15">
        <v>9708.1599744334344</v>
      </c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</row>
    <row r="16" spans="1:62" s="1" customFormat="1" x14ac:dyDescent="0.3">
      <c r="A16" s="327">
        <v>1</v>
      </c>
      <c r="B16" s="179">
        <v>2029</v>
      </c>
      <c r="C16" s="23" t="s">
        <v>0</v>
      </c>
      <c r="D16" s="13">
        <f t="shared" si="3"/>
        <v>2037.5820600481222</v>
      </c>
      <c r="E16" s="14">
        <f t="shared" si="0"/>
        <v>655.63568075199407</v>
      </c>
      <c r="F16" s="14">
        <f t="shared" si="1"/>
        <v>86.402018657847094</v>
      </c>
      <c r="G16" s="15">
        <f t="shared" si="2"/>
        <v>1116.0867209645767</v>
      </c>
      <c r="H16" s="7">
        <v>224.73213376853155</v>
      </c>
      <c r="I16" s="8">
        <v>159.21835008899609</v>
      </c>
      <c r="J16" s="8">
        <v>22.364710125758855</v>
      </c>
      <c r="K16" s="9">
        <v>2559.8160914907539</v>
      </c>
      <c r="L16" s="7">
        <v>205.34136751499318</v>
      </c>
      <c r="M16" s="8">
        <v>152.83127719446745</v>
      </c>
      <c r="N16" s="8">
        <v>19.916692178977438</v>
      </c>
      <c r="O16" s="8">
        <v>58.656764289761682</v>
      </c>
      <c r="P16" s="9">
        <v>2723.8326288962621</v>
      </c>
      <c r="Q16" s="13">
        <v>1E-3</v>
      </c>
      <c r="R16" s="14">
        <v>1E-3</v>
      </c>
      <c r="S16" s="14">
        <v>1E-3</v>
      </c>
      <c r="T16" s="14">
        <v>0</v>
      </c>
      <c r="U16" s="13">
        <v>0</v>
      </c>
      <c r="V16" s="14">
        <v>0</v>
      </c>
      <c r="W16" s="14">
        <v>0</v>
      </c>
      <c r="X16" s="14">
        <v>371.31495272213186</v>
      </c>
      <c r="Y16" s="13">
        <v>208534.42983536993</v>
      </c>
      <c r="Z16" s="14">
        <v>94710.318558551924</v>
      </c>
      <c r="AA16" s="14">
        <v>88856.346357990376</v>
      </c>
      <c r="AB16" s="15">
        <v>10028.06204223675</v>
      </c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</row>
    <row r="17" spans="1:62" s="1" customFormat="1" x14ac:dyDescent="0.3">
      <c r="A17" s="327">
        <v>1</v>
      </c>
      <c r="B17" s="179">
        <v>2030</v>
      </c>
      <c r="C17" s="23" t="s">
        <v>0</v>
      </c>
      <c r="D17" s="13">
        <f t="shared" si="3"/>
        <v>2267.9317481465669</v>
      </c>
      <c r="E17" s="14">
        <f t="shared" si="0"/>
        <v>709.07887610137902</v>
      </c>
      <c r="F17" s="14">
        <f t="shared" si="1"/>
        <v>99.882599680412241</v>
      </c>
      <c r="G17" s="15">
        <f t="shared" si="2"/>
        <v>1253.4433974871424</v>
      </c>
      <c r="H17" s="7">
        <v>209.13210225133633</v>
      </c>
      <c r="I17" s="8">
        <v>175.38728321488497</v>
      </c>
      <c r="J17" s="8">
        <v>26.193554857062335</v>
      </c>
      <c r="K17" s="9">
        <v>2773.4602227426735</v>
      </c>
      <c r="L17" s="7">
        <v>191.79589083068399</v>
      </c>
      <c r="M17" s="8">
        <v>167.7488363891876</v>
      </c>
      <c r="N17" s="8">
        <v>22.12688057069024</v>
      </c>
      <c r="O17" s="8">
        <v>65.027530504624806</v>
      </c>
      <c r="P17" s="9">
        <v>2824.0585027359125</v>
      </c>
      <c r="Q17" s="13">
        <v>1E-3</v>
      </c>
      <c r="R17" s="14">
        <v>1E-3</v>
      </c>
      <c r="S17" s="14">
        <v>4.0676742863720916</v>
      </c>
      <c r="T17" s="14">
        <v>0</v>
      </c>
      <c r="U17" s="13">
        <v>0</v>
      </c>
      <c r="V17" s="14">
        <v>0</v>
      </c>
      <c r="W17" s="14">
        <v>0</v>
      </c>
      <c r="X17" s="14">
        <v>444.77473505630695</v>
      </c>
      <c r="Y17" s="13">
        <v>249423.35320993373</v>
      </c>
      <c r="Z17" s="14">
        <v>92987.438150519243</v>
      </c>
      <c r="AA17" s="14">
        <v>87704.773375962017</v>
      </c>
      <c r="AB17" s="15">
        <v>10394.667969564422</v>
      </c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</row>
    <row r="18" spans="1:62" s="1" customFormat="1" ht="16.2" thickBot="1" x14ac:dyDescent="0.35">
      <c r="A18" s="409">
        <v>2</v>
      </c>
      <c r="B18" s="180">
        <v>2018</v>
      </c>
      <c r="C18" s="24" t="s">
        <v>1</v>
      </c>
      <c r="D18" s="19">
        <f t="shared" si="3"/>
        <v>324.94882447403597</v>
      </c>
      <c r="E18" s="20">
        <f t="shared" si="0"/>
        <v>1433.7402363196716</v>
      </c>
      <c r="F18" s="20">
        <f t="shared" si="1"/>
        <v>123.12899106498686</v>
      </c>
      <c r="G18" s="21">
        <f t="shared" si="2"/>
        <v>100.97715813542465</v>
      </c>
      <c r="H18" s="16">
        <v>95.48810102722291</v>
      </c>
      <c r="I18" s="17">
        <v>414.04894000327272</v>
      </c>
      <c r="J18" s="17">
        <v>33.830309604790386</v>
      </c>
      <c r="K18" s="18">
        <v>332.10403618883595</v>
      </c>
      <c r="L18" s="16">
        <v>95.065742750544629</v>
      </c>
      <c r="M18" s="17">
        <v>421.23042051868015</v>
      </c>
      <c r="N18" s="17">
        <v>33.888387268538111</v>
      </c>
      <c r="O18" s="17">
        <v>49.94774199522189</v>
      </c>
      <c r="P18" s="18">
        <v>4003.5527529301157</v>
      </c>
      <c r="Q18" s="19">
        <v>1E-3</v>
      </c>
      <c r="R18" s="20">
        <v>1E-3</v>
      </c>
      <c r="S18" s="20">
        <v>1E-3</v>
      </c>
      <c r="T18" s="20">
        <v>0</v>
      </c>
      <c r="U18" s="19">
        <v>0</v>
      </c>
      <c r="V18" s="20">
        <v>0</v>
      </c>
      <c r="W18" s="20">
        <v>0</v>
      </c>
      <c r="X18" s="20">
        <v>3721.3954587365006</v>
      </c>
      <c r="Y18" s="19">
        <v>78269.678446868464</v>
      </c>
      <c r="Z18" s="20">
        <v>79642.820568727446</v>
      </c>
      <c r="AA18" s="20">
        <v>83710.933407883742</v>
      </c>
      <c r="AB18" s="21">
        <v>6993.2141258114571</v>
      </c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</row>
    <row r="19" spans="1:62" s="1" customFormat="1" x14ac:dyDescent="0.3">
      <c r="A19" s="47">
        <v>2</v>
      </c>
      <c r="B19" s="178">
        <v>2019</v>
      </c>
      <c r="C19" s="22" t="s">
        <v>1</v>
      </c>
      <c r="D19" s="10">
        <f t="shared" si="3"/>
        <v>354.5257823853579</v>
      </c>
      <c r="E19" s="11">
        <f t="shared" si="0"/>
        <v>1559.2215527783587</v>
      </c>
      <c r="F19" s="11">
        <f t="shared" si="1"/>
        <v>131.54635958022934</v>
      </c>
      <c r="G19" s="12">
        <f t="shared" si="2"/>
        <v>104.10256974525764</v>
      </c>
      <c r="H19" s="4">
        <v>98.412706913651974</v>
      </c>
      <c r="I19" s="5">
        <v>429.16927628235067</v>
      </c>
      <c r="J19" s="5">
        <v>34.964232801887327</v>
      </c>
      <c r="K19" s="6">
        <v>328.24830025103665</v>
      </c>
      <c r="L19" s="4">
        <v>97.569576646029617</v>
      </c>
      <c r="M19" s="5">
        <v>439.50050235692908</v>
      </c>
      <c r="N19" s="5">
        <v>36.068148383679926</v>
      </c>
      <c r="O19" s="5">
        <v>49.261187060383008</v>
      </c>
      <c r="P19" s="6">
        <v>4188.2853737471896</v>
      </c>
      <c r="Q19" s="10">
        <v>1E-3</v>
      </c>
      <c r="R19" s="11">
        <v>1E-3</v>
      </c>
      <c r="S19" s="11">
        <v>1E-3</v>
      </c>
      <c r="T19" s="11">
        <v>0</v>
      </c>
      <c r="U19" s="10">
        <v>0</v>
      </c>
      <c r="V19" s="11">
        <v>0</v>
      </c>
      <c r="W19" s="11">
        <v>0</v>
      </c>
      <c r="X19" s="11">
        <v>3909.2972605565355</v>
      </c>
      <c r="Y19" s="10">
        <v>82856.0990809621</v>
      </c>
      <c r="Z19" s="11">
        <v>83561.656660409586</v>
      </c>
      <c r="AA19" s="11">
        <v>86533.180564509865</v>
      </c>
      <c r="AB19" s="12">
        <v>7294.3533974426537</v>
      </c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</row>
    <row r="20" spans="1:62" s="1" customFormat="1" x14ac:dyDescent="0.3">
      <c r="A20" s="327">
        <v>2</v>
      </c>
      <c r="B20" s="179">
        <v>2020</v>
      </c>
      <c r="C20" s="23" t="s">
        <v>1</v>
      </c>
      <c r="D20" s="13">
        <f t="shared" si="3"/>
        <v>387.08471563408591</v>
      </c>
      <c r="E20" s="14">
        <f t="shared" si="0"/>
        <v>1694.8414181000144</v>
      </c>
      <c r="F20" s="14">
        <f t="shared" si="1"/>
        <v>143.80041237330224</v>
      </c>
      <c r="G20" s="15">
        <f t="shared" si="2"/>
        <v>110.69990506655431</v>
      </c>
      <c r="H20" s="7">
        <v>101.50294818454206</v>
      </c>
      <c r="I20" s="8">
        <v>447.52033095717081</v>
      </c>
      <c r="J20" s="8">
        <v>36.83083125373944</v>
      </c>
      <c r="K20" s="9">
        <v>338.89774460986871</v>
      </c>
      <c r="L20" s="7">
        <v>100.08840704734689</v>
      </c>
      <c r="M20" s="8">
        <v>460.77090913578854</v>
      </c>
      <c r="N20" s="8">
        <v>38.296473721376366</v>
      </c>
      <c r="O20" s="8">
        <v>49.062446202119609</v>
      </c>
      <c r="P20" s="9">
        <v>4420.3105824022587</v>
      </c>
      <c r="Q20" s="13">
        <v>1E-3</v>
      </c>
      <c r="R20" s="14">
        <v>1E-3</v>
      </c>
      <c r="S20" s="14">
        <v>1E-3</v>
      </c>
      <c r="T20" s="14">
        <v>0</v>
      </c>
      <c r="U20" s="13">
        <v>0</v>
      </c>
      <c r="V20" s="14">
        <v>0</v>
      </c>
      <c r="W20" s="14">
        <v>0</v>
      </c>
      <c r="X20" s="14">
        <v>4130.4742839945093</v>
      </c>
      <c r="Y20" s="13">
        <v>87711.23025311112</v>
      </c>
      <c r="Z20" s="14">
        <v>87105.210467032332</v>
      </c>
      <c r="AA20" s="14">
        <v>89800.022752680874</v>
      </c>
      <c r="AB20" s="15">
        <v>7512.8792003669378</v>
      </c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</row>
    <row r="21" spans="1:62" s="1" customFormat="1" x14ac:dyDescent="0.3">
      <c r="A21" s="327">
        <v>2</v>
      </c>
      <c r="B21" s="179">
        <v>2021</v>
      </c>
      <c r="C21" s="23" t="s">
        <v>1</v>
      </c>
      <c r="D21" s="13">
        <f t="shared" si="3"/>
        <v>422.03290586402557</v>
      </c>
      <c r="E21" s="14">
        <f t="shared" si="0"/>
        <v>1838.7085802295151</v>
      </c>
      <c r="F21" s="14">
        <f t="shared" si="1"/>
        <v>156.95752890078478</v>
      </c>
      <c r="G21" s="15">
        <f t="shared" si="2"/>
        <v>118.92668007585721</v>
      </c>
      <c r="H21" s="7">
        <v>104.66871608399367</v>
      </c>
      <c r="I21" s="8">
        <v>469.14638399307648</v>
      </c>
      <c r="J21" s="8">
        <v>39.100590226927345</v>
      </c>
      <c r="K21" s="9">
        <v>352.08109755930445</v>
      </c>
      <c r="L21" s="7">
        <v>102.64960175468391</v>
      </c>
      <c r="M21" s="8">
        <v>485.28563931133215</v>
      </c>
      <c r="N21" s="8">
        <v>40.942355400962214</v>
      </c>
      <c r="O21" s="8">
        <v>49.078395248676003</v>
      </c>
      <c r="P21" s="9">
        <v>4667.7187643520956</v>
      </c>
      <c r="Q21" s="13">
        <v>1E-3</v>
      </c>
      <c r="R21" s="14">
        <v>1E-3</v>
      </c>
      <c r="S21" s="14">
        <v>1E-3</v>
      </c>
      <c r="T21" s="14">
        <v>0</v>
      </c>
      <c r="U21" s="13">
        <v>0</v>
      </c>
      <c r="V21" s="14">
        <v>0</v>
      </c>
      <c r="W21" s="14">
        <v>0</v>
      </c>
      <c r="X21" s="14">
        <v>4364.7150620414659</v>
      </c>
      <c r="Y21" s="13">
        <v>92737.899135814296</v>
      </c>
      <c r="Z21" s="14">
        <v>90143.074290226126</v>
      </c>
      <c r="AA21" s="14">
        <v>92326.564478096829</v>
      </c>
      <c r="AB21" s="15">
        <v>7768.9874881283004</v>
      </c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</row>
    <row r="22" spans="1:62" s="1" customFormat="1" x14ac:dyDescent="0.3">
      <c r="A22" s="327">
        <v>2</v>
      </c>
      <c r="B22" s="179">
        <v>2022</v>
      </c>
      <c r="C22" s="23" t="s">
        <v>1</v>
      </c>
      <c r="D22" s="13">
        <f t="shared" si="3"/>
        <v>459.47355846723161</v>
      </c>
      <c r="E22" s="14">
        <f t="shared" si="0"/>
        <v>1990.7645956696301</v>
      </c>
      <c r="F22" s="14">
        <f t="shared" si="1"/>
        <v>171.08148234233249</v>
      </c>
      <c r="G22" s="15">
        <f t="shared" si="2"/>
        <v>128.25131660321509</v>
      </c>
      <c r="H22" s="7">
        <v>107.92092894361039</v>
      </c>
      <c r="I22" s="8">
        <v>494.48943703079391</v>
      </c>
      <c r="J22" s="8">
        <v>41.843741713127145</v>
      </c>
      <c r="K22" s="9">
        <v>367.2154353657042</v>
      </c>
      <c r="L22" s="7">
        <v>105.2614636530583</v>
      </c>
      <c r="M22" s="8">
        <v>513.51205502689152</v>
      </c>
      <c r="N22" s="8">
        <v>44.074958199212979</v>
      </c>
      <c r="O22" s="8">
        <v>49.413791678775738</v>
      </c>
      <c r="P22" s="9">
        <v>4938.2704842871444</v>
      </c>
      <c r="Q22" s="13">
        <v>1E-3</v>
      </c>
      <c r="R22" s="14">
        <v>1E-3</v>
      </c>
      <c r="S22" s="14">
        <v>1E-3</v>
      </c>
      <c r="T22" s="14">
        <v>0</v>
      </c>
      <c r="U22" s="13">
        <v>0</v>
      </c>
      <c r="V22" s="14">
        <v>0</v>
      </c>
      <c r="W22" s="14">
        <v>0</v>
      </c>
      <c r="X22" s="14">
        <v>4620.4678406002158</v>
      </c>
      <c r="Y22" s="13">
        <v>97922.543367544029</v>
      </c>
      <c r="Z22" s="14">
        <v>92595.680052009091</v>
      </c>
      <c r="AA22" s="14">
        <v>94037.338267939966</v>
      </c>
      <c r="AB22" s="15">
        <v>8032.8330396468937</v>
      </c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</row>
    <row r="23" spans="1:62" s="1" customFormat="1" x14ac:dyDescent="0.3">
      <c r="A23" s="327">
        <v>2</v>
      </c>
      <c r="B23" s="179">
        <v>2023</v>
      </c>
      <c r="C23" s="23" t="s">
        <v>1</v>
      </c>
      <c r="D23" s="13">
        <f t="shared" si="3"/>
        <v>499.5740237792503</v>
      </c>
      <c r="E23" s="14">
        <f t="shared" si="0"/>
        <v>2150.8527786883892</v>
      </c>
      <c r="F23" s="14">
        <f t="shared" si="1"/>
        <v>186.19596599867975</v>
      </c>
      <c r="G23" s="15">
        <f t="shared" si="2"/>
        <v>138.49711431416983</v>
      </c>
      <c r="H23" s="7">
        <v>111.27065177588044</v>
      </c>
      <c r="I23" s="8">
        <v>524.03344617225378</v>
      </c>
      <c r="J23" s="8">
        <v>45.137706848422987</v>
      </c>
      <c r="K23" s="9">
        <v>384.17828637563997</v>
      </c>
      <c r="L23" s="7">
        <v>107.92317248877406</v>
      </c>
      <c r="M23" s="8">
        <v>545.99036643660315</v>
      </c>
      <c r="N23" s="8">
        <v>47.784068731494131</v>
      </c>
      <c r="O23" s="8">
        <v>50.107550950580077</v>
      </c>
      <c r="P23" s="9">
        <v>5237.643755850725</v>
      </c>
      <c r="Q23" s="13">
        <v>1E-3</v>
      </c>
      <c r="R23" s="14">
        <v>1E-3</v>
      </c>
      <c r="S23" s="14">
        <v>1E-3</v>
      </c>
      <c r="T23" s="14">
        <v>0</v>
      </c>
      <c r="U23" s="13">
        <v>0</v>
      </c>
      <c r="V23" s="14">
        <v>0</v>
      </c>
      <c r="W23" s="14">
        <v>0</v>
      </c>
      <c r="X23" s="14">
        <v>4903.572020425665</v>
      </c>
      <c r="Y23" s="13">
        <v>103263.55030314856</v>
      </c>
      <c r="Z23" s="14">
        <v>94401.634611642541</v>
      </c>
      <c r="AA23" s="14">
        <v>94876.490565874992</v>
      </c>
      <c r="AB23" s="15">
        <v>8291.5504134225557</v>
      </c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</row>
    <row r="24" spans="1:62" s="1" customFormat="1" x14ac:dyDescent="0.3">
      <c r="A24" s="327">
        <v>2</v>
      </c>
      <c r="B24" s="179">
        <v>2024</v>
      </c>
      <c r="C24" s="23" t="s">
        <v>1</v>
      </c>
      <c r="D24" s="13">
        <f t="shared" si="3"/>
        <v>542.5091409429541</v>
      </c>
      <c r="E24" s="14">
        <f t="shared" si="0"/>
        <v>2318.8509107799091</v>
      </c>
      <c r="F24" s="14">
        <f t="shared" si="1"/>
        <v>202.33479204894019</v>
      </c>
      <c r="G24" s="15">
        <f t="shared" si="2"/>
        <v>150.20799576881544</v>
      </c>
      <c r="H24" s="7">
        <v>114.72020656362703</v>
      </c>
      <c r="I24" s="8">
        <v>558.32233013431039</v>
      </c>
      <c r="J24" s="8">
        <v>49.076001075250865</v>
      </c>
      <c r="K24" s="9">
        <v>403.5888842550803</v>
      </c>
      <c r="L24" s="7">
        <v>110.62808253869443</v>
      </c>
      <c r="M24" s="8">
        <v>583.30492572975072</v>
      </c>
      <c r="N24" s="8">
        <v>52.174144988877458</v>
      </c>
      <c r="O24" s="8">
        <v>51.1130763806934</v>
      </c>
      <c r="P24" s="9">
        <v>5566.6155006344306</v>
      </c>
      <c r="Q24" s="13">
        <v>1E-3</v>
      </c>
      <c r="R24" s="14">
        <v>1E-3</v>
      </c>
      <c r="S24" s="14">
        <v>1E-3</v>
      </c>
      <c r="T24" s="14">
        <v>0</v>
      </c>
      <c r="U24" s="13">
        <v>0</v>
      </c>
      <c r="V24" s="14">
        <v>0</v>
      </c>
      <c r="W24" s="14">
        <v>0</v>
      </c>
      <c r="X24" s="14">
        <v>5214.1386927600433</v>
      </c>
      <c r="Y24" s="13">
        <v>108766.45549594141</v>
      </c>
      <c r="Z24" s="14">
        <v>95524.696164504028</v>
      </c>
      <c r="AA24" s="14">
        <v>94826.394065601562</v>
      </c>
      <c r="AB24" s="15">
        <v>8560.1562319026307</v>
      </c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</row>
    <row r="25" spans="1:62" s="1" customFormat="1" ht="16.2" thickBot="1" x14ac:dyDescent="0.35">
      <c r="A25" s="409">
        <v>2</v>
      </c>
      <c r="B25" s="180">
        <v>2025</v>
      </c>
      <c r="C25" s="24" t="s">
        <v>1</v>
      </c>
      <c r="D25" s="19">
        <f t="shared" si="3"/>
        <v>588.29329903934911</v>
      </c>
      <c r="E25" s="20">
        <f t="shared" si="0"/>
        <v>2494.7989155650675</v>
      </c>
      <c r="F25" s="20">
        <f t="shared" si="1"/>
        <v>219.57119394084043</v>
      </c>
      <c r="G25" s="21">
        <f t="shared" si="2"/>
        <v>163.60904996218036</v>
      </c>
      <c r="H25" s="16">
        <v>118.26426790467158</v>
      </c>
      <c r="I25" s="17">
        <v>598.08714854669961</v>
      </c>
      <c r="J25" s="17">
        <v>53.787315089446054</v>
      </c>
      <c r="K25" s="18">
        <v>425.72593792106261</v>
      </c>
      <c r="L25" s="16">
        <v>113.38481973326827</v>
      </c>
      <c r="M25" s="17">
        <v>626.11185619247954</v>
      </c>
      <c r="N25" s="17">
        <v>57.364718906115812</v>
      </c>
      <c r="O25" s="17">
        <v>52.45201666653324</v>
      </c>
      <c r="P25" s="18">
        <v>5928.2487555377975</v>
      </c>
      <c r="Q25" s="19">
        <v>1E-3</v>
      </c>
      <c r="R25" s="20">
        <v>1E-3</v>
      </c>
      <c r="S25" s="20">
        <v>1E-3</v>
      </c>
      <c r="T25" s="20">
        <v>0</v>
      </c>
      <c r="U25" s="19">
        <v>0</v>
      </c>
      <c r="V25" s="20">
        <v>0</v>
      </c>
      <c r="W25" s="20">
        <v>0</v>
      </c>
      <c r="X25" s="20">
        <v>5554.9738342832679</v>
      </c>
      <c r="Y25" s="19">
        <v>114411.10757825567</v>
      </c>
      <c r="Z25" s="20">
        <v>95939.822812488012</v>
      </c>
      <c r="AA25" s="20">
        <v>93890.86352871792</v>
      </c>
      <c r="AB25" s="21">
        <v>8839.038954276446</v>
      </c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</row>
    <row r="26" spans="1:62" s="1" customFormat="1" x14ac:dyDescent="0.3">
      <c r="A26" s="47">
        <v>2</v>
      </c>
      <c r="B26" s="178">
        <v>2026</v>
      </c>
      <c r="C26" s="22" t="s">
        <v>1</v>
      </c>
      <c r="D26" s="10">
        <f t="shared" si="3"/>
        <v>649.41235232634506</v>
      </c>
      <c r="E26" s="11">
        <f t="shared" si="0"/>
        <v>2702.0967496004123</v>
      </c>
      <c r="F26" s="11">
        <f t="shared" si="1"/>
        <v>240.06160388409396</v>
      </c>
      <c r="G26" s="12">
        <f t="shared" si="2"/>
        <v>179.14234845683194</v>
      </c>
      <c r="H26" s="4">
        <v>113.91126366292406</v>
      </c>
      <c r="I26" s="5">
        <v>644.53946502152507</v>
      </c>
      <c r="J26" s="5">
        <v>59.484051642256453</v>
      </c>
      <c r="K26" s="6">
        <v>451.947726976181</v>
      </c>
      <c r="L26" s="4">
        <v>109.23890363723179</v>
      </c>
      <c r="M26" s="5">
        <v>675.57719737051411</v>
      </c>
      <c r="N26" s="5">
        <v>63.55510800826351</v>
      </c>
      <c r="O26" s="5">
        <v>52.376003165584244</v>
      </c>
      <c r="P26" s="6">
        <v>6383.6256520043116</v>
      </c>
      <c r="Q26" s="10">
        <v>1E-3</v>
      </c>
      <c r="R26" s="11">
        <v>1E-3</v>
      </c>
      <c r="S26" s="11">
        <v>1E-3</v>
      </c>
      <c r="T26" s="11">
        <v>0</v>
      </c>
      <c r="U26" s="10">
        <v>0</v>
      </c>
      <c r="V26" s="11">
        <v>0</v>
      </c>
      <c r="W26" s="11">
        <v>0</v>
      </c>
      <c r="X26" s="11">
        <v>5984.0529281937143</v>
      </c>
      <c r="Y26" s="10">
        <v>131123.85573831078</v>
      </c>
      <c r="Z26" s="11">
        <v>96422.684123359271</v>
      </c>
      <c r="AA26" s="11">
        <v>92821.802431020697</v>
      </c>
      <c r="AB26" s="12">
        <v>9116.7048058287619</v>
      </c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</row>
    <row r="27" spans="1:62" s="1" customFormat="1" x14ac:dyDescent="0.3">
      <c r="A27" s="327">
        <v>2</v>
      </c>
      <c r="B27" s="179">
        <v>2027</v>
      </c>
      <c r="C27" s="23" t="s">
        <v>1</v>
      </c>
      <c r="D27" s="13">
        <f t="shared" si="3"/>
        <v>717.6105607532304</v>
      </c>
      <c r="E27" s="14">
        <f t="shared" si="0"/>
        <v>2924.7080964562006</v>
      </c>
      <c r="F27" s="14">
        <f t="shared" si="1"/>
        <v>262.49818081064524</v>
      </c>
      <c r="G27" s="15">
        <f t="shared" si="2"/>
        <v>197.08901691243599</v>
      </c>
      <c r="H27" s="7">
        <v>108.74371508433626</v>
      </c>
      <c r="I27" s="8">
        <v>698.4944606219874</v>
      </c>
      <c r="J27" s="8">
        <v>66.337814766738802</v>
      </c>
      <c r="K27" s="9">
        <v>482.00634498308398</v>
      </c>
      <c r="L27" s="7">
        <v>104.43213611067962</v>
      </c>
      <c r="M27" s="8">
        <v>732.40610422881605</v>
      </c>
      <c r="N27" s="8">
        <v>70.893963000230073</v>
      </c>
      <c r="O27" s="8">
        <v>52.351959362180708</v>
      </c>
      <c r="P27" s="9">
        <v>6909.2275361957591</v>
      </c>
      <c r="Q27" s="13">
        <v>1E-3</v>
      </c>
      <c r="R27" s="14">
        <v>1E-3</v>
      </c>
      <c r="S27" s="14">
        <v>1E-3</v>
      </c>
      <c r="T27" s="14">
        <v>0</v>
      </c>
      <c r="U27" s="13">
        <v>0</v>
      </c>
      <c r="V27" s="14">
        <v>0</v>
      </c>
      <c r="W27" s="14">
        <v>0</v>
      </c>
      <c r="X27" s="14">
        <v>6479.5721505748552</v>
      </c>
      <c r="Y27" s="13">
        <v>151779.28107867017</v>
      </c>
      <c r="Z27" s="14">
        <v>96304.681011489069</v>
      </c>
      <c r="AA27" s="14">
        <v>91010.808539203921</v>
      </c>
      <c r="AB27" s="15">
        <v>9404.5388326685097</v>
      </c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</row>
    <row r="28" spans="1:62" s="1" customFormat="1" x14ac:dyDescent="0.3">
      <c r="A28" s="327">
        <v>2</v>
      </c>
      <c r="B28" s="179">
        <v>2028</v>
      </c>
      <c r="C28" s="23" t="s">
        <v>1</v>
      </c>
      <c r="D28" s="13">
        <f t="shared" si="3"/>
        <v>794.94308307748406</v>
      </c>
      <c r="E28" s="14">
        <f t="shared" si="0"/>
        <v>3168.8083289757819</v>
      </c>
      <c r="F28" s="14">
        <f t="shared" si="1"/>
        <v>297.75086312976748</v>
      </c>
      <c r="G28" s="15">
        <f t="shared" si="2"/>
        <v>218.15397798095995</v>
      </c>
      <c r="H28" s="7">
        <v>102.88278652524303</v>
      </c>
      <c r="I28" s="8">
        <v>761.1976716090594</v>
      </c>
      <c r="J28" s="8">
        <v>75.796174167921052</v>
      </c>
      <c r="K28" s="9">
        <v>517.11638862173743</v>
      </c>
      <c r="L28" s="7">
        <v>99.097150532505381</v>
      </c>
      <c r="M28" s="8">
        <v>798.05382561347096</v>
      </c>
      <c r="N28" s="8">
        <v>78.498320967090947</v>
      </c>
      <c r="O28" s="8">
        <v>52.027148639616613</v>
      </c>
      <c r="P28" s="9">
        <v>7560.6459684551701</v>
      </c>
      <c r="Q28" s="13">
        <v>1E-3</v>
      </c>
      <c r="R28" s="14">
        <v>1E-3</v>
      </c>
      <c r="S28" s="14">
        <v>1E-3</v>
      </c>
      <c r="T28" s="14">
        <v>0</v>
      </c>
      <c r="U28" s="13">
        <v>0</v>
      </c>
      <c r="V28" s="14">
        <v>0</v>
      </c>
      <c r="W28" s="14">
        <v>0</v>
      </c>
      <c r="X28" s="14">
        <v>7095.5557284730494</v>
      </c>
      <c r="Y28" s="13">
        <v>177713.79963834956</v>
      </c>
      <c r="Z28" s="14">
        <v>95747.260251571657</v>
      </c>
      <c r="AA28" s="14">
        <v>90351.12823521666</v>
      </c>
      <c r="AB28" s="15">
        <v>9702.9249197366516</v>
      </c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</row>
    <row r="29" spans="1:62" s="1" customFormat="1" x14ac:dyDescent="0.3">
      <c r="A29" s="327">
        <v>2</v>
      </c>
      <c r="B29" s="179">
        <v>2029</v>
      </c>
      <c r="C29" s="23" t="s">
        <v>1</v>
      </c>
      <c r="D29" s="13">
        <f t="shared" si="3"/>
        <v>882.433537784902</v>
      </c>
      <c r="E29" s="14">
        <f t="shared" si="0"/>
        <v>3433.6342588053735</v>
      </c>
      <c r="F29" s="14">
        <f t="shared" si="1"/>
        <v>345.69475100913081</v>
      </c>
      <c r="G29" s="15">
        <f t="shared" si="2"/>
        <v>242.64515259467095</v>
      </c>
      <c r="H29" s="7">
        <v>96.534467053168626</v>
      </c>
      <c r="I29" s="8">
        <v>834.34689697714907</v>
      </c>
      <c r="J29" s="8">
        <v>88.213928996437232</v>
      </c>
      <c r="K29" s="9">
        <v>557.40136566539468</v>
      </c>
      <c r="L29" s="7">
        <v>93.22491106811259</v>
      </c>
      <c r="M29" s="8">
        <v>873.51504867410858</v>
      </c>
      <c r="N29" s="8">
        <v>86.735540549455948</v>
      </c>
      <c r="O29" s="8">
        <v>51.799329525237752</v>
      </c>
      <c r="P29" s="9">
        <v>8339.1880823518441</v>
      </c>
      <c r="Q29" s="13">
        <v>1E-3</v>
      </c>
      <c r="R29" s="14">
        <v>1E-3</v>
      </c>
      <c r="S29" s="14">
        <v>1E-3</v>
      </c>
      <c r="T29" s="14">
        <v>0</v>
      </c>
      <c r="U29" s="13">
        <v>0</v>
      </c>
      <c r="V29" s="14">
        <v>0</v>
      </c>
      <c r="W29" s="14">
        <v>0</v>
      </c>
      <c r="X29" s="14">
        <v>7684.9423951848257</v>
      </c>
      <c r="Y29" s="13">
        <v>210245.85299543076</v>
      </c>
      <c r="Z29" s="14">
        <v>94653.181115248401</v>
      </c>
      <c r="AA29" s="14">
        <v>90132.923039071655</v>
      </c>
      <c r="AB29" s="15">
        <v>10012.244055081095</v>
      </c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</row>
    <row r="30" spans="1:62" s="1" customFormat="1" x14ac:dyDescent="0.3">
      <c r="A30" s="327">
        <v>2</v>
      </c>
      <c r="B30" s="179">
        <v>2030</v>
      </c>
      <c r="C30" s="23" t="s">
        <v>1</v>
      </c>
      <c r="D30" s="13">
        <f t="shared" si="3"/>
        <v>981.33099175189966</v>
      </c>
      <c r="E30" s="14">
        <f t="shared" si="0"/>
        <v>3720.3237756187013</v>
      </c>
      <c r="F30" s="14">
        <f t="shared" si="1"/>
        <v>397.82665073291275</v>
      </c>
      <c r="G30" s="15">
        <f t="shared" si="2"/>
        <v>271.1518111089029</v>
      </c>
      <c r="H30" s="7">
        <v>89.796061270709956</v>
      </c>
      <c r="I30" s="8">
        <v>919.87912586109428</v>
      </c>
      <c r="J30" s="8">
        <v>103.11009617466836</v>
      </c>
      <c r="K30" s="9">
        <v>603.55574520837092</v>
      </c>
      <c r="L30" s="7">
        <v>86.996232064140727</v>
      </c>
      <c r="M30" s="8">
        <v>960.3738015643687</v>
      </c>
      <c r="N30" s="8">
        <v>96.854788098896833</v>
      </c>
      <c r="O30" s="8">
        <v>51.631362078724948</v>
      </c>
      <c r="P30" s="9">
        <v>9256.8994596456942</v>
      </c>
      <c r="Q30" s="13">
        <v>1E-3</v>
      </c>
      <c r="R30" s="14">
        <v>1E-3</v>
      </c>
      <c r="S30" s="14">
        <v>2.2407754873552728</v>
      </c>
      <c r="T30" s="14">
        <v>0</v>
      </c>
      <c r="U30" s="13">
        <v>0</v>
      </c>
      <c r="V30" s="14">
        <v>0</v>
      </c>
      <c r="W30" s="14">
        <v>0</v>
      </c>
      <c r="X30" s="14">
        <v>8375.824151957604</v>
      </c>
      <c r="Y30" s="13">
        <v>251354.15174001476</v>
      </c>
      <c r="Z30" s="14">
        <v>93020.315858489426</v>
      </c>
      <c r="AA30" s="14">
        <v>88740.223375961985</v>
      </c>
      <c r="AB30" s="15">
        <v>10332.917390011236</v>
      </c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</row>
    <row r="31" spans="1:62" s="1" customFormat="1" x14ac:dyDescent="0.3">
      <c r="A31" s="327">
        <v>3</v>
      </c>
      <c r="B31" s="179">
        <v>2018</v>
      </c>
      <c r="C31" s="23" t="s">
        <v>2</v>
      </c>
      <c r="D31" s="13">
        <f t="shared" si="3"/>
        <v>335.90545398292721</v>
      </c>
      <c r="E31" s="14">
        <f t="shared" si="0"/>
        <v>289.99579771538401</v>
      </c>
      <c r="F31" s="14">
        <f t="shared" si="1"/>
        <v>23.781911346745357</v>
      </c>
      <c r="G31" s="15">
        <f t="shared" si="2"/>
        <v>138.22392833777454</v>
      </c>
      <c r="H31" s="7">
        <v>97.043212590161858</v>
      </c>
      <c r="I31" s="8">
        <v>82.8119700845659</v>
      </c>
      <c r="J31" s="8">
        <v>6.4309587999049436</v>
      </c>
      <c r="K31" s="9">
        <v>430.27491767376745</v>
      </c>
      <c r="L31" s="7">
        <v>101.39359082091111</v>
      </c>
      <c r="M31" s="8">
        <v>88.501306752352946</v>
      </c>
      <c r="N31" s="8">
        <v>6.7414787438819701</v>
      </c>
      <c r="O31" s="8">
        <v>30.359288697347203</v>
      </c>
      <c r="P31" s="9">
        <v>1182.1128043851913</v>
      </c>
      <c r="Q31" s="13">
        <v>1E-3</v>
      </c>
      <c r="R31" s="14">
        <v>1E-3</v>
      </c>
      <c r="S31" s="14">
        <v>1E-3</v>
      </c>
      <c r="T31" s="14">
        <v>0</v>
      </c>
      <c r="U31" s="13">
        <v>0</v>
      </c>
      <c r="V31" s="14">
        <v>0</v>
      </c>
      <c r="W31" s="14">
        <v>0</v>
      </c>
      <c r="X31" s="14">
        <v>782.19617540877118</v>
      </c>
      <c r="Y31" s="13">
        <v>79612.218468440959</v>
      </c>
      <c r="Z31" s="14">
        <v>80542.744492645958</v>
      </c>
      <c r="AA31" s="14">
        <v>85054.8072214719</v>
      </c>
      <c r="AB31" s="15">
        <v>7388.6490268978041</v>
      </c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</row>
    <row r="32" spans="1:62" s="1" customFormat="1" ht="16.2" thickBot="1" x14ac:dyDescent="0.35">
      <c r="A32" s="409">
        <v>3</v>
      </c>
      <c r="B32" s="180">
        <v>2019</v>
      </c>
      <c r="C32" s="24" t="s">
        <v>2</v>
      </c>
      <c r="D32" s="19">
        <f t="shared" si="3"/>
        <v>365.95087162751292</v>
      </c>
      <c r="E32" s="20">
        <f t="shared" si="0"/>
        <v>314.75278680916642</v>
      </c>
      <c r="F32" s="20">
        <f t="shared" si="1"/>
        <v>25.389569104662144</v>
      </c>
      <c r="G32" s="21">
        <f t="shared" si="2"/>
        <v>141.54152033091955</v>
      </c>
      <c r="H32" s="16">
        <v>99.971623482384828</v>
      </c>
      <c r="I32" s="17">
        <v>85.787480744138222</v>
      </c>
      <c r="J32" s="17">
        <v>6.6452465036664945</v>
      </c>
      <c r="K32" s="18">
        <v>423.35093431195736</v>
      </c>
      <c r="L32" s="16">
        <v>106.19833178561781</v>
      </c>
      <c r="M32" s="17">
        <v>93.948269892851613</v>
      </c>
      <c r="N32" s="17">
        <v>7.2623574430081472</v>
      </c>
      <c r="O32" s="17">
        <v>32.087479370511744</v>
      </c>
      <c r="P32" s="18">
        <v>1234.0811219285545</v>
      </c>
      <c r="Q32" s="19">
        <v>1E-3</v>
      </c>
      <c r="R32" s="20">
        <v>1E-3</v>
      </c>
      <c r="S32" s="20">
        <v>1E-3</v>
      </c>
      <c r="T32" s="20">
        <v>0</v>
      </c>
      <c r="U32" s="19">
        <v>0</v>
      </c>
      <c r="V32" s="20">
        <v>0</v>
      </c>
      <c r="W32" s="20">
        <v>0</v>
      </c>
      <c r="X32" s="20">
        <v>842.81666698710899</v>
      </c>
      <c r="Y32" s="19">
        <v>84192.591399857221</v>
      </c>
      <c r="Z32" s="20">
        <v>84386.603194493306</v>
      </c>
      <c r="AA32" s="20">
        <v>87876.362311771445</v>
      </c>
      <c r="AB32" s="21">
        <v>7689.7313877481174</v>
      </c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</row>
    <row r="33" spans="1:62" s="1" customFormat="1" x14ac:dyDescent="0.3">
      <c r="A33" s="47">
        <v>3</v>
      </c>
      <c r="B33" s="178">
        <v>2020</v>
      </c>
      <c r="C33" s="22" t="s">
        <v>2</v>
      </c>
      <c r="D33" s="10">
        <f t="shared" si="3"/>
        <v>399.00198052392773</v>
      </c>
      <c r="E33" s="11">
        <f t="shared" si="0"/>
        <v>341.55425726087958</v>
      </c>
      <c r="F33" s="11">
        <f t="shared" si="1"/>
        <v>27.731375997553524</v>
      </c>
      <c r="G33" s="12">
        <f t="shared" si="2"/>
        <v>150.13169330171954</v>
      </c>
      <c r="H33" s="4">
        <v>103.06563370760568</v>
      </c>
      <c r="I33" s="5">
        <v>89.415964925030508</v>
      </c>
      <c r="J33" s="5">
        <v>6.998075543879624</v>
      </c>
      <c r="K33" s="6">
        <v>436.63904887389339</v>
      </c>
      <c r="L33" s="4">
        <v>111.13997832055838</v>
      </c>
      <c r="M33" s="5">
        <v>100.2630676436724</v>
      </c>
      <c r="N33" s="5">
        <v>7.8048911697309258</v>
      </c>
      <c r="O33" s="5">
        <v>34.1290047347129</v>
      </c>
      <c r="P33" s="6">
        <v>1296.7195033572143</v>
      </c>
      <c r="Q33" s="10">
        <v>1E-3</v>
      </c>
      <c r="R33" s="11">
        <v>1E-3</v>
      </c>
      <c r="S33" s="11">
        <v>1E-3</v>
      </c>
      <c r="T33" s="11">
        <v>0</v>
      </c>
      <c r="U33" s="10">
        <v>0</v>
      </c>
      <c r="V33" s="11">
        <v>0</v>
      </c>
      <c r="W33" s="11">
        <v>0</v>
      </c>
      <c r="X33" s="11">
        <v>894.20845921803391</v>
      </c>
      <c r="Y33" s="10">
        <v>89040.791017550611</v>
      </c>
      <c r="Z33" s="11">
        <v>87856.211400131579</v>
      </c>
      <c r="AA33" s="11">
        <v>91142.435365899568</v>
      </c>
      <c r="AB33" s="12">
        <v>7908.200044968552</v>
      </c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</row>
    <row r="34" spans="1:62" s="1" customFormat="1" x14ac:dyDescent="0.3">
      <c r="A34" s="327">
        <v>3</v>
      </c>
      <c r="B34" s="179">
        <v>2021</v>
      </c>
      <c r="C34" s="23" t="s">
        <v>2</v>
      </c>
      <c r="D34" s="13">
        <f t="shared" si="3"/>
        <v>434.46155367959187</v>
      </c>
      <c r="E34" s="14">
        <f t="shared" si="0"/>
        <v>370.02955324400364</v>
      </c>
      <c r="F34" s="14">
        <f t="shared" si="1"/>
        <v>30.251402125262391</v>
      </c>
      <c r="G34" s="15">
        <f t="shared" si="2"/>
        <v>160.85095825293817</v>
      </c>
      <c r="H34" s="7">
        <v>106.23719312805115</v>
      </c>
      <c r="I34" s="8">
        <v>93.706439859092484</v>
      </c>
      <c r="J34" s="8">
        <v>7.4281765350350888</v>
      </c>
      <c r="K34" s="9">
        <v>453.14237053025442</v>
      </c>
      <c r="L34" s="7">
        <v>116.28090183885999</v>
      </c>
      <c r="M34" s="8">
        <v>107.56995151441575</v>
      </c>
      <c r="N34" s="8">
        <v>8.45547247725316</v>
      </c>
      <c r="O34" s="8">
        <v>35.921577070551884</v>
      </c>
      <c r="P34" s="9">
        <v>1361.0995510475486</v>
      </c>
      <c r="Q34" s="13">
        <v>1E-3</v>
      </c>
      <c r="R34" s="14">
        <v>1E-3</v>
      </c>
      <c r="S34" s="14">
        <v>1E-3</v>
      </c>
      <c r="T34" s="14">
        <v>0</v>
      </c>
      <c r="U34" s="13">
        <v>0</v>
      </c>
      <c r="V34" s="14">
        <v>0</v>
      </c>
      <c r="W34" s="14">
        <v>0</v>
      </c>
      <c r="X34" s="14">
        <v>943.87775758784642</v>
      </c>
      <c r="Y34" s="13">
        <v>94059.485575698403</v>
      </c>
      <c r="Z34" s="14">
        <v>90822.783763951506</v>
      </c>
      <c r="AA34" s="14">
        <v>93667.974313664905</v>
      </c>
      <c r="AB34" s="15">
        <v>8164.2598009284438</v>
      </c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</row>
    <row r="35" spans="1:62" s="1" customFormat="1" x14ac:dyDescent="0.3">
      <c r="A35" s="327">
        <v>3</v>
      </c>
      <c r="B35" s="179">
        <v>2022</v>
      </c>
      <c r="C35" s="23" t="s">
        <v>2</v>
      </c>
      <c r="D35" s="13">
        <f t="shared" si="3"/>
        <v>472.43042782124343</v>
      </c>
      <c r="E35" s="14">
        <f t="shared" si="0"/>
        <v>400.18141035004635</v>
      </c>
      <c r="F35" s="14">
        <f t="shared" si="1"/>
        <v>32.962711241548767</v>
      </c>
      <c r="G35" s="15">
        <f t="shared" si="2"/>
        <v>173.01540420904476</v>
      </c>
      <c r="H35" s="7">
        <v>109.4965961624132</v>
      </c>
      <c r="I35" s="8">
        <v>98.746777704279026</v>
      </c>
      <c r="J35" s="8">
        <v>7.9488478011765435</v>
      </c>
      <c r="K35" s="9">
        <v>472.15517175287675</v>
      </c>
      <c r="L35" s="7">
        <v>121.63263616006107</v>
      </c>
      <c r="M35" s="8">
        <v>116.03522652415124</v>
      </c>
      <c r="N35" s="8">
        <v>9.2346055987604139</v>
      </c>
      <c r="O35" s="8">
        <v>37.530552820126346</v>
      </c>
      <c r="P35" s="9">
        <v>1429.0109793802546</v>
      </c>
      <c r="Q35" s="13">
        <v>1E-3</v>
      </c>
      <c r="R35" s="14">
        <v>1E-3</v>
      </c>
      <c r="S35" s="14">
        <v>1E-3</v>
      </c>
      <c r="T35" s="14">
        <v>0</v>
      </c>
      <c r="U35" s="13">
        <v>0</v>
      </c>
      <c r="V35" s="14">
        <v>0</v>
      </c>
      <c r="W35" s="14">
        <v>0</v>
      </c>
      <c r="X35" s="14">
        <v>994.38536044750424</v>
      </c>
      <c r="Y35" s="13">
        <v>99235.046756809839</v>
      </c>
      <c r="Z35" s="14">
        <v>93209.851015241977</v>
      </c>
      <c r="AA35" s="14">
        <v>95377.641831738889</v>
      </c>
      <c r="AB35" s="15">
        <v>8428.064617050939</v>
      </c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</row>
    <row r="36" spans="1:62" s="1" customFormat="1" x14ac:dyDescent="0.3">
      <c r="A36" s="327">
        <v>3</v>
      </c>
      <c r="B36" s="179">
        <v>2023</v>
      </c>
      <c r="C36" s="23" t="s">
        <v>2</v>
      </c>
      <c r="D36" s="13">
        <f t="shared" si="3"/>
        <v>513.07228150415744</v>
      </c>
      <c r="E36" s="14">
        <f t="shared" si="0"/>
        <v>432.00065784555221</v>
      </c>
      <c r="F36" s="14">
        <f t="shared" si="1"/>
        <v>35.87120119027837</v>
      </c>
      <c r="G36" s="15">
        <f t="shared" si="2"/>
        <v>186.39994267856889</v>
      </c>
      <c r="H36" s="7">
        <v>112.85461262799295</v>
      </c>
      <c r="I36" s="8">
        <v>104.63463748835966</v>
      </c>
      <c r="J36" s="8">
        <v>8.5748711975934668</v>
      </c>
      <c r="K36" s="9">
        <v>493.53312827539736</v>
      </c>
      <c r="L36" s="7">
        <v>127.19907080113435</v>
      </c>
      <c r="M36" s="8">
        <v>125.8573658055505</v>
      </c>
      <c r="N36" s="8">
        <v>10.169165962715358</v>
      </c>
      <c r="O36" s="8">
        <v>38.973206337914817</v>
      </c>
      <c r="P36" s="9">
        <v>1501.6225737604982</v>
      </c>
      <c r="Q36" s="13">
        <v>1E-3</v>
      </c>
      <c r="R36" s="14">
        <v>1E-3</v>
      </c>
      <c r="S36" s="14">
        <v>1E-3</v>
      </c>
      <c r="T36" s="14">
        <v>0</v>
      </c>
      <c r="U36" s="13">
        <v>0</v>
      </c>
      <c r="V36" s="14">
        <v>0</v>
      </c>
      <c r="W36" s="14">
        <v>0</v>
      </c>
      <c r="X36" s="14">
        <v>1047.0616518230156</v>
      </c>
      <c r="Y36" s="13">
        <v>104565.17637869711</v>
      </c>
      <c r="Z36" s="14">
        <v>94959.139429838018</v>
      </c>
      <c r="AA36" s="14">
        <v>96215.745795452749</v>
      </c>
      <c r="AB36" s="15">
        <v>8686.7495533446272</v>
      </c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</row>
    <row r="37" spans="1:62" s="1" customFormat="1" x14ac:dyDescent="0.3">
      <c r="A37" s="327">
        <v>3</v>
      </c>
      <c r="B37" s="179">
        <v>2024</v>
      </c>
      <c r="C37" s="23" t="s">
        <v>2</v>
      </c>
      <c r="D37" s="13">
        <f t="shared" ref="D37:D68" si="4">Y37*H37/23000</f>
        <v>556.55779345367353</v>
      </c>
      <c r="E37" s="14">
        <f t="shared" ref="E37:E68" si="5">Z37*I37/23000</f>
        <v>465.49013587662694</v>
      </c>
      <c r="F37" s="14">
        <f t="shared" ref="F37:F68" si="6">AA37*J37/23000</f>
        <v>38.985310176132352</v>
      </c>
      <c r="G37" s="15">
        <f t="shared" ref="G37:G68" si="7">AB37*K37/23000</f>
        <v>201.70634716953765</v>
      </c>
      <c r="H37" s="7">
        <v>116.31367727952505</v>
      </c>
      <c r="I37" s="8">
        <v>111.48060401770539</v>
      </c>
      <c r="J37" s="8">
        <v>9.3242204177882524</v>
      </c>
      <c r="K37" s="9">
        <v>518.04282984372105</v>
      </c>
      <c r="L37" s="7">
        <v>132.98174249486132</v>
      </c>
      <c r="M37" s="8">
        <v>137.26548106095146</v>
      </c>
      <c r="N37" s="8">
        <v>11.291620450370569</v>
      </c>
      <c r="O37" s="8">
        <v>40.174113006497826</v>
      </c>
      <c r="P37" s="9">
        <v>1578.7230624652943</v>
      </c>
      <c r="Q37" s="13">
        <v>1E-3</v>
      </c>
      <c r="R37" s="14">
        <v>1E-3</v>
      </c>
      <c r="S37" s="14">
        <v>1E-3</v>
      </c>
      <c r="T37" s="14">
        <v>0</v>
      </c>
      <c r="U37" s="13">
        <v>0</v>
      </c>
      <c r="V37" s="14">
        <v>0</v>
      </c>
      <c r="W37" s="14">
        <v>0</v>
      </c>
      <c r="X37" s="14">
        <v>1100.8533456280713</v>
      </c>
      <c r="Y37" s="13">
        <v>110054.37665487557</v>
      </c>
      <c r="Z37" s="14">
        <v>96037.092905076512</v>
      </c>
      <c r="AA37" s="14">
        <v>96164.836723554894</v>
      </c>
      <c r="AB37" s="15">
        <v>8955.332875273838</v>
      </c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</row>
    <row r="38" spans="1:62" s="1" customFormat="1" x14ac:dyDescent="0.3">
      <c r="A38" s="327">
        <v>3</v>
      </c>
      <c r="B38" s="179">
        <v>2025</v>
      </c>
      <c r="C38" s="23" t="s">
        <v>2</v>
      </c>
      <c r="D38" s="13">
        <f t="shared" si="4"/>
        <v>602.90162912055905</v>
      </c>
      <c r="E38" s="14">
        <f t="shared" si="5"/>
        <v>500.68093814521819</v>
      </c>
      <c r="F38" s="14">
        <f t="shared" si="6"/>
        <v>42.321377304503663</v>
      </c>
      <c r="G38" s="15">
        <f t="shared" si="7"/>
        <v>219.22913883668832</v>
      </c>
      <c r="H38" s="7">
        <v>119.86826428038241</v>
      </c>
      <c r="I38" s="8">
        <v>119.43133610058786</v>
      </c>
      <c r="J38" s="8">
        <v>10.221598417132387</v>
      </c>
      <c r="K38" s="9">
        <v>546.04282745844796</v>
      </c>
      <c r="L38" s="7">
        <v>138.99883364824925</v>
      </c>
      <c r="M38" s="8">
        <v>150.52733079959111</v>
      </c>
      <c r="N38" s="8">
        <v>12.640461416382779</v>
      </c>
      <c r="O38" s="8">
        <v>41.110942712674813</v>
      </c>
      <c r="P38" s="9">
        <v>1660.6985772333173</v>
      </c>
      <c r="Q38" s="13">
        <v>1E-3</v>
      </c>
      <c r="R38" s="14">
        <v>1E-3</v>
      </c>
      <c r="S38" s="14">
        <v>1E-3</v>
      </c>
      <c r="T38" s="14">
        <v>0</v>
      </c>
      <c r="U38" s="13">
        <v>0</v>
      </c>
      <c r="V38" s="14">
        <v>0</v>
      </c>
      <c r="W38" s="14">
        <v>0</v>
      </c>
      <c r="X38" s="14">
        <v>1155.7656924875444</v>
      </c>
      <c r="Y38" s="13">
        <v>115683.14226472272</v>
      </c>
      <c r="Z38" s="14">
        <v>96420.771577412976</v>
      </c>
      <c r="AA38" s="14">
        <v>95228.910223286177</v>
      </c>
      <c r="AB38" s="15">
        <v>9234.2027762053731</v>
      </c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</row>
    <row r="39" spans="1:62" s="1" customFormat="1" ht="16.2" thickBot="1" x14ac:dyDescent="0.35">
      <c r="A39" s="409">
        <v>3</v>
      </c>
      <c r="B39" s="180">
        <v>2026</v>
      </c>
      <c r="C39" s="24" t="s">
        <v>2</v>
      </c>
      <c r="D39" s="19">
        <f t="shared" si="4"/>
        <v>663.88829674513408</v>
      </c>
      <c r="E39" s="20">
        <f t="shared" si="5"/>
        <v>542.17804956381303</v>
      </c>
      <c r="F39" s="20">
        <f t="shared" si="6"/>
        <v>46.291085360957837</v>
      </c>
      <c r="G39" s="21">
        <f t="shared" si="7"/>
        <v>239.55131206493482</v>
      </c>
      <c r="H39" s="16">
        <v>115.35730365792493</v>
      </c>
      <c r="I39" s="17">
        <v>128.72660444676444</v>
      </c>
      <c r="J39" s="17">
        <v>11.307312347915357</v>
      </c>
      <c r="K39" s="18">
        <v>579.24653109357087</v>
      </c>
      <c r="L39" s="16">
        <v>135.15284276426354</v>
      </c>
      <c r="M39" s="17">
        <v>166.08303734756089</v>
      </c>
      <c r="N39" s="17">
        <v>14.277541094255755</v>
      </c>
      <c r="O39" s="17">
        <v>43.794614385467263</v>
      </c>
      <c r="P39" s="18">
        <v>1727.025688939656</v>
      </c>
      <c r="Q39" s="19">
        <v>1E-3</v>
      </c>
      <c r="R39" s="20">
        <v>1E-3</v>
      </c>
      <c r="S39" s="20">
        <v>1E-3</v>
      </c>
      <c r="T39" s="20">
        <v>0</v>
      </c>
      <c r="U39" s="19">
        <v>0</v>
      </c>
      <c r="V39" s="20">
        <v>0</v>
      </c>
      <c r="W39" s="20">
        <v>0</v>
      </c>
      <c r="X39" s="20">
        <v>1191.5727722315526</v>
      </c>
      <c r="Y39" s="19">
        <v>132366.39849365177</v>
      </c>
      <c r="Z39" s="20">
        <v>96872.710917538192</v>
      </c>
      <c r="AA39" s="20">
        <v>94159.861383710682</v>
      </c>
      <c r="AB39" s="21">
        <v>9511.8052189137288</v>
      </c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</row>
    <row r="40" spans="1:62" s="1" customFormat="1" x14ac:dyDescent="0.3">
      <c r="A40" s="47">
        <v>3</v>
      </c>
      <c r="B40" s="178">
        <v>2027</v>
      </c>
      <c r="C40" s="22" t="s">
        <v>2</v>
      </c>
      <c r="D40" s="10">
        <f t="shared" si="4"/>
        <v>731.90387528451708</v>
      </c>
      <c r="E40" s="11">
        <f t="shared" si="5"/>
        <v>586.90096263650923</v>
      </c>
      <c r="F40" s="11">
        <f t="shared" si="6"/>
        <v>50.651082935760549</v>
      </c>
      <c r="G40" s="12">
        <f t="shared" si="7"/>
        <v>263.04851579720616</v>
      </c>
      <c r="H40" s="4">
        <v>110.03633709010921</v>
      </c>
      <c r="I40" s="5">
        <v>139.53328932231159</v>
      </c>
      <c r="J40" s="5">
        <v>12.614675986310775</v>
      </c>
      <c r="K40" s="6">
        <v>617.38583690940823</v>
      </c>
      <c r="L40" s="4">
        <v>130.20102553170742</v>
      </c>
      <c r="M40" s="5">
        <v>184.26788406764047</v>
      </c>
      <c r="N40" s="5">
        <v>16.255949287347637</v>
      </c>
      <c r="O40" s="5">
        <v>46.686151835139185</v>
      </c>
      <c r="P40" s="6">
        <v>1801.5693479039032</v>
      </c>
      <c r="Q40" s="10">
        <v>1E-3</v>
      </c>
      <c r="R40" s="11">
        <v>1E-3</v>
      </c>
      <c r="S40" s="11">
        <v>1E-3</v>
      </c>
      <c r="T40" s="11">
        <v>0</v>
      </c>
      <c r="U40" s="10">
        <v>0</v>
      </c>
      <c r="V40" s="11">
        <v>0</v>
      </c>
      <c r="W40" s="11">
        <v>0</v>
      </c>
      <c r="X40" s="11">
        <v>1230.8686628296343</v>
      </c>
      <c r="Y40" s="10">
        <v>152983.91037642985</v>
      </c>
      <c r="Z40" s="11">
        <v>96741.94743204728</v>
      </c>
      <c r="AA40" s="11">
        <v>92350.75944770225</v>
      </c>
      <c r="AB40" s="12">
        <v>9799.5702227673592</v>
      </c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</row>
    <row r="41" spans="1:62" s="1" customFormat="1" x14ac:dyDescent="0.3">
      <c r="A41" s="327">
        <v>3</v>
      </c>
      <c r="B41" s="179">
        <v>2028</v>
      </c>
      <c r="C41" s="23" t="s">
        <v>2</v>
      </c>
      <c r="D41" s="13">
        <f t="shared" si="4"/>
        <v>809.00873178079848</v>
      </c>
      <c r="E41" s="14">
        <f t="shared" si="5"/>
        <v>636.07426581409698</v>
      </c>
      <c r="F41" s="14">
        <f t="shared" si="6"/>
        <v>57.47344453418193</v>
      </c>
      <c r="G41" s="15">
        <f t="shared" si="7"/>
        <v>290.625476716131</v>
      </c>
      <c r="H41" s="7">
        <v>104.03035950001777</v>
      </c>
      <c r="I41" s="8">
        <v>152.10360721496579</v>
      </c>
      <c r="J41" s="8">
        <v>14.4162940207154</v>
      </c>
      <c r="K41" s="9">
        <v>661.95975069696874</v>
      </c>
      <c r="L41" s="7">
        <v>124.31900755751286</v>
      </c>
      <c r="M41" s="8">
        <v>205.66836969867279</v>
      </c>
      <c r="N41" s="8">
        <v>18.363900689419204</v>
      </c>
      <c r="O41" s="8">
        <v>50.242260912102779</v>
      </c>
      <c r="P41" s="9">
        <v>1896.5255894219881</v>
      </c>
      <c r="Q41" s="13">
        <v>1E-3</v>
      </c>
      <c r="R41" s="14">
        <v>1E-3</v>
      </c>
      <c r="S41" s="14">
        <v>1E-3</v>
      </c>
      <c r="T41" s="14">
        <v>0</v>
      </c>
      <c r="U41" s="13">
        <v>0</v>
      </c>
      <c r="V41" s="14">
        <v>0</v>
      </c>
      <c r="W41" s="14">
        <v>0</v>
      </c>
      <c r="X41" s="14">
        <v>1284.8070996371221</v>
      </c>
      <c r="Y41" s="13">
        <v>178863.1791756443</v>
      </c>
      <c r="Z41" s="14">
        <v>96182.519149912594</v>
      </c>
      <c r="AA41" s="14">
        <v>91694.108235216641</v>
      </c>
      <c r="AB41" s="15">
        <v>10097.87371125376</v>
      </c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</row>
    <row r="42" spans="1:62" s="1" customFormat="1" x14ac:dyDescent="0.3">
      <c r="A42" s="327">
        <v>3</v>
      </c>
      <c r="B42" s="179">
        <v>2029</v>
      </c>
      <c r="C42" s="23" t="s">
        <v>2</v>
      </c>
      <c r="D42" s="13">
        <f t="shared" si="4"/>
        <v>896.22513801331888</v>
      </c>
      <c r="E42" s="14">
        <f t="shared" si="5"/>
        <v>689.56528804654272</v>
      </c>
      <c r="F42" s="14">
        <f t="shared" si="6"/>
        <v>66.737977144053104</v>
      </c>
      <c r="G42" s="15">
        <f t="shared" si="7"/>
        <v>322.61500079050558</v>
      </c>
      <c r="H42" s="7">
        <v>97.546552204600246</v>
      </c>
      <c r="I42" s="8">
        <v>166.78647092400595</v>
      </c>
      <c r="J42" s="8">
        <v>16.780419599048386</v>
      </c>
      <c r="K42" s="9">
        <v>712.98718457486189</v>
      </c>
      <c r="L42" s="7">
        <v>117.48190998602739</v>
      </c>
      <c r="M42" s="8">
        <v>230.74902392099446</v>
      </c>
      <c r="N42" s="8">
        <v>20.706825992811048</v>
      </c>
      <c r="O42" s="8">
        <v>53.907688878278933</v>
      </c>
      <c r="P42" s="9">
        <v>2010.2984784356422</v>
      </c>
      <c r="Q42" s="13">
        <v>1E-3</v>
      </c>
      <c r="R42" s="14">
        <v>1E-3</v>
      </c>
      <c r="S42" s="14">
        <v>1E-3</v>
      </c>
      <c r="T42" s="14">
        <v>0</v>
      </c>
      <c r="U42" s="13">
        <v>0</v>
      </c>
      <c r="V42" s="14">
        <v>0</v>
      </c>
      <c r="W42" s="14">
        <v>0</v>
      </c>
      <c r="X42" s="14">
        <v>1351.2179827390592</v>
      </c>
      <c r="Y42" s="13">
        <v>211316.31727045527</v>
      </c>
      <c r="Z42" s="14">
        <v>95091.655439468363</v>
      </c>
      <c r="AA42" s="14">
        <v>91474.081756589061</v>
      </c>
      <c r="AB42" s="15">
        <v>10407.122566454113</v>
      </c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</row>
    <row r="43" spans="1:62" s="1" customFormat="1" x14ac:dyDescent="0.3">
      <c r="A43" s="327">
        <v>3</v>
      </c>
      <c r="B43" s="179">
        <v>2030</v>
      </c>
      <c r="C43" s="23" t="s">
        <v>2</v>
      </c>
      <c r="D43" s="13">
        <f t="shared" si="4"/>
        <v>994.80524928770171</v>
      </c>
      <c r="E43" s="14">
        <f t="shared" si="5"/>
        <v>747.69588405453305</v>
      </c>
      <c r="F43" s="14">
        <f t="shared" si="6"/>
        <v>76.843068979670264</v>
      </c>
      <c r="G43" s="15">
        <f t="shared" si="7"/>
        <v>359.87145190251562</v>
      </c>
      <c r="H43" s="7">
        <v>90.68362860215386</v>
      </c>
      <c r="I43" s="8">
        <v>183.96644574059201</v>
      </c>
      <c r="J43" s="8">
        <v>19.619535277361486</v>
      </c>
      <c r="K43" s="9">
        <v>771.55666327210383</v>
      </c>
      <c r="L43" s="7">
        <v>109.9553125916908</v>
      </c>
      <c r="M43" s="8">
        <v>260.26609789921503</v>
      </c>
      <c r="N43" s="8">
        <v>23.635067865777756</v>
      </c>
      <c r="O43" s="8">
        <v>57.891099926727051</v>
      </c>
      <c r="P43" s="9">
        <v>2146.5630419476338</v>
      </c>
      <c r="Q43" s="13">
        <v>1E-3</v>
      </c>
      <c r="R43" s="14">
        <v>1E-3</v>
      </c>
      <c r="S43" s="14">
        <v>1E-3</v>
      </c>
      <c r="T43" s="14">
        <v>0</v>
      </c>
      <c r="U43" s="13">
        <v>0</v>
      </c>
      <c r="V43" s="14">
        <v>0</v>
      </c>
      <c r="W43" s="14">
        <v>0</v>
      </c>
      <c r="X43" s="14">
        <v>1432.8964786022568</v>
      </c>
      <c r="Y43" s="13">
        <v>252311.48208678645</v>
      </c>
      <c r="Z43" s="14">
        <v>93479.032353016519</v>
      </c>
      <c r="AA43" s="14">
        <v>90083.20337596201</v>
      </c>
      <c r="AB43" s="15">
        <v>10727.719411631606</v>
      </c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</row>
    <row r="44" spans="1:62" s="1" customFormat="1" x14ac:dyDescent="0.3">
      <c r="A44" s="327">
        <v>4</v>
      </c>
      <c r="B44" s="179">
        <v>2018</v>
      </c>
      <c r="C44" s="23" t="s">
        <v>3</v>
      </c>
      <c r="D44" s="13">
        <f t="shared" si="4"/>
        <v>211.66039127764429</v>
      </c>
      <c r="E44" s="14">
        <f t="shared" si="5"/>
        <v>204.00078832850593</v>
      </c>
      <c r="F44" s="14">
        <f t="shared" si="6"/>
        <v>18.766458267973693</v>
      </c>
      <c r="G44" s="15">
        <f t="shared" si="7"/>
        <v>105.19047870871012</v>
      </c>
      <c r="H44" s="7">
        <v>58.980659438163073</v>
      </c>
      <c r="I44" s="8">
        <v>58.138044069897646</v>
      </c>
      <c r="J44" s="8">
        <v>5.147024208227311</v>
      </c>
      <c r="K44" s="9">
        <v>312.95915404968321</v>
      </c>
      <c r="L44" s="7">
        <v>73.273547456555377</v>
      </c>
      <c r="M44" s="8">
        <v>76.396207453537386</v>
      </c>
      <c r="N44" s="8">
        <v>6.6961833275157927</v>
      </c>
      <c r="O44" s="8">
        <v>18.402649429558512</v>
      </c>
      <c r="P44" s="9">
        <v>787.98536010137286</v>
      </c>
      <c r="Q44" s="13">
        <v>1E-3</v>
      </c>
      <c r="R44" s="14">
        <v>1E-3</v>
      </c>
      <c r="S44" s="14">
        <v>1E-3</v>
      </c>
      <c r="T44" s="14">
        <v>0</v>
      </c>
      <c r="U44" s="13">
        <v>0</v>
      </c>
      <c r="V44" s="14">
        <v>0</v>
      </c>
      <c r="W44" s="14">
        <v>0</v>
      </c>
      <c r="X44" s="14">
        <v>321.35190063861182</v>
      </c>
      <c r="Y44" s="13">
        <v>82538.734659109075</v>
      </c>
      <c r="Z44" s="14">
        <v>80704.781294578162</v>
      </c>
      <c r="AA44" s="14">
        <v>83859.823210750415</v>
      </c>
      <c r="AB44" s="15">
        <v>7730.6606277324245</v>
      </c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</row>
    <row r="45" spans="1:62" s="1" customFormat="1" x14ac:dyDescent="0.3">
      <c r="A45" s="327">
        <v>4</v>
      </c>
      <c r="B45" s="179">
        <v>2019</v>
      </c>
      <c r="C45" s="23" t="s">
        <v>3</v>
      </c>
      <c r="D45" s="13">
        <f t="shared" si="4"/>
        <v>229.83789495266237</v>
      </c>
      <c r="E45" s="14">
        <f t="shared" si="5"/>
        <v>222.18783285385985</v>
      </c>
      <c r="F45" s="14">
        <f t="shared" si="6"/>
        <v>20.234615450649837</v>
      </c>
      <c r="G45" s="15">
        <f t="shared" si="7"/>
        <v>110.84860282929598</v>
      </c>
      <c r="H45" s="7">
        <v>60.67991199055853</v>
      </c>
      <c r="I45" s="8">
        <v>60.312019411321799</v>
      </c>
      <c r="J45" s="8">
        <v>5.3423393463490703</v>
      </c>
      <c r="K45" s="9">
        <v>317.43421997600706</v>
      </c>
      <c r="L45" s="7">
        <v>75.586467059160114</v>
      </c>
      <c r="M45" s="8">
        <v>79.268634146583366</v>
      </c>
      <c r="N45" s="8">
        <v>7.0287545638706579</v>
      </c>
      <c r="O45" s="8">
        <v>18.476295393634956</v>
      </c>
      <c r="P45" s="9">
        <v>824.01290052454817</v>
      </c>
      <c r="Q45" s="13">
        <v>1E-3</v>
      </c>
      <c r="R45" s="14">
        <v>1E-3</v>
      </c>
      <c r="S45" s="14">
        <v>1E-3</v>
      </c>
      <c r="T45" s="14">
        <v>0</v>
      </c>
      <c r="U45" s="13">
        <v>0</v>
      </c>
      <c r="V45" s="14">
        <v>0</v>
      </c>
      <c r="W45" s="14">
        <v>0</v>
      </c>
      <c r="X45" s="14">
        <v>372.79341160851504</v>
      </c>
      <c r="Y45" s="13">
        <v>87117.324506564051</v>
      </c>
      <c r="Z45" s="14">
        <v>84731.372046870398</v>
      </c>
      <c r="AA45" s="14">
        <v>87114.674900424623</v>
      </c>
      <c r="AB45" s="15">
        <v>8031.6415327449904</v>
      </c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</row>
    <row r="46" spans="1:62" s="1" customFormat="1" ht="16.2" thickBot="1" x14ac:dyDescent="0.35">
      <c r="A46" s="409">
        <v>4</v>
      </c>
      <c r="B46" s="180">
        <v>2020</v>
      </c>
      <c r="C46" s="24" t="s">
        <v>3</v>
      </c>
      <c r="D46" s="19">
        <f t="shared" si="4"/>
        <v>249.82427115733546</v>
      </c>
      <c r="E46" s="20">
        <f t="shared" si="5"/>
        <v>241.80264893241608</v>
      </c>
      <c r="F46" s="20">
        <f t="shared" si="6"/>
        <v>22.116399550839425</v>
      </c>
      <c r="G46" s="21">
        <f t="shared" si="7"/>
        <v>117.72011477905055</v>
      </c>
      <c r="H46" s="16">
        <v>62.480983265925929</v>
      </c>
      <c r="I46" s="17">
        <v>62.938742720826141</v>
      </c>
      <c r="J46" s="17">
        <v>5.6281573214302227</v>
      </c>
      <c r="K46" s="18">
        <v>328.18858248420247</v>
      </c>
      <c r="L46" s="16">
        <v>77.907521860843147</v>
      </c>
      <c r="M46" s="17">
        <v>82.677253636967123</v>
      </c>
      <c r="N46" s="17">
        <v>7.3908065180085556</v>
      </c>
      <c r="O46" s="17">
        <v>18.718255354289177</v>
      </c>
      <c r="P46" s="18">
        <v>867.06062360214992</v>
      </c>
      <c r="Q46" s="19">
        <v>1E-3</v>
      </c>
      <c r="R46" s="20">
        <v>1E-3</v>
      </c>
      <c r="S46" s="20">
        <v>1E-3</v>
      </c>
      <c r="T46" s="20">
        <v>0</v>
      </c>
      <c r="U46" s="19">
        <v>0</v>
      </c>
      <c r="V46" s="20">
        <v>0</v>
      </c>
      <c r="W46" s="20">
        <v>0</v>
      </c>
      <c r="X46" s="20">
        <v>417.46990025521308</v>
      </c>
      <c r="Y46" s="19">
        <v>91963.313255863555</v>
      </c>
      <c r="Z46" s="20">
        <v>88363.076302846253</v>
      </c>
      <c r="AA46" s="20">
        <v>90380.769516236993</v>
      </c>
      <c r="AB46" s="21">
        <v>8250.0208246839065</v>
      </c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</row>
    <row r="47" spans="1:62" s="1" customFormat="1" x14ac:dyDescent="0.3">
      <c r="A47" s="47">
        <v>4</v>
      </c>
      <c r="B47" s="178">
        <v>2021</v>
      </c>
      <c r="C47" s="22" t="s">
        <v>3</v>
      </c>
      <c r="D47" s="10">
        <f t="shared" si="4"/>
        <v>271.254872399921</v>
      </c>
      <c r="E47" s="11">
        <f t="shared" si="5"/>
        <v>262.56563420786438</v>
      </c>
      <c r="F47" s="11">
        <f t="shared" si="6"/>
        <v>24.139445557578089</v>
      </c>
      <c r="G47" s="12">
        <f t="shared" si="7"/>
        <v>126.30252803697688</v>
      </c>
      <c r="H47" s="4">
        <v>64.331784766176284</v>
      </c>
      <c r="I47" s="5">
        <v>66.02317580464431</v>
      </c>
      <c r="J47" s="5">
        <v>5.9759770642975516</v>
      </c>
      <c r="K47" s="6">
        <v>341.51866179418403</v>
      </c>
      <c r="L47" s="4">
        <v>80.271563870966986</v>
      </c>
      <c r="M47" s="5">
        <v>86.674035004908291</v>
      </c>
      <c r="N47" s="5">
        <v>7.8372212625441833</v>
      </c>
      <c r="O47" s="5">
        <v>18.885696989961605</v>
      </c>
      <c r="P47" s="6">
        <v>911.64624837302665</v>
      </c>
      <c r="Q47" s="10">
        <v>1E-3</v>
      </c>
      <c r="R47" s="11">
        <v>1E-3</v>
      </c>
      <c r="S47" s="11">
        <v>1E-3</v>
      </c>
      <c r="T47" s="11">
        <v>0</v>
      </c>
      <c r="U47" s="10">
        <v>0</v>
      </c>
      <c r="V47" s="11">
        <v>0</v>
      </c>
      <c r="W47" s="11">
        <v>0</v>
      </c>
      <c r="X47" s="11">
        <v>454.16153065002754</v>
      </c>
      <c r="Y47" s="10">
        <v>96979.464939054335</v>
      </c>
      <c r="Z47" s="11">
        <v>91468.026388940751</v>
      </c>
      <c r="AA47" s="11">
        <v>92906.522540269827</v>
      </c>
      <c r="AB47" s="12">
        <v>8506.0011935779348</v>
      </c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</row>
    <row r="48" spans="1:62" s="1" customFormat="1" x14ac:dyDescent="0.3">
      <c r="A48" s="327">
        <v>4</v>
      </c>
      <c r="B48" s="179">
        <v>2022</v>
      </c>
      <c r="C48" s="23" t="s">
        <v>3</v>
      </c>
      <c r="D48" s="13">
        <f t="shared" si="4"/>
        <v>294.19007994694471</v>
      </c>
      <c r="E48" s="14">
        <f t="shared" si="5"/>
        <v>284.44838041310874</v>
      </c>
      <c r="F48" s="14">
        <f t="shared" si="6"/>
        <v>26.313560105843855</v>
      </c>
      <c r="G48" s="15">
        <f t="shared" si="7"/>
        <v>136.04849964698298</v>
      </c>
      <c r="H48" s="7">
        <v>66.238176110111837</v>
      </c>
      <c r="I48" s="8">
        <v>69.625905362714136</v>
      </c>
      <c r="J48" s="8">
        <v>6.3964661993617096</v>
      </c>
      <c r="K48" s="9">
        <v>356.80837193426163</v>
      </c>
      <c r="L48" s="7">
        <v>82.681967953035411</v>
      </c>
      <c r="M48" s="8">
        <v>91.341946379967425</v>
      </c>
      <c r="N48" s="8">
        <v>8.3816141718463406</v>
      </c>
      <c r="O48" s="8">
        <v>19.010618094162439</v>
      </c>
      <c r="P48" s="9">
        <v>958.96438932089563</v>
      </c>
      <c r="Q48" s="13">
        <v>1E-3</v>
      </c>
      <c r="R48" s="14">
        <v>1E-3</v>
      </c>
      <c r="S48" s="14">
        <v>1E-3</v>
      </c>
      <c r="T48" s="14">
        <v>0</v>
      </c>
      <c r="U48" s="13">
        <v>0</v>
      </c>
      <c r="V48" s="14">
        <v>0</v>
      </c>
      <c r="W48" s="14">
        <v>0</v>
      </c>
      <c r="X48" s="14">
        <v>488.48717688126987</v>
      </c>
      <c r="Y48" s="13">
        <v>102152.1460302827</v>
      </c>
      <c r="Z48" s="14">
        <v>93963.772756986247</v>
      </c>
      <c r="AA48" s="14">
        <v>94616.599786738734</v>
      </c>
      <c r="AB48" s="15">
        <v>8769.7367494984592</v>
      </c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</row>
    <row r="49" spans="1:62" s="1" customFormat="1" x14ac:dyDescent="0.3">
      <c r="A49" s="327">
        <v>4</v>
      </c>
      <c r="B49" s="179">
        <v>2023</v>
      </c>
      <c r="C49" s="23" t="s">
        <v>3</v>
      </c>
      <c r="D49" s="13">
        <f t="shared" si="4"/>
        <v>318.62982421871584</v>
      </c>
      <c r="E49" s="14">
        <f t="shared" si="5"/>
        <v>307.44216176309163</v>
      </c>
      <c r="F49" s="14">
        <f t="shared" si="6"/>
        <v>28.648266479386123</v>
      </c>
      <c r="G49" s="15">
        <f t="shared" si="7"/>
        <v>146.7705979365731</v>
      </c>
      <c r="H49" s="7">
        <v>68.198369164414089</v>
      </c>
      <c r="I49" s="8">
        <v>73.822324302442723</v>
      </c>
      <c r="J49" s="8">
        <v>6.9028169139303364</v>
      </c>
      <c r="K49" s="9">
        <v>373.90209998444766</v>
      </c>
      <c r="L49" s="7">
        <v>85.147860943612386</v>
      </c>
      <c r="M49" s="8">
        <v>96.763312256320418</v>
      </c>
      <c r="N49" s="8">
        <v>9.0396997316242658</v>
      </c>
      <c r="O49" s="8">
        <v>19.106064615152071</v>
      </c>
      <c r="P49" s="9">
        <v>1009.57612716777</v>
      </c>
      <c r="Q49" s="13">
        <v>1E-3</v>
      </c>
      <c r="R49" s="14">
        <v>1E-3</v>
      </c>
      <c r="S49" s="14">
        <v>1E-3</v>
      </c>
      <c r="T49" s="14">
        <v>0</v>
      </c>
      <c r="U49" s="13">
        <v>0</v>
      </c>
      <c r="V49" s="14">
        <v>0</v>
      </c>
      <c r="W49" s="14">
        <v>0</v>
      </c>
      <c r="X49" s="14">
        <v>522.56102803434214</v>
      </c>
      <c r="Y49" s="13">
        <v>107458.37542482567</v>
      </c>
      <c r="Z49" s="14">
        <v>95786.332757300203</v>
      </c>
      <c r="AA49" s="14">
        <v>95455.252144404571</v>
      </c>
      <c r="AB49" s="15">
        <v>9028.3626454133137</v>
      </c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</row>
    <row r="50" spans="1:62" s="1" customFormat="1" x14ac:dyDescent="0.3">
      <c r="A50" s="327">
        <v>4</v>
      </c>
      <c r="B50" s="179">
        <v>2024</v>
      </c>
      <c r="C50" s="23" t="s">
        <v>3</v>
      </c>
      <c r="D50" s="13">
        <f t="shared" si="4"/>
        <v>344.60950507841545</v>
      </c>
      <c r="E50" s="14">
        <f t="shared" si="5"/>
        <v>331.5347469282529</v>
      </c>
      <c r="F50" s="14">
        <f t="shared" si="6"/>
        <v>31.153496692370549</v>
      </c>
      <c r="G50" s="15">
        <f t="shared" si="7"/>
        <v>159.03353911900362</v>
      </c>
      <c r="H50" s="7">
        <v>70.209750967263687</v>
      </c>
      <c r="I50" s="8">
        <v>78.693625868909308</v>
      </c>
      <c r="J50" s="8">
        <v>7.5104126480157714</v>
      </c>
      <c r="K50" s="9">
        <v>393.44009775205433</v>
      </c>
      <c r="L50" s="7">
        <v>87.671710035294936</v>
      </c>
      <c r="M50" s="8">
        <v>103.03493510797345</v>
      </c>
      <c r="N50" s="8">
        <v>9.8311132586037555</v>
      </c>
      <c r="O50" s="8">
        <v>19.141870742644603</v>
      </c>
      <c r="P50" s="9">
        <v>1063.267310690861</v>
      </c>
      <c r="Q50" s="13">
        <v>1E-3</v>
      </c>
      <c r="R50" s="14">
        <v>1E-3</v>
      </c>
      <c r="S50" s="14">
        <v>1E-3</v>
      </c>
      <c r="T50" s="14">
        <v>0</v>
      </c>
      <c r="U50" s="13">
        <v>0</v>
      </c>
      <c r="V50" s="14">
        <v>0</v>
      </c>
      <c r="W50" s="14">
        <v>0</v>
      </c>
      <c r="X50" s="14">
        <v>553.02030695038275</v>
      </c>
      <c r="Y50" s="13">
        <v>112890.56730167262</v>
      </c>
      <c r="Z50" s="14">
        <v>96898.561924854192</v>
      </c>
      <c r="AA50" s="14">
        <v>95404.934123536848</v>
      </c>
      <c r="AB50" s="15">
        <v>9296.8953104576758</v>
      </c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</row>
    <row r="51" spans="1:62" s="1" customFormat="1" x14ac:dyDescent="0.3">
      <c r="A51" s="327">
        <v>4</v>
      </c>
      <c r="B51" s="179">
        <v>2025</v>
      </c>
      <c r="C51" s="23" t="s">
        <v>3</v>
      </c>
      <c r="D51" s="13">
        <f t="shared" si="4"/>
        <v>372.25604968540307</v>
      </c>
      <c r="E51" s="14">
        <f t="shared" si="5"/>
        <v>356.6771685177286</v>
      </c>
      <c r="F51" s="14">
        <f t="shared" si="6"/>
        <v>33.834779433254482</v>
      </c>
      <c r="G51" s="15">
        <f t="shared" si="7"/>
        <v>173.08283218122224</v>
      </c>
      <c r="H51" s="7">
        <v>72.279433962501287</v>
      </c>
      <c r="I51" s="8">
        <v>84.332033104730073</v>
      </c>
      <c r="J51" s="8">
        <v>8.2375755743785444</v>
      </c>
      <c r="K51" s="9">
        <v>415.72900872944854</v>
      </c>
      <c r="L51" s="7">
        <v>90.246829990542579</v>
      </c>
      <c r="M51" s="8">
        <v>110.29142802730894</v>
      </c>
      <c r="N51" s="8">
        <v>10.783483323798277</v>
      </c>
      <c r="O51" s="8">
        <v>19.106777361759104</v>
      </c>
      <c r="P51" s="9">
        <v>1120.6456623670122</v>
      </c>
      <c r="Q51" s="13">
        <v>1E-3</v>
      </c>
      <c r="R51" s="14">
        <v>1E-3</v>
      </c>
      <c r="S51" s="14">
        <v>1E-3</v>
      </c>
      <c r="T51" s="14">
        <v>0</v>
      </c>
      <c r="U51" s="13">
        <v>0</v>
      </c>
      <c r="V51" s="14">
        <v>0</v>
      </c>
      <c r="W51" s="14">
        <v>0</v>
      </c>
      <c r="X51" s="14">
        <v>579.82539537080436</v>
      </c>
      <c r="Y51" s="13">
        <v>118455.39835309441</v>
      </c>
      <c r="Z51" s="14">
        <v>97277.091205899429</v>
      </c>
      <c r="AA51" s="14">
        <v>94469.534141246608</v>
      </c>
      <c r="AB51" s="15">
        <v>9575.7213390871093</v>
      </c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</row>
    <row r="52" spans="1:62" s="1" customFormat="1" x14ac:dyDescent="0.3">
      <c r="A52" s="327">
        <v>4</v>
      </c>
      <c r="B52" s="179">
        <v>2026</v>
      </c>
      <c r="C52" s="23" t="s">
        <v>3</v>
      </c>
      <c r="D52" s="13">
        <f t="shared" si="4"/>
        <v>407.70483740211762</v>
      </c>
      <c r="E52" s="14">
        <f t="shared" si="5"/>
        <v>386.23984225431678</v>
      </c>
      <c r="F52" s="14">
        <f t="shared" si="6"/>
        <v>37.015326364438366</v>
      </c>
      <c r="G52" s="15">
        <f t="shared" si="7"/>
        <v>189.38918105656037</v>
      </c>
      <c r="H52" s="7">
        <v>69.419676158302224</v>
      </c>
      <c r="I52" s="8">
        <v>90.903105650647859</v>
      </c>
      <c r="J52" s="8">
        <v>9.1150365063034222</v>
      </c>
      <c r="K52" s="9">
        <v>442.08303594488973</v>
      </c>
      <c r="L52" s="7">
        <v>87.319850404590028</v>
      </c>
      <c r="M52" s="8">
        <v>118.75412121057111</v>
      </c>
      <c r="N52" s="8">
        <v>11.943381839629721</v>
      </c>
      <c r="O52" s="8">
        <v>19.454647898121532</v>
      </c>
      <c r="P52" s="9">
        <v>1173.2252834546343</v>
      </c>
      <c r="Q52" s="13">
        <v>1E-3</v>
      </c>
      <c r="R52" s="14">
        <v>1E-3</v>
      </c>
      <c r="S52" s="14">
        <v>1E-3</v>
      </c>
      <c r="T52" s="14">
        <v>0</v>
      </c>
      <c r="U52" s="13">
        <v>0</v>
      </c>
      <c r="V52" s="14">
        <v>0</v>
      </c>
      <c r="W52" s="14">
        <v>0</v>
      </c>
      <c r="X52" s="14">
        <v>589.62435102263555</v>
      </c>
      <c r="Y52" s="13">
        <v>135080.02023612495</v>
      </c>
      <c r="Z52" s="14">
        <v>97725.114101049126</v>
      </c>
      <c r="AA52" s="14">
        <v>93400.888278761937</v>
      </c>
      <c r="AB52" s="15">
        <v>9853.2420611676753</v>
      </c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</row>
    <row r="53" spans="1:62" s="1" customFormat="1" ht="16.2" thickBot="1" x14ac:dyDescent="0.35">
      <c r="A53" s="409">
        <v>4</v>
      </c>
      <c r="B53" s="180">
        <v>2027</v>
      </c>
      <c r="C53" s="24" t="s">
        <v>3</v>
      </c>
      <c r="D53" s="19">
        <f t="shared" si="4"/>
        <v>447.49529110047439</v>
      </c>
      <c r="E53" s="20">
        <f t="shared" si="5"/>
        <v>417.7999727883045</v>
      </c>
      <c r="F53" s="20">
        <f t="shared" si="6"/>
        <v>40.485670841561237</v>
      </c>
      <c r="G53" s="21">
        <f t="shared" si="7"/>
        <v>208.23710965035892</v>
      </c>
      <c r="H53" s="16">
        <v>66.117847813595091</v>
      </c>
      <c r="I53" s="17">
        <v>98.510576029130902</v>
      </c>
      <c r="J53" s="17">
        <v>10.16728991341733</v>
      </c>
      <c r="K53" s="18">
        <v>472.28934857595618</v>
      </c>
      <c r="L53" s="16">
        <v>83.756220286676594</v>
      </c>
      <c r="M53" s="17">
        <v>128.56235532384386</v>
      </c>
      <c r="N53" s="17">
        <v>13.34657670608842</v>
      </c>
      <c r="O53" s="17">
        <v>19.830070069859097</v>
      </c>
      <c r="P53" s="18">
        <v>1233.0418991314393</v>
      </c>
      <c r="Q53" s="19">
        <v>1E-3</v>
      </c>
      <c r="R53" s="20">
        <v>1E-3</v>
      </c>
      <c r="S53" s="20">
        <v>1E-3</v>
      </c>
      <c r="T53" s="20">
        <v>0</v>
      </c>
      <c r="U53" s="19">
        <v>0</v>
      </c>
      <c r="V53" s="20">
        <v>0</v>
      </c>
      <c r="W53" s="20">
        <v>0</v>
      </c>
      <c r="X53" s="20">
        <v>600.38558672125964</v>
      </c>
      <c r="Y53" s="19">
        <v>155667.37326853219</v>
      </c>
      <c r="Z53" s="20">
        <v>97546.880360230309</v>
      </c>
      <c r="AA53" s="20">
        <v>91584.919608428143</v>
      </c>
      <c r="AB53" s="21">
        <v>10140.930631612558</v>
      </c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</row>
    <row r="54" spans="1:62" s="1" customFormat="1" x14ac:dyDescent="0.3">
      <c r="A54" s="47">
        <v>4</v>
      </c>
      <c r="B54" s="178">
        <v>2028</v>
      </c>
      <c r="C54" s="22" t="s">
        <v>3</v>
      </c>
      <c r="D54" s="10">
        <f t="shared" si="4"/>
        <v>493.02751860540718</v>
      </c>
      <c r="E54" s="11">
        <f t="shared" si="5"/>
        <v>452.48195751791633</v>
      </c>
      <c r="F54" s="11">
        <f t="shared" si="6"/>
        <v>45.898428807715412</v>
      </c>
      <c r="G54" s="12">
        <f t="shared" si="7"/>
        <v>230.23832206051262</v>
      </c>
      <c r="H54" s="4">
        <v>62.477426770904891</v>
      </c>
      <c r="I54" s="5">
        <v>107.37678774182558</v>
      </c>
      <c r="J54" s="5">
        <v>11.61518835537712</v>
      </c>
      <c r="K54" s="6">
        <v>507.27087445713101</v>
      </c>
      <c r="L54" s="4">
        <v>79.599246772680516</v>
      </c>
      <c r="M54" s="5">
        <v>139.89486151130779</v>
      </c>
      <c r="N54" s="5">
        <v>14.79133926495094</v>
      </c>
      <c r="O54" s="5">
        <v>20.219554341181912</v>
      </c>
      <c r="P54" s="6">
        <v>1307.5959905712784</v>
      </c>
      <c r="Q54" s="10">
        <v>1E-3</v>
      </c>
      <c r="R54" s="11">
        <v>1E-3</v>
      </c>
      <c r="S54" s="11">
        <v>1E-3</v>
      </c>
      <c r="T54" s="11">
        <v>0</v>
      </c>
      <c r="U54" s="10">
        <v>0</v>
      </c>
      <c r="V54" s="11">
        <v>0</v>
      </c>
      <c r="W54" s="11">
        <v>0</v>
      </c>
      <c r="X54" s="11">
        <v>604.88389049581224</v>
      </c>
      <c r="Y54" s="10">
        <v>181499.67938828617</v>
      </c>
      <c r="Z54" s="11">
        <v>96921.180469047424</v>
      </c>
      <c r="AA54" s="11">
        <v>90886.503970359365</v>
      </c>
      <c r="AB54" s="12">
        <v>10439.159183067402</v>
      </c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</row>
    <row r="55" spans="1:62" s="1" customFormat="1" x14ac:dyDescent="0.3">
      <c r="A55" s="327">
        <v>4</v>
      </c>
      <c r="B55" s="179">
        <v>2029</v>
      </c>
      <c r="C55" s="23" t="s">
        <v>3</v>
      </c>
      <c r="D55" s="13">
        <f t="shared" si="4"/>
        <v>543.73653698463158</v>
      </c>
      <c r="E55" s="14">
        <f t="shared" si="5"/>
        <v>489.96528570526061</v>
      </c>
      <c r="F55" s="14">
        <f t="shared" si="6"/>
        <v>51.823874318947723</v>
      </c>
      <c r="G55" s="15">
        <f t="shared" si="7"/>
        <v>255.99696133781396</v>
      </c>
      <c r="H55" s="7">
        <v>58.473834100002477</v>
      </c>
      <c r="I55" s="8">
        <v>117.6954717580483</v>
      </c>
      <c r="J55" s="8">
        <v>13.35410001962429</v>
      </c>
      <c r="K55" s="9">
        <v>547.79969191008013</v>
      </c>
      <c r="L55" s="7">
        <v>75.126976516431441</v>
      </c>
      <c r="M55" s="8">
        <v>153.03999676895168</v>
      </c>
      <c r="N55" s="8">
        <v>16.568648850829227</v>
      </c>
      <c r="O55" s="8">
        <v>20.869507543493629</v>
      </c>
      <c r="P55" s="9">
        <v>1397.3887463753576</v>
      </c>
      <c r="Q55" s="13">
        <v>1E-3</v>
      </c>
      <c r="R55" s="14">
        <v>1E-3</v>
      </c>
      <c r="S55" s="14">
        <v>1E-3</v>
      </c>
      <c r="T55" s="14">
        <v>0</v>
      </c>
      <c r="U55" s="13">
        <v>0</v>
      </c>
      <c r="V55" s="14">
        <v>0</v>
      </c>
      <c r="W55" s="14">
        <v>0</v>
      </c>
      <c r="X55" s="14">
        <v>616.47425140427299</v>
      </c>
      <c r="Y55" s="13">
        <v>213872.41905941645</v>
      </c>
      <c r="Z55" s="14">
        <v>95748.811767266481</v>
      </c>
      <c r="AA55" s="14">
        <v>89257.165034273305</v>
      </c>
      <c r="AB55" s="15">
        <v>10748.326802155649</v>
      </c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</row>
    <row r="56" spans="1:62" s="1" customFormat="1" x14ac:dyDescent="0.3">
      <c r="A56" s="327">
        <v>4</v>
      </c>
      <c r="B56" s="179">
        <v>2030</v>
      </c>
      <c r="C56" s="23" t="s">
        <v>3</v>
      </c>
      <c r="D56" s="13">
        <f t="shared" si="4"/>
        <v>600.898744461408</v>
      </c>
      <c r="E56" s="14">
        <f t="shared" si="5"/>
        <v>529.80927106179911</v>
      </c>
      <c r="F56" s="14">
        <f t="shared" si="6"/>
        <v>61.529356912165994</v>
      </c>
      <c r="G56" s="15">
        <f t="shared" si="7"/>
        <v>286.30729454592358</v>
      </c>
      <c r="H56" s="7">
        <v>54.253011461989395</v>
      </c>
      <c r="I56" s="8">
        <v>129.59877831246939</v>
      </c>
      <c r="J56" s="8">
        <v>15.826192826300925</v>
      </c>
      <c r="K56" s="9">
        <v>594.91938303844734</v>
      </c>
      <c r="L56" s="7">
        <v>70.322886118812377</v>
      </c>
      <c r="M56" s="8">
        <v>168.53527117849822</v>
      </c>
      <c r="N56" s="8">
        <v>18.27713803844301</v>
      </c>
      <c r="O56" s="8">
        <v>21.586387145906144</v>
      </c>
      <c r="P56" s="9">
        <v>1511.3266417397604</v>
      </c>
      <c r="Q56" s="13">
        <v>1E-3</v>
      </c>
      <c r="R56" s="14">
        <v>1E-3</v>
      </c>
      <c r="S56" s="14">
        <v>1E-3</v>
      </c>
      <c r="T56" s="14">
        <v>0</v>
      </c>
      <c r="U56" s="13">
        <v>0</v>
      </c>
      <c r="V56" s="14">
        <v>0</v>
      </c>
      <c r="W56" s="14">
        <v>0</v>
      </c>
      <c r="X56" s="14">
        <v>642.73544186594972</v>
      </c>
      <c r="Y56" s="13">
        <v>254744.77361123794</v>
      </c>
      <c r="Z56" s="14">
        <v>94025.679818070756</v>
      </c>
      <c r="AA56" s="14">
        <v>89419.813375962025</v>
      </c>
      <c r="AB56" s="15">
        <v>11068.840522432054</v>
      </c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</row>
    <row r="57" spans="1:62" s="1" customFormat="1" x14ac:dyDescent="0.3">
      <c r="A57" s="327">
        <v>5</v>
      </c>
      <c r="B57" s="179">
        <v>2018</v>
      </c>
      <c r="C57" s="23" t="s">
        <v>4</v>
      </c>
      <c r="D57" s="13">
        <f t="shared" si="4"/>
        <v>158.88637689228477</v>
      </c>
      <c r="E57" s="14">
        <f t="shared" si="5"/>
        <v>252.09008217955025</v>
      </c>
      <c r="F57" s="14">
        <f t="shared" si="6"/>
        <v>25.104219632929485</v>
      </c>
      <c r="G57" s="15">
        <f t="shared" si="7"/>
        <v>331.71418708596644</v>
      </c>
      <c r="H57" s="7">
        <v>45.125638719458493</v>
      </c>
      <c r="I57" s="8">
        <v>75.318898027449563</v>
      </c>
      <c r="J57" s="8">
        <v>7.0154824615355214</v>
      </c>
      <c r="K57" s="9">
        <v>1057.9985190946586</v>
      </c>
      <c r="L57" s="7">
        <v>33.471229836622044</v>
      </c>
      <c r="M57" s="8">
        <v>59.314386873693344</v>
      </c>
      <c r="N57" s="8">
        <v>5.4653074309244349</v>
      </c>
      <c r="O57" s="8">
        <v>15.41149788713402</v>
      </c>
      <c r="P57" s="9">
        <v>870.51106636488817</v>
      </c>
      <c r="Q57" s="13">
        <v>1E-3</v>
      </c>
      <c r="R57" s="14">
        <v>1E-3</v>
      </c>
      <c r="S57" s="14">
        <v>2.015911322605585E-3</v>
      </c>
      <c r="T57" s="14">
        <v>1E-3</v>
      </c>
      <c r="U57" s="13">
        <v>0</v>
      </c>
      <c r="V57" s="14">
        <v>0</v>
      </c>
      <c r="W57" s="14">
        <v>0</v>
      </c>
      <c r="X57" s="14">
        <v>0</v>
      </c>
      <c r="Y57" s="13">
        <v>80982.491821146294</v>
      </c>
      <c r="Z57" s="14">
        <v>76980.306961163718</v>
      </c>
      <c r="AA57" s="14">
        <v>82303.256365207955</v>
      </c>
      <c r="AB57" s="15">
        <v>7211.188073784655</v>
      </c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</row>
    <row r="58" spans="1:62" s="1" customFormat="1" x14ac:dyDescent="0.3">
      <c r="A58" s="327">
        <v>5</v>
      </c>
      <c r="B58" s="179">
        <v>2019</v>
      </c>
      <c r="C58" s="23" t="s">
        <v>4</v>
      </c>
      <c r="D58" s="13">
        <f t="shared" si="4"/>
        <v>172.8013909081819</v>
      </c>
      <c r="E58" s="14">
        <f t="shared" si="5"/>
        <v>274.73524750605191</v>
      </c>
      <c r="F58" s="14">
        <f t="shared" si="6"/>
        <v>27.096021117705671</v>
      </c>
      <c r="G58" s="15">
        <f t="shared" si="7"/>
        <v>352.59917613768755</v>
      </c>
      <c r="H58" s="7">
        <v>46.447007594092916</v>
      </c>
      <c r="I58" s="8">
        <v>78.129992900502231</v>
      </c>
      <c r="J58" s="8">
        <v>7.2839451541823017</v>
      </c>
      <c r="K58" s="9">
        <v>1079.5427361833376</v>
      </c>
      <c r="L58" s="7">
        <v>34.129148822772471</v>
      </c>
      <c r="M58" s="8">
        <v>61.282322956271912</v>
      </c>
      <c r="N58" s="8">
        <v>5.7837727230815545</v>
      </c>
      <c r="O58" s="8">
        <v>16.594547567959765</v>
      </c>
      <c r="P58" s="9">
        <v>910.68762428171681</v>
      </c>
      <c r="Q58" s="13">
        <v>1E-3</v>
      </c>
      <c r="R58" s="14">
        <v>1E-3</v>
      </c>
      <c r="S58" s="14">
        <v>1E-3</v>
      </c>
      <c r="T58" s="14">
        <v>1E-3</v>
      </c>
      <c r="U58" s="13">
        <v>0</v>
      </c>
      <c r="V58" s="14">
        <v>0</v>
      </c>
      <c r="W58" s="14">
        <v>0</v>
      </c>
      <c r="X58" s="14">
        <v>0</v>
      </c>
      <c r="Y58" s="13">
        <v>85569.172197729436</v>
      </c>
      <c r="Z58" s="14">
        <v>80876.888094515307</v>
      </c>
      <c r="AA58" s="14">
        <v>85559.195259645247</v>
      </c>
      <c r="AB58" s="15">
        <v>7512.2371531473473</v>
      </c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</row>
    <row r="59" spans="1:62" s="1" customFormat="1" x14ac:dyDescent="0.3">
      <c r="A59" s="327">
        <v>5</v>
      </c>
      <c r="B59" s="179">
        <v>2020</v>
      </c>
      <c r="C59" s="23" t="s">
        <v>4</v>
      </c>
      <c r="D59" s="13">
        <f t="shared" si="4"/>
        <v>188.11409830649427</v>
      </c>
      <c r="E59" s="14">
        <f t="shared" si="5"/>
        <v>299.20754954739004</v>
      </c>
      <c r="F59" s="14">
        <f t="shared" si="6"/>
        <v>29.645638340266544</v>
      </c>
      <c r="G59" s="15">
        <f t="shared" si="7"/>
        <v>375.62275902057814</v>
      </c>
      <c r="H59" s="7">
        <v>47.847860371442835</v>
      </c>
      <c r="I59" s="8">
        <v>81.532778248848246</v>
      </c>
      <c r="J59" s="8">
        <v>7.6761679696991676</v>
      </c>
      <c r="K59" s="9">
        <v>1117.5381387582368</v>
      </c>
      <c r="L59" s="7">
        <v>34.764311292893765</v>
      </c>
      <c r="M59" s="8">
        <v>63.65720425769458</v>
      </c>
      <c r="N59" s="8">
        <v>6.1318878762717732</v>
      </c>
      <c r="O59" s="8">
        <v>17.932566700915363</v>
      </c>
      <c r="P59" s="9">
        <v>959.48617584029785</v>
      </c>
      <c r="Q59" s="13">
        <v>1E-3</v>
      </c>
      <c r="R59" s="14">
        <v>1E-3</v>
      </c>
      <c r="S59" s="14">
        <v>1E-3</v>
      </c>
      <c r="T59" s="14">
        <v>1E-3</v>
      </c>
      <c r="U59" s="13">
        <v>0</v>
      </c>
      <c r="V59" s="14">
        <v>0</v>
      </c>
      <c r="W59" s="14">
        <v>0</v>
      </c>
      <c r="X59" s="14">
        <v>0</v>
      </c>
      <c r="Y59" s="13">
        <v>90424.613085345802</v>
      </c>
      <c r="Z59" s="14">
        <v>84404.993763194681</v>
      </c>
      <c r="AA59" s="14">
        <v>88826.831892899878</v>
      </c>
      <c r="AB59" s="15">
        <v>7730.6743795544771</v>
      </c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</row>
    <row r="60" spans="1:62" s="1" customFormat="1" ht="16.2" thickBot="1" x14ac:dyDescent="0.35">
      <c r="A60" s="409">
        <v>5</v>
      </c>
      <c r="B60" s="180">
        <v>2021</v>
      </c>
      <c r="C60" s="24" t="s">
        <v>4</v>
      </c>
      <c r="D60" s="19">
        <f t="shared" si="4"/>
        <v>204.54207506102651</v>
      </c>
      <c r="E60" s="20">
        <f t="shared" si="5"/>
        <v>325.12831744274189</v>
      </c>
      <c r="F60" s="20">
        <f t="shared" si="6"/>
        <v>32.379482086193669</v>
      </c>
      <c r="G60" s="21">
        <f t="shared" si="7"/>
        <v>404.38446110673266</v>
      </c>
      <c r="H60" s="16">
        <v>49.286418673414119</v>
      </c>
      <c r="I60" s="17">
        <v>85.526590386961686</v>
      </c>
      <c r="J60" s="17">
        <v>8.1520865942061711</v>
      </c>
      <c r="K60" s="18">
        <v>1164.5411946505151</v>
      </c>
      <c r="L60" s="16">
        <v>35.400925406853695</v>
      </c>
      <c r="M60" s="17">
        <v>66.494709174891597</v>
      </c>
      <c r="N60" s="17">
        <v>6.5573554247669481</v>
      </c>
      <c r="O60" s="17">
        <v>19.157835190309463</v>
      </c>
      <c r="P60" s="18">
        <v>1010.5326065414285</v>
      </c>
      <c r="Q60" s="19">
        <v>1E-3</v>
      </c>
      <c r="R60" s="20">
        <v>1E-3</v>
      </c>
      <c r="S60" s="20">
        <v>1E-3</v>
      </c>
      <c r="T60" s="20">
        <v>1E-3</v>
      </c>
      <c r="U60" s="19">
        <v>0</v>
      </c>
      <c r="V60" s="20">
        <v>0</v>
      </c>
      <c r="W60" s="20">
        <v>0</v>
      </c>
      <c r="X60" s="20">
        <v>0</v>
      </c>
      <c r="Y60" s="19">
        <v>95451.604174706954</v>
      </c>
      <c r="Z60" s="20">
        <v>87434.226798348536</v>
      </c>
      <c r="AA60" s="20">
        <v>91354.290631768497</v>
      </c>
      <c r="AB60" s="21">
        <v>7986.7012418105842</v>
      </c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</row>
    <row r="61" spans="1:62" s="1" customFormat="1" x14ac:dyDescent="0.3">
      <c r="A61" s="47">
        <v>5</v>
      </c>
      <c r="B61" s="178">
        <v>2022</v>
      </c>
      <c r="C61" s="22" t="s">
        <v>4</v>
      </c>
      <c r="D61" s="10">
        <f t="shared" si="4"/>
        <v>222.133856272673</v>
      </c>
      <c r="E61" s="11">
        <f t="shared" si="5"/>
        <v>352.48071712956443</v>
      </c>
      <c r="F61" s="11">
        <f t="shared" si="6"/>
        <v>35.309695377501072</v>
      </c>
      <c r="G61" s="12">
        <f t="shared" si="7"/>
        <v>437.02163139175525</v>
      </c>
      <c r="H61" s="4">
        <v>50.767590304377904</v>
      </c>
      <c r="I61" s="5">
        <v>90.192491289360419</v>
      </c>
      <c r="J61" s="5">
        <v>8.7263109862219501</v>
      </c>
      <c r="K61" s="6">
        <v>1218.2936168849133</v>
      </c>
      <c r="L61" s="4">
        <v>36.038576436687464</v>
      </c>
      <c r="M61" s="5">
        <v>69.852028498246341</v>
      </c>
      <c r="N61" s="5">
        <v>7.0735355469464674</v>
      </c>
      <c r="O61" s="5">
        <v>20.283255313368418</v>
      </c>
      <c r="P61" s="6">
        <v>1065.3319029720185</v>
      </c>
      <c r="Q61" s="10">
        <v>1E-3</v>
      </c>
      <c r="R61" s="11">
        <v>1E-3</v>
      </c>
      <c r="S61" s="11">
        <v>1E-3</v>
      </c>
      <c r="T61" s="11">
        <v>1E-3</v>
      </c>
      <c r="U61" s="10">
        <v>0</v>
      </c>
      <c r="V61" s="11">
        <v>0</v>
      </c>
      <c r="W61" s="11">
        <v>0</v>
      </c>
      <c r="X61" s="11">
        <v>0</v>
      </c>
      <c r="Y61" s="10">
        <v>100636.62000973288</v>
      </c>
      <c r="Z61" s="11">
        <v>89886.157684351856</v>
      </c>
      <c r="AA61" s="11">
        <v>93066.0155207387</v>
      </c>
      <c r="AB61" s="12">
        <v>8250.4721215820755</v>
      </c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</row>
    <row r="62" spans="1:62" s="1" customFormat="1" x14ac:dyDescent="0.3">
      <c r="A62" s="327">
        <v>5</v>
      </c>
      <c r="B62" s="179">
        <v>2023</v>
      </c>
      <c r="C62" s="23" t="s">
        <v>4</v>
      </c>
      <c r="D62" s="13">
        <f t="shared" si="4"/>
        <v>240.88814532763726</v>
      </c>
      <c r="E62" s="14">
        <f t="shared" si="5"/>
        <v>381.25858288139898</v>
      </c>
      <c r="F62" s="14">
        <f t="shared" si="6"/>
        <v>38.447440430261089</v>
      </c>
      <c r="G62" s="15">
        <f t="shared" si="7"/>
        <v>472.89263343059901</v>
      </c>
      <c r="H62" s="7">
        <v>52.290163607983494</v>
      </c>
      <c r="I62" s="8">
        <v>95.627055417767821</v>
      </c>
      <c r="J62" s="8">
        <v>9.4167682717778369</v>
      </c>
      <c r="K62" s="9">
        <v>1278.2201397363076</v>
      </c>
      <c r="L62" s="7">
        <v>36.680499742137009</v>
      </c>
      <c r="M62" s="8">
        <v>73.791054259517438</v>
      </c>
      <c r="N62" s="8">
        <v>7.6961987886539625</v>
      </c>
      <c r="O62" s="8">
        <v>21.299961115923079</v>
      </c>
      <c r="P62" s="9">
        <v>1124.7021148562526</v>
      </c>
      <c r="Q62" s="13">
        <v>1E-3</v>
      </c>
      <c r="R62" s="14">
        <v>1E-3</v>
      </c>
      <c r="S62" s="14">
        <v>1E-3</v>
      </c>
      <c r="T62" s="14">
        <v>1E-3</v>
      </c>
      <c r="U62" s="13">
        <v>0</v>
      </c>
      <c r="V62" s="14">
        <v>0</v>
      </c>
      <c r="W62" s="14">
        <v>0</v>
      </c>
      <c r="X62" s="14">
        <v>0</v>
      </c>
      <c r="Y62" s="13">
        <v>105955.44095199124</v>
      </c>
      <c r="Z62" s="14">
        <v>91699.439744987467</v>
      </c>
      <c r="AA62" s="14">
        <v>93906.009405183708</v>
      </c>
      <c r="AB62" s="15">
        <v>8509.121575214398</v>
      </c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18"/>
      <c r="BE62" s="118"/>
      <c r="BF62" s="118"/>
      <c r="BG62" s="118"/>
      <c r="BH62" s="118"/>
      <c r="BI62" s="118"/>
      <c r="BJ62" s="118"/>
    </row>
    <row r="63" spans="1:62" s="1" customFormat="1" x14ac:dyDescent="0.3">
      <c r="A63" s="327">
        <v>5</v>
      </c>
      <c r="B63" s="179">
        <v>2024</v>
      </c>
      <c r="C63" s="23" t="s">
        <v>4</v>
      </c>
      <c r="D63" s="13">
        <f t="shared" si="4"/>
        <v>260.82889060510632</v>
      </c>
      <c r="E63" s="14">
        <f t="shared" si="5"/>
        <v>411.45157503047125</v>
      </c>
      <c r="F63" s="14">
        <f t="shared" si="6"/>
        <v>41.803626939080338</v>
      </c>
      <c r="G63" s="15">
        <f t="shared" si="7"/>
        <v>513.92085404830607</v>
      </c>
      <c r="H63" s="7">
        <v>53.852045382919364</v>
      </c>
      <c r="I63" s="8">
        <v>101.934959799865</v>
      </c>
      <c r="J63" s="8">
        <v>10.244187154634572</v>
      </c>
      <c r="K63" s="9">
        <v>1346.6197637513296</v>
      </c>
      <c r="L63" s="7">
        <v>37.328315080647968</v>
      </c>
      <c r="M63" s="8">
        <v>78.386734823142447</v>
      </c>
      <c r="N63" s="8">
        <v>8.445306329951956</v>
      </c>
      <c r="O63" s="8">
        <v>22.159779991961503</v>
      </c>
      <c r="P63" s="9">
        <v>1188.5122070282996</v>
      </c>
      <c r="Q63" s="13">
        <v>1E-3</v>
      </c>
      <c r="R63" s="14">
        <v>1E-3</v>
      </c>
      <c r="S63" s="14">
        <v>1E-3</v>
      </c>
      <c r="T63" s="14">
        <v>1E-3</v>
      </c>
      <c r="U63" s="13">
        <v>0</v>
      </c>
      <c r="V63" s="14">
        <v>0</v>
      </c>
      <c r="W63" s="14">
        <v>0</v>
      </c>
      <c r="X63" s="14">
        <v>0</v>
      </c>
      <c r="Y63" s="13">
        <v>111399.00891898549</v>
      </c>
      <c r="Z63" s="14">
        <v>92837.494067598309</v>
      </c>
      <c r="AA63" s="14">
        <v>93856.487106823624</v>
      </c>
      <c r="AB63" s="15">
        <v>8777.6668375808767</v>
      </c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8"/>
      <c r="BH63" s="118"/>
      <c r="BI63" s="118"/>
      <c r="BJ63" s="118"/>
    </row>
    <row r="64" spans="1:62" s="1" customFormat="1" x14ac:dyDescent="0.3">
      <c r="A64" s="327">
        <v>5</v>
      </c>
      <c r="B64" s="179">
        <v>2025</v>
      </c>
      <c r="C64" s="23" t="s">
        <v>4</v>
      </c>
      <c r="D64" s="13">
        <f t="shared" si="4"/>
        <v>282.05616032278749</v>
      </c>
      <c r="E64" s="14">
        <f t="shared" si="5"/>
        <v>443.0161795709023</v>
      </c>
      <c r="F64" s="14">
        <f t="shared" si="6"/>
        <v>45.382674370969752</v>
      </c>
      <c r="G64" s="15">
        <f t="shared" si="7"/>
        <v>560.93562329431984</v>
      </c>
      <c r="H64" s="7">
        <v>55.458845730792866</v>
      </c>
      <c r="I64" s="8">
        <v>109.23945343060723</v>
      </c>
      <c r="J64" s="8">
        <v>11.233199255388685</v>
      </c>
      <c r="K64" s="9">
        <v>1424.5596689321028</v>
      </c>
      <c r="L64" s="7">
        <v>37.978444653958334</v>
      </c>
      <c r="M64" s="8">
        <v>83.738215538625894</v>
      </c>
      <c r="N64" s="8">
        <v>9.3484767264721533</v>
      </c>
      <c r="O64" s="8">
        <v>22.843134475574153</v>
      </c>
      <c r="P64" s="9">
        <v>1257.5194988280102</v>
      </c>
      <c r="Q64" s="13">
        <v>1E-3</v>
      </c>
      <c r="R64" s="14">
        <v>1E-3</v>
      </c>
      <c r="S64" s="14">
        <v>1E-3</v>
      </c>
      <c r="T64" s="14">
        <v>1E-3</v>
      </c>
      <c r="U64" s="13">
        <v>0</v>
      </c>
      <c r="V64" s="14">
        <v>0</v>
      </c>
      <c r="W64" s="14">
        <v>0</v>
      </c>
      <c r="X64" s="14">
        <v>0</v>
      </c>
      <c r="Y64" s="13">
        <v>116974.8775319736</v>
      </c>
      <c r="Z64" s="14">
        <v>93275.568580205349</v>
      </c>
      <c r="AA64" s="14">
        <v>92921.12485511032</v>
      </c>
      <c r="AB64" s="15">
        <v>9056.4962754004973</v>
      </c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</row>
    <row r="65" spans="1:62" s="1" customFormat="1" x14ac:dyDescent="0.3">
      <c r="A65" s="327">
        <v>5</v>
      </c>
      <c r="B65" s="179">
        <v>2026</v>
      </c>
      <c r="C65" s="23" t="s">
        <v>4</v>
      </c>
      <c r="D65" s="13">
        <f t="shared" si="4"/>
        <v>309.77882561426838</v>
      </c>
      <c r="E65" s="14">
        <f t="shared" si="5"/>
        <v>480.21315025200789</v>
      </c>
      <c r="F65" s="14">
        <f t="shared" si="6"/>
        <v>49.623007334620041</v>
      </c>
      <c r="G65" s="15">
        <f t="shared" si="7"/>
        <v>615.44212086776145</v>
      </c>
      <c r="H65" s="7">
        <v>53.31498349292194</v>
      </c>
      <c r="I65" s="8">
        <v>117.77038583489332</v>
      </c>
      <c r="J65" s="8">
        <v>12.425757110912711</v>
      </c>
      <c r="K65" s="9">
        <v>1516.5063230532323</v>
      </c>
      <c r="L65" s="7">
        <v>36.091923630699974</v>
      </c>
      <c r="M65" s="8">
        <v>90.002087501218398</v>
      </c>
      <c r="N65" s="8">
        <v>10.450541485462129</v>
      </c>
      <c r="O65" s="8">
        <v>24.673616475391427</v>
      </c>
      <c r="P65" s="9">
        <v>1330.8611621926104</v>
      </c>
      <c r="Q65" s="13">
        <v>1E-3</v>
      </c>
      <c r="R65" s="14">
        <v>1E-3</v>
      </c>
      <c r="S65" s="14">
        <v>1E-3</v>
      </c>
      <c r="T65" s="14">
        <v>1E-3</v>
      </c>
      <c r="U65" s="13">
        <v>0</v>
      </c>
      <c r="V65" s="14">
        <v>0</v>
      </c>
      <c r="W65" s="14">
        <v>0</v>
      </c>
      <c r="X65" s="14">
        <v>0</v>
      </c>
      <c r="Y65" s="13">
        <v>133638.09800436441</v>
      </c>
      <c r="Z65" s="14">
        <v>93783.359691802674</v>
      </c>
      <c r="AA65" s="14">
        <v>91851.881419274476</v>
      </c>
      <c r="AB65" s="15">
        <v>9334.0651237506518</v>
      </c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</row>
    <row r="66" spans="1:62" s="1" customFormat="1" x14ac:dyDescent="0.3">
      <c r="A66" s="327">
        <v>5</v>
      </c>
      <c r="B66" s="179">
        <v>2027</v>
      </c>
      <c r="C66" s="23" t="s">
        <v>4</v>
      </c>
      <c r="D66" s="13">
        <f t="shared" si="4"/>
        <v>340.93721989852514</v>
      </c>
      <c r="E66" s="14">
        <f t="shared" si="5"/>
        <v>520.09785715410283</v>
      </c>
      <c r="F66" s="14">
        <f t="shared" si="6"/>
        <v>54.233024899196479</v>
      </c>
      <c r="G66" s="15">
        <f t="shared" si="7"/>
        <v>678.47534343535767</v>
      </c>
      <c r="H66" s="7">
        <v>50.824384594838818</v>
      </c>
      <c r="I66" s="8">
        <v>127.66569105740771</v>
      </c>
      <c r="J66" s="8">
        <v>13.854342940162368</v>
      </c>
      <c r="K66" s="9">
        <v>1621.8311449281143</v>
      </c>
      <c r="L66" s="7">
        <v>33.978592104229492</v>
      </c>
      <c r="M66" s="8">
        <v>97.283430878292123</v>
      </c>
      <c r="N66" s="8">
        <v>11.789274150358999</v>
      </c>
      <c r="O66" s="8">
        <v>26.63143798158697</v>
      </c>
      <c r="P66" s="9">
        <v>1415.0036730424447</v>
      </c>
      <c r="Q66" s="13">
        <v>1E-3</v>
      </c>
      <c r="R66" s="14">
        <v>1E-3</v>
      </c>
      <c r="S66" s="14">
        <v>1E-3</v>
      </c>
      <c r="T66" s="14">
        <v>1E-3</v>
      </c>
      <c r="U66" s="13">
        <v>0</v>
      </c>
      <c r="V66" s="14">
        <v>0</v>
      </c>
      <c r="W66" s="14">
        <v>0</v>
      </c>
      <c r="X66" s="14">
        <v>0</v>
      </c>
      <c r="Y66" s="13">
        <v>154287.2800168127</v>
      </c>
      <c r="Z66" s="14">
        <v>93699.807798520225</v>
      </c>
      <c r="AA66" s="14">
        <v>90033.831129266124</v>
      </c>
      <c r="AB66" s="15">
        <v>9621.7987598856325</v>
      </c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</row>
    <row r="67" spans="1:62" s="1" customFormat="1" ht="16.2" thickBot="1" x14ac:dyDescent="0.35">
      <c r="A67" s="409">
        <v>5</v>
      </c>
      <c r="B67" s="180">
        <v>2028</v>
      </c>
      <c r="C67" s="24" t="s">
        <v>4</v>
      </c>
      <c r="D67" s="19">
        <f t="shared" si="4"/>
        <v>376.61228766651971</v>
      </c>
      <c r="E67" s="20">
        <f t="shared" si="5"/>
        <v>564.03640710392119</v>
      </c>
      <c r="F67" s="20">
        <f t="shared" si="6"/>
        <v>61.438106479143023</v>
      </c>
      <c r="G67" s="21">
        <f t="shared" si="7"/>
        <v>754.36464847003606</v>
      </c>
      <c r="H67" s="16">
        <v>48.065234085877925</v>
      </c>
      <c r="I67" s="17">
        <v>139.21771399921846</v>
      </c>
      <c r="J67" s="17">
        <v>15.816858450399303</v>
      </c>
      <c r="K67" s="18">
        <v>1746.5708495499571</v>
      </c>
      <c r="L67" s="16">
        <v>31.672165969552466</v>
      </c>
      <c r="M67" s="17">
        <v>105.69347746388573</v>
      </c>
      <c r="N67" s="17">
        <v>13.190108290694111</v>
      </c>
      <c r="O67" s="17">
        <v>28.791965356877633</v>
      </c>
      <c r="P67" s="18">
        <v>1517.0581947483188</v>
      </c>
      <c r="Q67" s="19">
        <v>1E-3</v>
      </c>
      <c r="R67" s="20">
        <v>1E-3</v>
      </c>
      <c r="S67" s="20">
        <v>1E-3</v>
      </c>
      <c r="T67" s="20">
        <v>0</v>
      </c>
      <c r="U67" s="19">
        <v>0</v>
      </c>
      <c r="V67" s="20">
        <v>0</v>
      </c>
      <c r="W67" s="20">
        <v>0</v>
      </c>
      <c r="X67" s="20">
        <v>14.938090514756423</v>
      </c>
      <c r="Y67" s="19">
        <v>180215.13430795845</v>
      </c>
      <c r="Z67" s="20">
        <v>93183.812538848419</v>
      </c>
      <c r="AA67" s="20">
        <v>89339.893471994481</v>
      </c>
      <c r="AB67" s="21">
        <v>9933.9725721871182</v>
      </c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</row>
    <row r="68" spans="1:62" s="1" customFormat="1" x14ac:dyDescent="0.3">
      <c r="A68" s="47">
        <v>5</v>
      </c>
      <c r="B68" s="178">
        <v>2029</v>
      </c>
      <c r="C68" s="22" t="s">
        <v>4</v>
      </c>
      <c r="D68" s="10">
        <f t="shared" si="4"/>
        <v>416.38149043188565</v>
      </c>
      <c r="E68" s="11">
        <f t="shared" si="5"/>
        <v>611.22475053480377</v>
      </c>
      <c r="F68" s="11">
        <f t="shared" si="6"/>
        <v>69.314511457748893</v>
      </c>
      <c r="G68" s="12">
        <f t="shared" si="7"/>
        <v>840.82041183778642</v>
      </c>
      <c r="H68" s="4">
        <v>45.018367527760887</v>
      </c>
      <c r="I68" s="5">
        <v>152.60498350417777</v>
      </c>
      <c r="J68" s="5">
        <v>18.178013825508607</v>
      </c>
      <c r="K68" s="6">
        <v>1888.0523984238848</v>
      </c>
      <c r="L68" s="4">
        <v>29.305008274463418</v>
      </c>
      <c r="M68" s="5">
        <v>115.57364902272332</v>
      </c>
      <c r="N68" s="5">
        <v>14.91976208849403</v>
      </c>
      <c r="O68" s="5">
        <v>31.53667433156393</v>
      </c>
      <c r="P68" s="6">
        <v>1641.8393108922794</v>
      </c>
      <c r="Q68" s="10">
        <v>1E-3</v>
      </c>
      <c r="R68" s="11">
        <v>1E-3</v>
      </c>
      <c r="S68" s="11">
        <v>4.4702905809624639E-2</v>
      </c>
      <c r="T68" s="11">
        <v>0</v>
      </c>
      <c r="U68" s="10">
        <v>0</v>
      </c>
      <c r="V68" s="11">
        <v>0</v>
      </c>
      <c r="W68" s="11">
        <v>0</v>
      </c>
      <c r="X68" s="11">
        <v>39.305897404456559</v>
      </c>
      <c r="Y68" s="10">
        <v>212730.37664077416</v>
      </c>
      <c r="Z68" s="11">
        <v>92121.298659395514</v>
      </c>
      <c r="AA68" s="11">
        <v>87701.207559380826</v>
      </c>
      <c r="AB68" s="12">
        <v>10242.760999860417</v>
      </c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</row>
    <row r="69" spans="1:62" s="1" customFormat="1" x14ac:dyDescent="0.3">
      <c r="A69" s="327">
        <v>5</v>
      </c>
      <c r="B69" s="179">
        <v>2030</v>
      </c>
      <c r="C69" s="23" t="s">
        <v>4</v>
      </c>
      <c r="D69" s="13">
        <f t="shared" ref="D69:D95" si="8">Y69*H69/23000</f>
        <v>461.24395049872146</v>
      </c>
      <c r="E69" s="14">
        <f t="shared" ref="E69:E95" si="9">Z69*I69/23000</f>
        <v>661.66989075317565</v>
      </c>
      <c r="F69" s="14">
        <f t="shared" ref="F69:F95" si="10">AA69*J69/23000</f>
        <v>82.290749484183678</v>
      </c>
      <c r="G69" s="15">
        <f t="shared" ref="G69:G95" si="11">AB69*K69/23000</f>
        <v>942.51336569935779</v>
      </c>
      <c r="H69" s="7">
        <v>41.796322602564466</v>
      </c>
      <c r="I69" s="8">
        <v>168.10546748057567</v>
      </c>
      <c r="J69" s="8">
        <v>21.541413302629728</v>
      </c>
      <c r="K69" s="9">
        <v>2052.2535869579442</v>
      </c>
      <c r="L69" s="7">
        <v>26.876019324677518</v>
      </c>
      <c r="M69" s="8">
        <v>127.21786496769499</v>
      </c>
      <c r="N69" s="8">
        <v>16.618946557300838</v>
      </c>
      <c r="O69" s="8">
        <v>34.685055404935923</v>
      </c>
      <c r="P69" s="9">
        <v>1798.1979112093977</v>
      </c>
      <c r="Q69" s="13">
        <v>1E-3</v>
      </c>
      <c r="R69" s="14">
        <v>1E-3</v>
      </c>
      <c r="S69" s="14">
        <v>2.472521533186804</v>
      </c>
      <c r="T69" s="14">
        <v>0</v>
      </c>
      <c r="U69" s="13">
        <v>0</v>
      </c>
      <c r="V69" s="14">
        <v>0</v>
      </c>
      <c r="W69" s="14">
        <v>0</v>
      </c>
      <c r="X69" s="14">
        <v>75.885583637658783</v>
      </c>
      <c r="Y69" s="13">
        <v>253816.8480118796</v>
      </c>
      <c r="Z69" s="14">
        <v>90528.926366309315</v>
      </c>
      <c r="AA69" s="14">
        <v>87862.723375962029</v>
      </c>
      <c r="AB69" s="15">
        <v>10562.92826035122</v>
      </c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</row>
    <row r="70" spans="1:62" s="1" customFormat="1" x14ac:dyDescent="0.3">
      <c r="A70" s="327">
        <v>6</v>
      </c>
      <c r="B70" s="179">
        <v>2018</v>
      </c>
      <c r="C70" s="23" t="s">
        <v>5</v>
      </c>
      <c r="D70" s="13">
        <f t="shared" si="8"/>
        <v>187.22215970777967</v>
      </c>
      <c r="E70" s="14">
        <f t="shared" si="9"/>
        <v>869.35510897708218</v>
      </c>
      <c r="F70" s="14">
        <f t="shared" si="10"/>
        <v>97.030343234986546</v>
      </c>
      <c r="G70" s="15">
        <f t="shared" si="11"/>
        <v>115.66344493357877</v>
      </c>
      <c r="H70" s="7">
        <v>53.864199453964076</v>
      </c>
      <c r="I70" s="8">
        <v>252.91926633769731</v>
      </c>
      <c r="J70" s="8">
        <v>27.319455338942877</v>
      </c>
      <c r="K70" s="9">
        <v>387.04263670514086</v>
      </c>
      <c r="L70" s="7">
        <v>44.797878595792248</v>
      </c>
      <c r="M70" s="8">
        <v>223.65049913701768</v>
      </c>
      <c r="N70" s="8">
        <v>23.768528879446812</v>
      </c>
      <c r="O70" s="8">
        <v>27.744910633943078</v>
      </c>
      <c r="P70" s="9">
        <v>2479.9422049503933</v>
      </c>
      <c r="Q70" s="13">
        <v>1E-3</v>
      </c>
      <c r="R70" s="14">
        <v>1E-3</v>
      </c>
      <c r="S70" s="14">
        <v>1.9860179629283221</v>
      </c>
      <c r="T70" s="14">
        <v>0</v>
      </c>
      <c r="U70" s="13">
        <v>0</v>
      </c>
      <c r="V70" s="14">
        <v>0</v>
      </c>
      <c r="W70" s="14">
        <v>0</v>
      </c>
      <c r="X70" s="14">
        <v>2120.6434788791953</v>
      </c>
      <c r="Y70" s="13">
        <v>79943.816429671802</v>
      </c>
      <c r="Z70" s="14">
        <v>79057.510311513324</v>
      </c>
      <c r="AA70" s="14">
        <v>81688.959999999977</v>
      </c>
      <c r="AB70" s="15">
        <v>6873.2976194014682</v>
      </c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</row>
    <row r="71" spans="1:62" s="1" customFormat="1" x14ac:dyDescent="0.3">
      <c r="A71" s="327">
        <v>6</v>
      </c>
      <c r="B71" s="179">
        <v>2019</v>
      </c>
      <c r="C71" s="23" t="s">
        <v>5</v>
      </c>
      <c r="D71" s="13">
        <f t="shared" si="8"/>
        <v>204.14024048807505</v>
      </c>
      <c r="E71" s="14">
        <f t="shared" si="9"/>
        <v>949.84042077906986</v>
      </c>
      <c r="F71" s="14">
        <f t="shared" si="10"/>
        <v>103.70968512211508</v>
      </c>
      <c r="G71" s="15">
        <f t="shared" si="11"/>
        <v>121.88287640240071</v>
      </c>
      <c r="H71" s="7">
        <v>55.540732130449868</v>
      </c>
      <c r="I71" s="8">
        <v>262.68757786170181</v>
      </c>
      <c r="J71" s="8">
        <v>28.240045237632678</v>
      </c>
      <c r="K71" s="9">
        <v>390.77355145365954</v>
      </c>
      <c r="L71" s="7">
        <v>44.452589270675901</v>
      </c>
      <c r="M71" s="8">
        <v>227.80863648194904</v>
      </c>
      <c r="N71" s="8">
        <v>24.835076162562292</v>
      </c>
      <c r="O71" s="8">
        <v>28.762739173636263</v>
      </c>
      <c r="P71" s="9">
        <v>2594.3599494777827</v>
      </c>
      <c r="Q71" s="13">
        <v>1E-3</v>
      </c>
      <c r="R71" s="14">
        <v>1E-3</v>
      </c>
      <c r="S71" s="14">
        <v>1E-3</v>
      </c>
      <c r="T71" s="14">
        <v>0</v>
      </c>
      <c r="U71" s="13">
        <v>0</v>
      </c>
      <c r="V71" s="14">
        <v>0</v>
      </c>
      <c r="W71" s="14">
        <v>0</v>
      </c>
      <c r="X71" s="14">
        <v>2232.3481371977591</v>
      </c>
      <c r="Y71" s="13">
        <v>84536.615761526802</v>
      </c>
      <c r="Z71" s="14">
        <v>83164.685044300539</v>
      </c>
      <c r="AA71" s="14">
        <v>84465.96801587152</v>
      </c>
      <c r="AB71" s="15">
        <v>7173.7356502942621</v>
      </c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8"/>
      <c r="BF71" s="118"/>
      <c r="BG71" s="118"/>
      <c r="BH71" s="118"/>
      <c r="BI71" s="118"/>
      <c r="BJ71" s="118"/>
    </row>
    <row r="72" spans="1:62" s="1" customFormat="1" x14ac:dyDescent="0.3">
      <c r="A72" s="327">
        <v>6</v>
      </c>
      <c r="B72" s="179">
        <v>2020</v>
      </c>
      <c r="C72" s="23" t="s">
        <v>5</v>
      </c>
      <c r="D72" s="13">
        <f t="shared" si="8"/>
        <v>222.47249244718799</v>
      </c>
      <c r="E72" s="14">
        <f t="shared" si="9"/>
        <v>1035.917197150816</v>
      </c>
      <c r="F72" s="14">
        <f t="shared" si="10"/>
        <v>113.55000883871573</v>
      </c>
      <c r="G72" s="15">
        <f t="shared" si="11"/>
        <v>130.14600023494083</v>
      </c>
      <c r="H72" s="7">
        <v>57.236778505093426</v>
      </c>
      <c r="I72" s="8">
        <v>274.24965752765763</v>
      </c>
      <c r="J72" s="8">
        <v>29.767894709800679</v>
      </c>
      <c r="K72" s="9">
        <v>404.96797193070847</v>
      </c>
      <c r="L72" s="7">
        <v>44.187284691603033</v>
      </c>
      <c r="M72" s="8">
        <v>233.63711517056601</v>
      </c>
      <c r="N72" s="8">
        <v>25.847896937155845</v>
      </c>
      <c r="O72" s="8">
        <v>30.250903686469535</v>
      </c>
      <c r="P72" s="9">
        <v>2742.4307293722491</v>
      </c>
      <c r="Q72" s="13">
        <v>1E-3</v>
      </c>
      <c r="R72" s="14">
        <v>1E-3</v>
      </c>
      <c r="S72" s="14">
        <v>1E-3</v>
      </c>
      <c r="T72" s="14">
        <v>0</v>
      </c>
      <c r="U72" s="13">
        <v>0</v>
      </c>
      <c r="V72" s="14">
        <v>0</v>
      </c>
      <c r="W72" s="14">
        <v>0</v>
      </c>
      <c r="X72" s="14">
        <v>2367.7126611280096</v>
      </c>
      <c r="Y72" s="13">
        <v>89398.241129695671</v>
      </c>
      <c r="Z72" s="14">
        <v>86877.393938280278</v>
      </c>
      <c r="AA72" s="14">
        <v>87733.789330778935</v>
      </c>
      <c r="AB72" s="15">
        <v>7391.5919600570633</v>
      </c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</row>
    <row r="73" spans="1:62" s="1" customFormat="1" x14ac:dyDescent="0.3">
      <c r="A73" s="327">
        <v>6</v>
      </c>
      <c r="B73" s="179">
        <v>2021</v>
      </c>
      <c r="C73" s="23" t="s">
        <v>5</v>
      </c>
      <c r="D73" s="13">
        <f t="shared" si="8"/>
        <v>242.14613623459621</v>
      </c>
      <c r="E73" s="14">
        <f t="shared" si="9"/>
        <v>1126.8877643935575</v>
      </c>
      <c r="F73" s="14">
        <f t="shared" si="10"/>
        <v>124.08170537337546</v>
      </c>
      <c r="G73" s="15">
        <f t="shared" si="11"/>
        <v>140.46590099626962</v>
      </c>
      <c r="H73" s="7">
        <v>58.977137184295671</v>
      </c>
      <c r="I73" s="8">
        <v>287.7752704133357</v>
      </c>
      <c r="J73" s="8">
        <v>31.617856087093379</v>
      </c>
      <c r="K73" s="9">
        <v>422.4747935445393</v>
      </c>
      <c r="L73" s="7">
        <v>43.908206695641297</v>
      </c>
      <c r="M73" s="8">
        <v>240.97106457832967</v>
      </c>
      <c r="N73" s="8">
        <v>27.129476441099868</v>
      </c>
      <c r="O73" s="8">
        <v>31.799005446152869</v>
      </c>
      <c r="P73" s="9">
        <v>2899.9732744145354</v>
      </c>
      <c r="Q73" s="13">
        <v>1E-3</v>
      </c>
      <c r="R73" s="14">
        <v>1E-3</v>
      </c>
      <c r="S73" s="14">
        <v>1E-3</v>
      </c>
      <c r="T73" s="14">
        <v>0</v>
      </c>
      <c r="U73" s="13">
        <v>0</v>
      </c>
      <c r="V73" s="14">
        <v>0</v>
      </c>
      <c r="W73" s="14">
        <v>0</v>
      </c>
      <c r="X73" s="14">
        <v>2509.2964863161487</v>
      </c>
      <c r="Y73" s="13">
        <v>94432.544529793027</v>
      </c>
      <c r="Z73" s="14">
        <v>90064.787512230745</v>
      </c>
      <c r="AA73" s="14">
        <v>90261.629875423721</v>
      </c>
      <c r="AB73" s="15">
        <v>7647.1206620605262</v>
      </c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</row>
    <row r="74" spans="1:62" s="1" customFormat="1" ht="16.2" thickBot="1" x14ac:dyDescent="0.35">
      <c r="A74" s="409">
        <v>6</v>
      </c>
      <c r="B74" s="180">
        <v>2022</v>
      </c>
      <c r="C74" s="24" t="s">
        <v>5</v>
      </c>
      <c r="D74" s="19">
        <f t="shared" si="8"/>
        <v>263.2096157701788</v>
      </c>
      <c r="E74" s="20">
        <f t="shared" si="9"/>
        <v>1222.6044333530476</v>
      </c>
      <c r="F74" s="20">
        <f t="shared" si="10"/>
        <v>135.35191482478936</v>
      </c>
      <c r="G74" s="21">
        <f t="shared" si="11"/>
        <v>152.16579993206585</v>
      </c>
      <c r="H74" s="16">
        <v>60.76714240692295</v>
      </c>
      <c r="I74" s="17">
        <v>303.53803572687661</v>
      </c>
      <c r="J74" s="17">
        <v>33.847602518815187</v>
      </c>
      <c r="K74" s="18">
        <v>442.42773809479485</v>
      </c>
      <c r="L74" s="16">
        <v>43.621616464263923</v>
      </c>
      <c r="M74" s="17">
        <v>249.9678613315715</v>
      </c>
      <c r="N74" s="17">
        <v>28.715171882367585</v>
      </c>
      <c r="O74" s="17">
        <v>33.404928747971269</v>
      </c>
      <c r="P74" s="18">
        <v>3071.7574877757625</v>
      </c>
      <c r="Q74" s="19">
        <v>1E-3</v>
      </c>
      <c r="R74" s="20">
        <v>1E-3</v>
      </c>
      <c r="S74" s="20">
        <v>1E-3</v>
      </c>
      <c r="T74" s="20">
        <v>0</v>
      </c>
      <c r="U74" s="19">
        <v>0</v>
      </c>
      <c r="V74" s="20">
        <v>0</v>
      </c>
      <c r="W74" s="20">
        <v>0</v>
      </c>
      <c r="X74" s="20">
        <v>2662.7336784289396</v>
      </c>
      <c r="Y74" s="19">
        <v>99623.26551699797</v>
      </c>
      <c r="Z74" s="20">
        <v>92640.455749744564</v>
      </c>
      <c r="AA74" s="20">
        <v>91973.841847133779</v>
      </c>
      <c r="AB74" s="21">
        <v>7910.474631424765</v>
      </c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</row>
    <row r="75" spans="1:62" s="1" customFormat="1" x14ac:dyDescent="0.3">
      <c r="A75" s="47">
        <v>6</v>
      </c>
      <c r="B75" s="178">
        <v>2023</v>
      </c>
      <c r="C75" s="22" t="s">
        <v>5</v>
      </c>
      <c r="D75" s="10">
        <f t="shared" si="8"/>
        <v>285.68233923679009</v>
      </c>
      <c r="E75" s="11">
        <f t="shared" si="9"/>
        <v>1322.9299083704359</v>
      </c>
      <c r="F75" s="11">
        <f t="shared" si="10"/>
        <v>147.39253207077292</v>
      </c>
      <c r="G75" s="12">
        <f t="shared" si="11"/>
        <v>165.00901592920357</v>
      </c>
      <c r="H75" s="4">
        <v>62.607339445206215</v>
      </c>
      <c r="I75" s="5">
        <v>321.85812055336925</v>
      </c>
      <c r="J75" s="5">
        <v>36.524830495651493</v>
      </c>
      <c r="K75" s="6">
        <v>464.59888420960942</v>
      </c>
      <c r="L75" s="4">
        <v>43.332569925657509</v>
      </c>
      <c r="M75" s="5">
        <v>260.78976029877845</v>
      </c>
      <c r="N75" s="5">
        <v>30.649038453789778</v>
      </c>
      <c r="O75" s="5">
        <v>34.99866617932954</v>
      </c>
      <c r="P75" s="6">
        <v>3260.6538874608032</v>
      </c>
      <c r="Q75" s="10">
        <v>1E-3</v>
      </c>
      <c r="R75" s="11">
        <v>1E-3</v>
      </c>
      <c r="S75" s="11">
        <v>1E-3</v>
      </c>
      <c r="T75" s="11">
        <v>0</v>
      </c>
      <c r="U75" s="10">
        <v>0</v>
      </c>
      <c r="V75" s="11">
        <v>0</v>
      </c>
      <c r="W75" s="11">
        <v>0</v>
      </c>
      <c r="X75" s="11">
        <v>2831.0526694305231</v>
      </c>
      <c r="Y75" s="10">
        <v>104950.85497438886</v>
      </c>
      <c r="Z75" s="11">
        <v>94536.64813616121</v>
      </c>
      <c r="AA75" s="11">
        <v>92814.345518492701</v>
      </c>
      <c r="AB75" s="12">
        <v>8168.7827830844035</v>
      </c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</row>
    <row r="76" spans="1:62" s="1" customFormat="1" x14ac:dyDescent="0.3">
      <c r="A76" s="327">
        <v>6</v>
      </c>
      <c r="B76" s="179">
        <v>2024</v>
      </c>
      <c r="C76" s="23" t="s">
        <v>5</v>
      </c>
      <c r="D76" s="13">
        <f t="shared" si="8"/>
        <v>309.5793819049847</v>
      </c>
      <c r="E76" s="14">
        <f t="shared" si="9"/>
        <v>1427.7404902406265</v>
      </c>
      <c r="F76" s="14">
        <f t="shared" si="10"/>
        <v>160.24207808459258</v>
      </c>
      <c r="G76" s="15">
        <f t="shared" si="11"/>
        <v>179.68776068287747</v>
      </c>
      <c r="H76" s="7">
        <v>64.494189212215772</v>
      </c>
      <c r="I76" s="8">
        <v>343.08971279254143</v>
      </c>
      <c r="J76" s="8">
        <v>39.730037031496224</v>
      </c>
      <c r="K76" s="9">
        <v>489.84154327298273</v>
      </c>
      <c r="L76" s="7">
        <v>43.041923488773286</v>
      </c>
      <c r="M76" s="8">
        <v>273.61454007280793</v>
      </c>
      <c r="N76" s="8">
        <v>32.984031332889764</v>
      </c>
      <c r="O76" s="8">
        <v>36.436942736419837</v>
      </c>
      <c r="P76" s="9">
        <v>3466.4321987310122</v>
      </c>
      <c r="Q76" s="13">
        <v>1E-3</v>
      </c>
      <c r="R76" s="14">
        <v>1E-3</v>
      </c>
      <c r="S76" s="14">
        <v>1E-3</v>
      </c>
      <c r="T76" s="14">
        <v>0</v>
      </c>
      <c r="U76" s="13">
        <v>0</v>
      </c>
      <c r="V76" s="14">
        <v>0</v>
      </c>
      <c r="W76" s="14">
        <v>0</v>
      </c>
      <c r="X76" s="14">
        <v>3013.0265981944494</v>
      </c>
      <c r="Y76" s="13">
        <v>110402.5939513012</v>
      </c>
      <c r="Z76" s="14">
        <v>95712.666545006039</v>
      </c>
      <c r="AA76" s="14">
        <v>92765.274621412333</v>
      </c>
      <c r="AB76" s="15">
        <v>8437.0518435244521</v>
      </c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</row>
    <row r="77" spans="1:62" s="1" customFormat="1" x14ac:dyDescent="0.3">
      <c r="A77" s="327">
        <v>6</v>
      </c>
      <c r="B77" s="179">
        <v>2025</v>
      </c>
      <c r="C77" s="23" t="s">
        <v>5</v>
      </c>
      <c r="D77" s="13">
        <f t="shared" si="8"/>
        <v>335.02236371885209</v>
      </c>
      <c r="E77" s="14">
        <f t="shared" si="9"/>
        <v>1536.7118946890882</v>
      </c>
      <c r="F77" s="14">
        <f t="shared" si="10"/>
        <v>173.90946118670578</v>
      </c>
      <c r="G77" s="15">
        <f t="shared" si="11"/>
        <v>196.50215784789546</v>
      </c>
      <c r="H77" s="7">
        <v>66.434521951107428</v>
      </c>
      <c r="I77" s="8">
        <v>367.62692407671847</v>
      </c>
      <c r="J77" s="8">
        <v>43.557742288854342</v>
      </c>
      <c r="K77" s="9">
        <v>518.55526495210597</v>
      </c>
      <c r="L77" s="7">
        <v>42.745370049196922</v>
      </c>
      <c r="M77" s="8">
        <v>288.72461900801255</v>
      </c>
      <c r="N77" s="8">
        <v>35.797953272204715</v>
      </c>
      <c r="O77" s="8">
        <v>37.694241776083672</v>
      </c>
      <c r="P77" s="9">
        <v>3692.0228034106285</v>
      </c>
      <c r="Q77" s="13">
        <v>1E-3</v>
      </c>
      <c r="R77" s="14">
        <v>1E-3</v>
      </c>
      <c r="S77" s="14">
        <v>1E-3</v>
      </c>
      <c r="T77" s="14">
        <v>0</v>
      </c>
      <c r="U77" s="13">
        <v>0</v>
      </c>
      <c r="V77" s="14">
        <v>0</v>
      </c>
      <c r="W77" s="14">
        <v>0</v>
      </c>
      <c r="X77" s="14">
        <v>3211.1607802346052</v>
      </c>
      <c r="Y77" s="13">
        <v>115986.60062918013</v>
      </c>
      <c r="Z77" s="14">
        <v>96141.961491572263</v>
      </c>
      <c r="AA77" s="14">
        <v>91830.232631633466</v>
      </c>
      <c r="AB77" s="15">
        <v>8715.6566251796194</v>
      </c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</row>
    <row r="78" spans="1:62" s="1" customFormat="1" x14ac:dyDescent="0.3">
      <c r="A78" s="327">
        <v>6</v>
      </c>
      <c r="B78" s="179">
        <v>2026</v>
      </c>
      <c r="C78" s="23" t="s">
        <v>5</v>
      </c>
      <c r="D78" s="13">
        <f t="shared" si="8"/>
        <v>368.64890885426604</v>
      </c>
      <c r="E78" s="14">
        <f t="shared" si="9"/>
        <v>1664.6164038636578</v>
      </c>
      <c r="F78" s="14">
        <f t="shared" si="10"/>
        <v>190.08864236694157</v>
      </c>
      <c r="G78" s="15">
        <f t="shared" si="11"/>
        <v>215.99736639628151</v>
      </c>
      <c r="H78" s="7">
        <v>63.907800875594098</v>
      </c>
      <c r="I78" s="8">
        <v>396.18416562618182</v>
      </c>
      <c r="J78" s="8">
        <v>48.170816773204635</v>
      </c>
      <c r="K78" s="9">
        <v>552.4302354408253</v>
      </c>
      <c r="L78" s="7">
        <v>39.572053854247798</v>
      </c>
      <c r="M78" s="8">
        <v>306.62642324507379</v>
      </c>
      <c r="N78" s="8">
        <v>39.224580898987838</v>
      </c>
      <c r="O78" s="8">
        <v>40.93874278448402</v>
      </c>
      <c r="P78" s="9">
        <v>3983.7139434126293</v>
      </c>
      <c r="Q78" s="13">
        <v>1E-3</v>
      </c>
      <c r="R78" s="14">
        <v>1E-3</v>
      </c>
      <c r="S78" s="14">
        <v>1E-3</v>
      </c>
      <c r="T78" s="14">
        <v>0</v>
      </c>
      <c r="U78" s="13">
        <v>0</v>
      </c>
      <c r="V78" s="14">
        <v>0</v>
      </c>
      <c r="W78" s="14">
        <v>0</v>
      </c>
      <c r="X78" s="14">
        <v>3472.2214507562867</v>
      </c>
      <c r="Y78" s="13">
        <v>132674.33376644566</v>
      </c>
      <c r="Z78" s="14">
        <v>96637.323271998001</v>
      </c>
      <c r="AA78" s="14">
        <v>90761.150989485293</v>
      </c>
      <c r="AB78" s="15">
        <v>8992.8811067884162</v>
      </c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</row>
    <row r="79" spans="1:62" s="1" customFormat="1" x14ac:dyDescent="0.3">
      <c r="A79" s="327">
        <v>6</v>
      </c>
      <c r="B79" s="179">
        <v>2027</v>
      </c>
      <c r="C79" s="23" t="s">
        <v>5</v>
      </c>
      <c r="D79" s="13">
        <f t="shared" si="8"/>
        <v>406.40256802960766</v>
      </c>
      <c r="E79" s="14">
        <f t="shared" si="9"/>
        <v>1800.4452016450261</v>
      </c>
      <c r="F79" s="14">
        <f t="shared" si="10"/>
        <v>207.65620742031899</v>
      </c>
      <c r="G79" s="15">
        <f t="shared" si="11"/>
        <v>238.55741640633016</v>
      </c>
      <c r="H79" s="7">
        <v>60.948926920978863</v>
      </c>
      <c r="I79" s="8">
        <v>429.17884996538476</v>
      </c>
      <c r="J79" s="8">
        <v>53.695437752948344</v>
      </c>
      <c r="K79" s="9">
        <v>591.23198434594917</v>
      </c>
      <c r="L79" s="7">
        <v>36.297294339271438</v>
      </c>
      <c r="M79" s="8">
        <v>327.60191960349141</v>
      </c>
      <c r="N79" s="8">
        <v>43.356866625475092</v>
      </c>
      <c r="O79" s="8">
        <v>44.657548505948697</v>
      </c>
      <c r="P79" s="9">
        <v>4321.2481856616323</v>
      </c>
      <c r="Q79" s="13">
        <v>1E-3</v>
      </c>
      <c r="R79" s="14">
        <v>1E-3</v>
      </c>
      <c r="S79" s="14">
        <v>2.889117282627468E-2</v>
      </c>
      <c r="T79" s="14">
        <v>0</v>
      </c>
      <c r="U79" s="13">
        <v>0</v>
      </c>
      <c r="V79" s="14">
        <v>0</v>
      </c>
      <c r="W79" s="14">
        <v>0</v>
      </c>
      <c r="X79" s="14">
        <v>3774.6727498216314</v>
      </c>
      <c r="Y79" s="13">
        <v>153362.15971119277</v>
      </c>
      <c r="Z79" s="14">
        <v>96487.139664910152</v>
      </c>
      <c r="AA79" s="14">
        <v>88947.831892944916</v>
      </c>
      <c r="AB79" s="15">
        <v>9280.3175785819385</v>
      </c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</row>
    <row r="80" spans="1:62" s="1" customFormat="1" x14ac:dyDescent="0.3">
      <c r="A80" s="327">
        <v>6</v>
      </c>
      <c r="B80" s="179">
        <v>2028</v>
      </c>
      <c r="C80" s="23" t="s">
        <v>5</v>
      </c>
      <c r="D80" s="13">
        <f t="shared" si="8"/>
        <v>449.23476318765984</v>
      </c>
      <c r="E80" s="14">
        <f t="shared" si="9"/>
        <v>1948.4972383484608</v>
      </c>
      <c r="F80" s="14">
        <f t="shared" si="10"/>
        <v>235.43698881810272</v>
      </c>
      <c r="G80" s="15">
        <f t="shared" si="11"/>
        <v>265.07580708632656</v>
      </c>
      <c r="H80" s="7">
        <v>57.611325660552346</v>
      </c>
      <c r="I80" s="8">
        <v>467.4424049258032</v>
      </c>
      <c r="J80" s="8">
        <v>61.336461925121938</v>
      </c>
      <c r="K80" s="9">
        <v>636.51507025536455</v>
      </c>
      <c r="L80" s="7">
        <v>33.008847501640858</v>
      </c>
      <c r="M80" s="8">
        <v>352.15330066707952</v>
      </c>
      <c r="N80" s="8">
        <v>47.465258620863857</v>
      </c>
      <c r="O80" s="8">
        <v>49.476161504260361</v>
      </c>
      <c r="P80" s="9">
        <v>4741.1558397531162</v>
      </c>
      <c r="Q80" s="13">
        <v>1E-3</v>
      </c>
      <c r="R80" s="14">
        <v>1E-3</v>
      </c>
      <c r="S80" s="14">
        <v>7.0865745914047968</v>
      </c>
      <c r="T80" s="14">
        <v>0</v>
      </c>
      <c r="U80" s="13">
        <v>0</v>
      </c>
      <c r="V80" s="14">
        <v>0</v>
      </c>
      <c r="W80" s="14">
        <v>0</v>
      </c>
      <c r="X80" s="14">
        <v>4154.1159310020121</v>
      </c>
      <c r="Y80" s="13">
        <v>179346.67246150493</v>
      </c>
      <c r="Z80" s="14">
        <v>95873.707669136522</v>
      </c>
      <c r="AA80" s="14">
        <v>88284.367452216669</v>
      </c>
      <c r="AB80" s="15">
        <v>9578.3176988088399</v>
      </c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</row>
    <row r="81" spans="1:62" s="1" customFormat="1" ht="16.2" thickBot="1" x14ac:dyDescent="0.35">
      <c r="A81" s="409">
        <v>6</v>
      </c>
      <c r="B81" s="180">
        <v>2029</v>
      </c>
      <c r="C81" s="24" t="s">
        <v>5</v>
      </c>
      <c r="D81" s="19">
        <f t="shared" si="8"/>
        <v>497.4363740012692</v>
      </c>
      <c r="E81" s="20">
        <f t="shared" si="9"/>
        <v>2107.197928331022</v>
      </c>
      <c r="F81" s="20">
        <f t="shared" si="10"/>
        <v>276.58168231352005</v>
      </c>
      <c r="G81" s="21">
        <f t="shared" si="11"/>
        <v>296.20185686114075</v>
      </c>
      <c r="H81" s="16">
        <v>53.979359201437838</v>
      </c>
      <c r="I81" s="17">
        <v>511.70414611551507</v>
      </c>
      <c r="J81" s="17">
        <v>71.752488534532091</v>
      </c>
      <c r="K81" s="18">
        <v>689.0300980849388</v>
      </c>
      <c r="L81" s="16">
        <v>29.74976929421149</v>
      </c>
      <c r="M81" s="17">
        <v>380.97527192828636</v>
      </c>
      <c r="N81" s="17">
        <v>51.500437466710551</v>
      </c>
      <c r="O81" s="17">
        <v>55.612752209228681</v>
      </c>
      <c r="P81" s="18">
        <v>5256.3846140021178</v>
      </c>
      <c r="Q81" s="19">
        <v>1E-3</v>
      </c>
      <c r="R81" s="20">
        <v>1E-3</v>
      </c>
      <c r="S81" s="20">
        <v>20.00172764686295</v>
      </c>
      <c r="T81" s="20">
        <v>0</v>
      </c>
      <c r="U81" s="19">
        <v>0</v>
      </c>
      <c r="V81" s="20">
        <v>0</v>
      </c>
      <c r="W81" s="20">
        <v>0</v>
      </c>
      <c r="X81" s="20">
        <v>4622.9662681264081</v>
      </c>
      <c r="Y81" s="19">
        <v>211952.06410906112</v>
      </c>
      <c r="Z81" s="20">
        <v>94714.011444950476</v>
      </c>
      <c r="AA81" s="20">
        <v>88657.255283200953</v>
      </c>
      <c r="AB81" s="21">
        <v>9887.2933515401</v>
      </c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</row>
    <row r="82" spans="1:62" s="1" customFormat="1" x14ac:dyDescent="0.3">
      <c r="A82" s="47">
        <v>6</v>
      </c>
      <c r="B82" s="178">
        <v>2030</v>
      </c>
      <c r="C82" s="22" t="s">
        <v>5</v>
      </c>
      <c r="D82" s="10">
        <f t="shared" si="8"/>
        <v>551.87825798503047</v>
      </c>
      <c r="E82" s="11">
        <f t="shared" si="9"/>
        <v>2276.348068852592</v>
      </c>
      <c r="F82" s="11">
        <f t="shared" si="10"/>
        <v>329.71984294425101</v>
      </c>
      <c r="G82" s="12">
        <f t="shared" si="11"/>
        <v>332.68057582588824</v>
      </c>
      <c r="H82" s="4">
        <v>50.137075580691494</v>
      </c>
      <c r="I82" s="5">
        <v>563.07992364938355</v>
      </c>
      <c r="J82" s="5">
        <v>85.178300278486304</v>
      </c>
      <c r="K82" s="6">
        <v>749.59905166323517</v>
      </c>
      <c r="L82" s="4">
        <v>26.569666153029608</v>
      </c>
      <c r="M82" s="5">
        <v>414.66670790307421</v>
      </c>
      <c r="N82" s="5">
        <v>55.946765254896654</v>
      </c>
      <c r="O82" s="5">
        <v>62.942544153006999</v>
      </c>
      <c r="P82" s="6">
        <v>5877.9925624495017</v>
      </c>
      <c r="Q82" s="10">
        <v>1E-3</v>
      </c>
      <c r="R82" s="11">
        <v>1E-3</v>
      </c>
      <c r="S82" s="11">
        <v>28.965438396487031</v>
      </c>
      <c r="T82" s="11">
        <v>0</v>
      </c>
      <c r="U82" s="10">
        <v>0</v>
      </c>
      <c r="V82" s="11">
        <v>0</v>
      </c>
      <c r="W82" s="11">
        <v>0</v>
      </c>
      <c r="X82" s="11">
        <v>5191.3350549392726</v>
      </c>
      <c r="Y82" s="10">
        <v>253169.9303687356</v>
      </c>
      <c r="Z82" s="11">
        <v>92981.48164169045</v>
      </c>
      <c r="AA82" s="11">
        <v>89031.553375962016</v>
      </c>
      <c r="AB82" s="12">
        <v>10207.661318431085</v>
      </c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</row>
    <row r="83" spans="1:62" s="1" customFormat="1" x14ac:dyDescent="0.3">
      <c r="A83" s="327">
        <v>7</v>
      </c>
      <c r="B83" s="179">
        <v>2018</v>
      </c>
      <c r="C83" s="23" t="s">
        <v>6</v>
      </c>
      <c r="D83" s="13">
        <f t="shared" si="8"/>
        <v>642.25041449578748</v>
      </c>
      <c r="E83" s="14">
        <f t="shared" si="9"/>
        <v>335.54756294671279</v>
      </c>
      <c r="F83" s="14">
        <f t="shared" si="10"/>
        <v>33.691533921410695</v>
      </c>
      <c r="G83" s="15">
        <f t="shared" si="11"/>
        <v>48.951657320234773</v>
      </c>
      <c r="H83" s="7">
        <v>183.80673915978605</v>
      </c>
      <c r="I83" s="8">
        <v>97.454661093996563</v>
      </c>
      <c r="J83" s="8">
        <v>9.4373695369141881</v>
      </c>
      <c r="K83" s="9">
        <v>164.06058957423616</v>
      </c>
      <c r="L83" s="7">
        <v>200.03376279282222</v>
      </c>
      <c r="M83" s="8">
        <v>112.99485848490886</v>
      </c>
      <c r="N83" s="8">
        <v>10.761976764971559</v>
      </c>
      <c r="O83" s="8">
        <v>28.592643368601237</v>
      </c>
      <c r="P83" s="9">
        <v>1750.0622792807339</v>
      </c>
      <c r="Q83" s="13">
        <v>1E-3</v>
      </c>
      <c r="R83" s="14">
        <v>1E-3</v>
      </c>
      <c r="S83" s="14">
        <v>1E-3</v>
      </c>
      <c r="T83" s="14">
        <v>0</v>
      </c>
      <c r="U83" s="13">
        <v>0</v>
      </c>
      <c r="V83" s="14">
        <v>0</v>
      </c>
      <c r="W83" s="14">
        <v>0</v>
      </c>
      <c r="X83" s="14">
        <v>1614.5933330750991</v>
      </c>
      <c r="Y83" s="13">
        <v>80365.712383166712</v>
      </c>
      <c r="Z83" s="14">
        <v>79191.634973012246</v>
      </c>
      <c r="AA83" s="14">
        <v>82110.303847000032</v>
      </c>
      <c r="AB83" s="15">
        <v>6862.6360620016176</v>
      </c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</row>
    <row r="84" spans="1:62" s="1" customFormat="1" x14ac:dyDescent="0.3">
      <c r="A84" s="327">
        <v>7</v>
      </c>
      <c r="B84" s="179">
        <v>2019</v>
      </c>
      <c r="C84" s="23" t="s">
        <v>6</v>
      </c>
      <c r="D84" s="13">
        <f t="shared" si="8"/>
        <v>699.80985314964437</v>
      </c>
      <c r="E84" s="14">
        <f t="shared" si="9"/>
        <v>366.00392574618689</v>
      </c>
      <c r="F84" s="14">
        <f t="shared" si="10"/>
        <v>36.000069616092013</v>
      </c>
      <c r="G84" s="15">
        <f t="shared" si="11"/>
        <v>52.411073263078329</v>
      </c>
      <c r="H84" s="7">
        <v>189.49701894090686</v>
      </c>
      <c r="I84" s="8">
        <v>101.19515771566068</v>
      </c>
      <c r="J84" s="8">
        <v>9.7543715424709205</v>
      </c>
      <c r="K84" s="9">
        <v>168.27259421514663</v>
      </c>
      <c r="L84" s="7">
        <v>207.53487304469817</v>
      </c>
      <c r="M84" s="8">
        <v>117.02104338436976</v>
      </c>
      <c r="N84" s="8">
        <v>11.258518427737743</v>
      </c>
      <c r="O84" s="8">
        <v>29.222351836312939</v>
      </c>
      <c r="P84" s="9">
        <v>1821.8856435548323</v>
      </c>
      <c r="Q84" s="13">
        <v>1E-3</v>
      </c>
      <c r="R84" s="14">
        <v>1E-3</v>
      </c>
      <c r="S84" s="14">
        <v>1E-3</v>
      </c>
      <c r="T84" s="14">
        <v>0</v>
      </c>
      <c r="U84" s="13">
        <v>0</v>
      </c>
      <c r="V84" s="14">
        <v>0</v>
      </c>
      <c r="W84" s="14">
        <v>0</v>
      </c>
      <c r="X84" s="14">
        <v>1682.8344011759987</v>
      </c>
      <c r="Y84" s="13">
        <v>84938.679839924633</v>
      </c>
      <c r="Z84" s="14">
        <v>83186.690768500455</v>
      </c>
      <c r="AA84" s="14">
        <v>84885.181742869288</v>
      </c>
      <c r="AB84" s="15">
        <v>7163.7017939448615</v>
      </c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</row>
    <row r="85" spans="1:62" s="1" customFormat="1" x14ac:dyDescent="0.3">
      <c r="A85" s="327">
        <v>7</v>
      </c>
      <c r="B85" s="179">
        <v>2020</v>
      </c>
      <c r="C85" s="23" t="s">
        <v>6</v>
      </c>
      <c r="D85" s="13">
        <f t="shared" si="8"/>
        <v>762.15050100208657</v>
      </c>
      <c r="E85" s="14">
        <f t="shared" si="9"/>
        <v>398.50960754212451</v>
      </c>
      <c r="F85" s="14">
        <f t="shared" si="10"/>
        <v>39.402258477186813</v>
      </c>
      <c r="G85" s="15">
        <f t="shared" si="11"/>
        <v>55.961972021311794</v>
      </c>
      <c r="H85" s="7">
        <v>195.2548699993086</v>
      </c>
      <c r="I85" s="8">
        <v>105.62594977239476</v>
      </c>
      <c r="J85" s="8">
        <v>10.280862568146082</v>
      </c>
      <c r="K85" s="9">
        <v>174.35632825014218</v>
      </c>
      <c r="L85" s="7">
        <v>215.69256374007711</v>
      </c>
      <c r="M85" s="8">
        <v>122.04280089498059</v>
      </c>
      <c r="N85" s="8">
        <v>11.737716995917474</v>
      </c>
      <c r="O85" s="8">
        <v>30.098398452353813</v>
      </c>
      <c r="P85" s="9">
        <v>1912.8866386986663</v>
      </c>
      <c r="Q85" s="13">
        <v>1E-3</v>
      </c>
      <c r="R85" s="14">
        <v>1E-3</v>
      </c>
      <c r="S85" s="14">
        <v>1E-3</v>
      </c>
      <c r="T85" s="14">
        <v>0</v>
      </c>
      <c r="U85" s="13">
        <v>0</v>
      </c>
      <c r="V85" s="14">
        <v>0</v>
      </c>
      <c r="W85" s="14">
        <v>0</v>
      </c>
      <c r="X85" s="14">
        <v>1768.6277089008779</v>
      </c>
      <c r="Y85" s="13">
        <v>89777.333201010886</v>
      </c>
      <c r="Z85" s="14">
        <v>86775.276276515113</v>
      </c>
      <c r="AA85" s="14">
        <v>88149.407597685495</v>
      </c>
      <c r="AB85" s="15">
        <v>7382.1545188975479</v>
      </c>
      <c r="AD85" s="118"/>
      <c r="AE85" s="118"/>
      <c r="AF85" s="118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</row>
    <row r="86" spans="1:62" s="1" customFormat="1" x14ac:dyDescent="0.3">
      <c r="A86" s="327">
        <v>7</v>
      </c>
      <c r="B86" s="179">
        <v>2021</v>
      </c>
      <c r="C86" s="23" t="s">
        <v>6</v>
      </c>
      <c r="D86" s="13">
        <f t="shared" si="8"/>
        <v>829.01672647964085</v>
      </c>
      <c r="E86" s="14">
        <f t="shared" si="9"/>
        <v>432.81235952851802</v>
      </c>
      <c r="F86" s="14">
        <f t="shared" si="10"/>
        <v>43.045428992637504</v>
      </c>
      <c r="G86" s="15">
        <f t="shared" si="11"/>
        <v>60.399048811967354</v>
      </c>
      <c r="H86" s="7">
        <v>201.1638163177854</v>
      </c>
      <c r="I86" s="8">
        <v>110.81629245952539</v>
      </c>
      <c r="J86" s="8">
        <v>10.918862962286113</v>
      </c>
      <c r="K86" s="9">
        <v>181.87262204457284</v>
      </c>
      <c r="L86" s="7">
        <v>224.08339668752521</v>
      </c>
      <c r="M86" s="8">
        <v>128.00771882205657</v>
      </c>
      <c r="N86" s="8">
        <v>12.340637524574511</v>
      </c>
      <c r="O86" s="8">
        <v>30.933989342680359</v>
      </c>
      <c r="P86" s="9">
        <v>2004.8247140709618</v>
      </c>
      <c r="Q86" s="13">
        <v>1E-3</v>
      </c>
      <c r="R86" s="14">
        <v>1E-3</v>
      </c>
      <c r="S86" s="14">
        <v>1E-3</v>
      </c>
      <c r="T86" s="14">
        <v>0</v>
      </c>
      <c r="U86" s="13">
        <v>0</v>
      </c>
      <c r="V86" s="14">
        <v>0</v>
      </c>
      <c r="W86" s="14">
        <v>0</v>
      </c>
      <c r="X86" s="14">
        <v>1853.885081369069</v>
      </c>
      <c r="Y86" s="13">
        <v>94785.35980302906</v>
      </c>
      <c r="Z86" s="14">
        <v>89830.511815686026</v>
      </c>
      <c r="AA86" s="14">
        <v>90672.890597701407</v>
      </c>
      <c r="AB86" s="15">
        <v>7638.1926375636303</v>
      </c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</row>
    <row r="87" spans="1:62" s="1" customFormat="1" x14ac:dyDescent="0.3">
      <c r="A87" s="327">
        <v>7</v>
      </c>
      <c r="B87" s="179">
        <v>2022</v>
      </c>
      <c r="C87" s="23" t="s">
        <v>6</v>
      </c>
      <c r="D87" s="13">
        <f t="shared" si="8"/>
        <v>900.57256599608911</v>
      </c>
      <c r="E87" s="14">
        <f t="shared" si="9"/>
        <v>468.86567346927319</v>
      </c>
      <c r="F87" s="14">
        <f t="shared" si="10"/>
        <v>46.946549678357975</v>
      </c>
      <c r="G87" s="15">
        <f t="shared" si="11"/>
        <v>65.431569243967516</v>
      </c>
      <c r="H87" s="7">
        <v>207.24204208382159</v>
      </c>
      <c r="I87" s="8">
        <v>116.87169874614705</v>
      </c>
      <c r="J87" s="8">
        <v>11.688296203646052</v>
      </c>
      <c r="K87" s="9">
        <v>190.44946141429861</v>
      </c>
      <c r="L87" s="7">
        <v>232.73498055290179</v>
      </c>
      <c r="M87" s="8">
        <v>135.04947599119225</v>
      </c>
      <c r="N87" s="8">
        <v>13.084275081081355</v>
      </c>
      <c r="O87" s="8">
        <v>31.809507201292337</v>
      </c>
      <c r="P87" s="9">
        <v>2100.26947578203</v>
      </c>
      <c r="Q87" s="13">
        <v>1E-3</v>
      </c>
      <c r="R87" s="14">
        <v>1E-3</v>
      </c>
      <c r="S87" s="14">
        <v>1E-3</v>
      </c>
      <c r="T87" s="14">
        <v>0</v>
      </c>
      <c r="U87" s="13">
        <v>0</v>
      </c>
      <c r="V87" s="14">
        <v>0</v>
      </c>
      <c r="W87" s="14">
        <v>0</v>
      </c>
      <c r="X87" s="14">
        <v>1941.6285215690239</v>
      </c>
      <c r="Y87" s="13">
        <v>99946.752163020821</v>
      </c>
      <c r="Z87" s="14">
        <v>92271.359152711899</v>
      </c>
      <c r="AA87" s="14">
        <v>92380.49958602259</v>
      </c>
      <c r="AB87" s="15">
        <v>7901.9708506157313</v>
      </c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</row>
    <row r="88" spans="1:62" s="1" customFormat="1" ht="16.2" thickBot="1" x14ac:dyDescent="0.35">
      <c r="A88" s="409">
        <v>7</v>
      </c>
      <c r="B88" s="180">
        <v>2023</v>
      </c>
      <c r="C88" s="24" t="s">
        <v>6</v>
      </c>
      <c r="D88" s="19">
        <f t="shared" si="8"/>
        <v>976.9001726002565</v>
      </c>
      <c r="E88" s="20">
        <f t="shared" si="9"/>
        <v>506.63209195719531</v>
      </c>
      <c r="F88" s="20">
        <f t="shared" si="10"/>
        <v>51.117557702517438</v>
      </c>
      <c r="G88" s="21">
        <f t="shared" si="11"/>
        <v>70.959133280646469</v>
      </c>
      <c r="H88" s="16">
        <v>213.49137908292545</v>
      </c>
      <c r="I88" s="17">
        <v>123.91542368871268</v>
      </c>
      <c r="J88" s="17">
        <v>12.612573745599324</v>
      </c>
      <c r="K88" s="18">
        <v>199.99206425655069</v>
      </c>
      <c r="L88" s="16">
        <v>241.67342733263979</v>
      </c>
      <c r="M88" s="17">
        <v>143.31487002722062</v>
      </c>
      <c r="N88" s="17">
        <v>13.989731465925621</v>
      </c>
      <c r="O88" s="17">
        <v>32.754072881204195</v>
      </c>
      <c r="P88" s="18">
        <v>2200.4084523760812</v>
      </c>
      <c r="Q88" s="19">
        <v>1E-3</v>
      </c>
      <c r="R88" s="20">
        <v>1E-3</v>
      </c>
      <c r="S88" s="20">
        <v>1E-3</v>
      </c>
      <c r="T88" s="20">
        <v>0</v>
      </c>
      <c r="U88" s="19">
        <v>0</v>
      </c>
      <c r="V88" s="20">
        <v>0</v>
      </c>
      <c r="W88" s="20">
        <v>0</v>
      </c>
      <c r="X88" s="20">
        <v>2033.1694610007346</v>
      </c>
      <c r="Y88" s="19">
        <v>105244.0808913342</v>
      </c>
      <c r="Z88" s="20">
        <v>94036.220578059554</v>
      </c>
      <c r="AA88" s="20">
        <v>93216.804981466863</v>
      </c>
      <c r="AB88" s="21">
        <v>8160.6241303717688</v>
      </c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</row>
    <row r="89" spans="1:62" s="1" customFormat="1" x14ac:dyDescent="0.3">
      <c r="A89" s="47">
        <v>7</v>
      </c>
      <c r="B89" s="178">
        <v>2024</v>
      </c>
      <c r="C89" s="22" t="s">
        <v>6</v>
      </c>
      <c r="D89" s="10">
        <f t="shared" si="8"/>
        <v>1058.0852356312871</v>
      </c>
      <c r="E89" s="11">
        <f t="shared" si="9"/>
        <v>546.0848594225231</v>
      </c>
      <c r="F89" s="11">
        <f t="shared" si="10"/>
        <v>55.572948886505337</v>
      </c>
      <c r="G89" s="12">
        <f t="shared" si="11"/>
        <v>77.281318674390931</v>
      </c>
      <c r="H89" s="4">
        <v>219.89967255743247</v>
      </c>
      <c r="I89" s="5">
        <v>132.08393809032901</v>
      </c>
      <c r="J89" s="5">
        <v>13.719556762373077</v>
      </c>
      <c r="K89" s="6">
        <v>210.87134243627258</v>
      </c>
      <c r="L89" s="4">
        <v>250.90766834667346</v>
      </c>
      <c r="M89" s="5">
        <v>152.96985401186066</v>
      </c>
      <c r="N89" s="5">
        <v>15.082374317609014</v>
      </c>
      <c r="O89" s="5">
        <v>33.721408827973782</v>
      </c>
      <c r="P89" s="6">
        <v>2304.2475653804586</v>
      </c>
      <c r="Q89" s="10">
        <v>1E-3</v>
      </c>
      <c r="R89" s="11">
        <v>1E-3</v>
      </c>
      <c r="S89" s="11">
        <v>1E-3</v>
      </c>
      <c r="T89" s="11">
        <v>0</v>
      </c>
      <c r="U89" s="10">
        <v>0</v>
      </c>
      <c r="V89" s="11">
        <v>0</v>
      </c>
      <c r="W89" s="11">
        <v>0</v>
      </c>
      <c r="X89" s="11">
        <v>2127.0966317721595</v>
      </c>
      <c r="Y89" s="10">
        <v>110668.47047334115</v>
      </c>
      <c r="Z89" s="11">
        <v>95090.682094355652</v>
      </c>
      <c r="AA89" s="11">
        <v>93164.65878075028</v>
      </c>
      <c r="AB89" s="12">
        <v>8429.1696964378207</v>
      </c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</row>
    <row r="90" spans="1:62" s="1" customFormat="1" x14ac:dyDescent="0.3">
      <c r="A90" s="327">
        <v>7</v>
      </c>
      <c r="B90" s="179">
        <v>2025</v>
      </c>
      <c r="C90" s="23" t="s">
        <v>6</v>
      </c>
      <c r="D90" s="13">
        <f t="shared" si="8"/>
        <v>1144.523054611901</v>
      </c>
      <c r="E90" s="14">
        <f t="shared" si="9"/>
        <v>587.13136879219962</v>
      </c>
      <c r="F90" s="14">
        <f t="shared" si="10"/>
        <v>60.317401034244597</v>
      </c>
      <c r="G90" s="15">
        <f t="shared" si="11"/>
        <v>84.5270904585647</v>
      </c>
      <c r="H90" s="7">
        <v>226.4900012564606</v>
      </c>
      <c r="I90" s="8">
        <v>141.53053641042402</v>
      </c>
      <c r="J90" s="8">
        <v>15.042005421433188</v>
      </c>
      <c r="K90" s="9">
        <v>223.2572418678206</v>
      </c>
      <c r="L90" s="7">
        <v>260.4245891699789</v>
      </c>
      <c r="M90" s="8">
        <v>164.24563454872322</v>
      </c>
      <c r="N90" s="8">
        <v>16.399028363293432</v>
      </c>
      <c r="O90" s="8">
        <v>34.714282720256911</v>
      </c>
      <c r="P90" s="9">
        <v>2412.7244467670262</v>
      </c>
      <c r="Q90" s="13">
        <v>1E-3</v>
      </c>
      <c r="R90" s="14">
        <v>1E-3</v>
      </c>
      <c r="S90" s="14">
        <v>1E-3</v>
      </c>
      <c r="T90" s="14">
        <v>0</v>
      </c>
      <c r="U90" s="13">
        <v>0</v>
      </c>
      <c r="V90" s="14">
        <v>0</v>
      </c>
      <c r="W90" s="14">
        <v>0</v>
      </c>
      <c r="X90" s="14">
        <v>2224.1804876194619</v>
      </c>
      <c r="Y90" s="13">
        <v>116226.01487942212</v>
      </c>
      <c r="Z90" s="14">
        <v>95414.18993184845</v>
      </c>
      <c r="AA90" s="14">
        <v>92228.408707450464</v>
      </c>
      <c r="AB90" s="15">
        <v>8707.9956031079419</v>
      </c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</row>
    <row r="91" spans="1:62" s="1" customFormat="1" x14ac:dyDescent="0.3">
      <c r="A91" s="327">
        <v>7</v>
      </c>
      <c r="B91" s="179">
        <v>2026</v>
      </c>
      <c r="C91" s="23" t="s">
        <v>6</v>
      </c>
      <c r="D91" s="13">
        <f t="shared" si="8"/>
        <v>1257.9994711006752</v>
      </c>
      <c r="E91" s="14">
        <f t="shared" si="9"/>
        <v>635.3584534426476</v>
      </c>
      <c r="F91" s="14">
        <f t="shared" si="10"/>
        <v>65.936900739806276</v>
      </c>
      <c r="G91" s="15">
        <f t="shared" si="11"/>
        <v>92.922307226993368</v>
      </c>
      <c r="H91" s="7">
        <v>217.8154361195611</v>
      </c>
      <c r="I91" s="8">
        <v>152.53177160175102</v>
      </c>
      <c r="J91" s="8">
        <v>16.636142758982828</v>
      </c>
      <c r="K91" s="9">
        <v>237.84919082991485</v>
      </c>
      <c r="L91" s="7">
        <v>250.42769043360732</v>
      </c>
      <c r="M91" s="8">
        <v>177.51947207113648</v>
      </c>
      <c r="N91" s="8">
        <v>18.00239329507756</v>
      </c>
      <c r="O91" s="8">
        <v>35.801735767123958</v>
      </c>
      <c r="P91" s="9">
        <v>2483.432113651601</v>
      </c>
      <c r="Q91" s="13">
        <v>1E-3</v>
      </c>
      <c r="R91" s="14">
        <v>1E-3</v>
      </c>
      <c r="S91" s="14">
        <v>1E-3</v>
      </c>
      <c r="T91" s="14">
        <v>0</v>
      </c>
      <c r="U91" s="13">
        <v>0</v>
      </c>
      <c r="V91" s="14">
        <v>0</v>
      </c>
      <c r="W91" s="14">
        <v>0</v>
      </c>
      <c r="X91" s="14">
        <v>2281.3836585888102</v>
      </c>
      <c r="Y91" s="13">
        <v>132837.17789143912</v>
      </c>
      <c r="Z91" s="14">
        <v>95804.59386084479</v>
      </c>
      <c r="AA91" s="14">
        <v>91159.876359961563</v>
      </c>
      <c r="AB91" s="15">
        <v>8985.5805637327612</v>
      </c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</row>
    <row r="92" spans="1:62" s="1" customFormat="1" x14ac:dyDescent="0.3">
      <c r="A92" s="327">
        <v>7</v>
      </c>
      <c r="B92" s="179">
        <v>2027</v>
      </c>
      <c r="C92" s="23" t="s">
        <v>6</v>
      </c>
      <c r="D92" s="13">
        <f t="shared" si="8"/>
        <v>1385.1625880680022</v>
      </c>
      <c r="E92" s="14">
        <f t="shared" si="9"/>
        <v>686.69605932584614</v>
      </c>
      <c r="F92" s="14">
        <f t="shared" si="10"/>
        <v>72.050938954510727</v>
      </c>
      <c r="G92" s="15">
        <f t="shared" si="11"/>
        <v>102.64804531450069</v>
      </c>
      <c r="H92" s="7">
        <v>207.67672774876581</v>
      </c>
      <c r="I92" s="8">
        <v>165.25054546176239</v>
      </c>
      <c r="J92" s="8">
        <v>18.545841932459336</v>
      </c>
      <c r="K92" s="9">
        <v>254.59086339284471</v>
      </c>
      <c r="L92" s="7">
        <v>238.39239476870671</v>
      </c>
      <c r="M92" s="8">
        <v>193.06479122358536</v>
      </c>
      <c r="N92" s="8">
        <v>19.935976707034058</v>
      </c>
      <c r="O92" s="8">
        <v>36.934858961525862</v>
      </c>
      <c r="P92" s="9">
        <v>2561.8936575746693</v>
      </c>
      <c r="Q92" s="13">
        <v>1E-3</v>
      </c>
      <c r="R92" s="14">
        <v>1E-3</v>
      </c>
      <c r="S92" s="14">
        <v>1E-3</v>
      </c>
      <c r="T92" s="14">
        <v>0</v>
      </c>
      <c r="U92" s="13">
        <v>0</v>
      </c>
      <c r="V92" s="14">
        <v>0</v>
      </c>
      <c r="W92" s="14">
        <v>0</v>
      </c>
      <c r="X92" s="14">
        <v>2344.2366531433504</v>
      </c>
      <c r="Y92" s="13">
        <v>153405.43868788582</v>
      </c>
      <c r="Z92" s="14">
        <v>95576.140583142973</v>
      </c>
      <c r="AA92" s="14">
        <v>89355.42543654106</v>
      </c>
      <c r="AB92" s="15">
        <v>9273.3298075608363</v>
      </c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</row>
    <row r="93" spans="1:62" s="1" customFormat="1" x14ac:dyDescent="0.3">
      <c r="A93" s="327">
        <v>7</v>
      </c>
      <c r="B93" s="179">
        <v>2028</v>
      </c>
      <c r="C93" s="23" t="s">
        <v>6</v>
      </c>
      <c r="D93" s="13">
        <f t="shared" si="8"/>
        <v>1528.9394752806209</v>
      </c>
      <c r="E93" s="14">
        <f t="shared" si="9"/>
        <v>742.79754545463379</v>
      </c>
      <c r="F93" s="14">
        <f t="shared" si="10"/>
        <v>81.718316465843841</v>
      </c>
      <c r="G93" s="15">
        <f t="shared" si="11"/>
        <v>114.0809425443472</v>
      </c>
      <c r="H93" s="7">
        <v>196.24388126999344</v>
      </c>
      <c r="I93" s="8">
        <v>180.01965657570295</v>
      </c>
      <c r="J93" s="8">
        <v>21.188278084761894</v>
      </c>
      <c r="K93" s="9">
        <v>274.12919581097572</v>
      </c>
      <c r="L93" s="7">
        <v>224.8148186940582</v>
      </c>
      <c r="M93" s="8">
        <v>211.30839304841345</v>
      </c>
      <c r="N93" s="8">
        <v>21.879734584871819</v>
      </c>
      <c r="O93" s="8">
        <v>38.126572876386199</v>
      </c>
      <c r="P93" s="9">
        <v>2664.2242452752521</v>
      </c>
      <c r="Q93" s="13">
        <v>1E-3</v>
      </c>
      <c r="R93" s="14">
        <v>1E-3</v>
      </c>
      <c r="S93" s="14">
        <v>1E-3</v>
      </c>
      <c r="T93" s="14">
        <v>0</v>
      </c>
      <c r="U93" s="13">
        <v>0</v>
      </c>
      <c r="V93" s="14">
        <v>0</v>
      </c>
      <c r="W93" s="14">
        <v>0</v>
      </c>
      <c r="X93" s="14">
        <v>2428.2206223406624</v>
      </c>
      <c r="Y93" s="13">
        <v>179193.39805083265</v>
      </c>
      <c r="Z93" s="14">
        <v>94902.656023411342</v>
      </c>
      <c r="AA93" s="14">
        <v>88705.71129921668</v>
      </c>
      <c r="AB93" s="15">
        <v>9571.6243239164323</v>
      </c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</row>
    <row r="94" spans="1:62" s="1" customFormat="1" x14ac:dyDescent="0.3">
      <c r="A94" s="327">
        <v>7</v>
      </c>
      <c r="B94" s="179">
        <v>2029</v>
      </c>
      <c r="C94" s="23" t="s">
        <v>6</v>
      </c>
      <c r="D94" s="13">
        <f t="shared" si="8"/>
        <v>1690.8094280872485</v>
      </c>
      <c r="E94" s="14">
        <f t="shared" si="9"/>
        <v>803.03196340384159</v>
      </c>
      <c r="F94" s="14">
        <f t="shared" si="10"/>
        <v>95.207161656429065</v>
      </c>
      <c r="G94" s="15">
        <f t="shared" si="11"/>
        <v>127.4597196877598</v>
      </c>
      <c r="H94" s="7">
        <v>183.83688618589761</v>
      </c>
      <c r="I94" s="8">
        <v>197.12842801215828</v>
      </c>
      <c r="J94" s="8">
        <v>24.695540577080333</v>
      </c>
      <c r="K94" s="9">
        <v>296.69217117343442</v>
      </c>
      <c r="L94" s="7">
        <v>209.89165738715974</v>
      </c>
      <c r="M94" s="8">
        <v>232.80047987051879</v>
      </c>
      <c r="N94" s="8">
        <v>23.919780527525276</v>
      </c>
      <c r="O94" s="8">
        <v>39.422386957198093</v>
      </c>
      <c r="P94" s="9">
        <v>2792.021969441992</v>
      </c>
      <c r="Q94" s="13">
        <v>1E-3</v>
      </c>
      <c r="R94" s="14">
        <v>1E-3</v>
      </c>
      <c r="S94" s="14">
        <v>1.028083470513663</v>
      </c>
      <c r="T94" s="14">
        <v>0</v>
      </c>
      <c r="U94" s="13">
        <v>0</v>
      </c>
      <c r="V94" s="14">
        <v>0</v>
      </c>
      <c r="W94" s="14">
        <v>0</v>
      </c>
      <c r="X94" s="14">
        <v>2534.7511852257558</v>
      </c>
      <c r="Y94" s="13">
        <v>211538.70505988758</v>
      </c>
      <c r="Z94" s="14">
        <v>93693.91997154869</v>
      </c>
      <c r="AA94" s="14">
        <v>88670.450896311435</v>
      </c>
      <c r="AB94" s="15">
        <v>9880.8591450995664</v>
      </c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</row>
    <row r="95" spans="1:62" s="1" customFormat="1" ht="16.2" thickBot="1" x14ac:dyDescent="0.35">
      <c r="A95" s="409">
        <v>7</v>
      </c>
      <c r="B95" s="180">
        <v>2030</v>
      </c>
      <c r="C95" s="24" t="s">
        <v>6</v>
      </c>
      <c r="D95" s="19">
        <f t="shared" si="8"/>
        <v>1873.3041498886139</v>
      </c>
      <c r="E95" s="20">
        <f t="shared" si="9"/>
        <v>867.33876171414761</v>
      </c>
      <c r="F95" s="20">
        <f t="shared" si="10"/>
        <v>113.49896422371405</v>
      </c>
      <c r="G95" s="21">
        <f t="shared" si="11"/>
        <v>143.15353991099801</v>
      </c>
      <c r="H95" s="16">
        <v>170.7198700805383</v>
      </c>
      <c r="I95" s="17">
        <v>216.96508283688675</v>
      </c>
      <c r="J95" s="17">
        <v>29.316233530292259</v>
      </c>
      <c r="K95" s="18">
        <v>322.75149563341455</v>
      </c>
      <c r="L95" s="16">
        <v>194.00206476694893</v>
      </c>
      <c r="M95" s="17">
        <v>258.17352719384786</v>
      </c>
      <c r="N95" s="17">
        <v>26.092596230672672</v>
      </c>
      <c r="O95" s="17">
        <v>40.817033922380595</v>
      </c>
      <c r="P95" s="18">
        <v>2952.7098234833265</v>
      </c>
      <c r="Q95" s="19">
        <v>1E-3</v>
      </c>
      <c r="R95" s="20">
        <v>1E-3</v>
      </c>
      <c r="S95" s="20">
        <v>3.4917339267222154</v>
      </c>
      <c r="T95" s="20">
        <v>0</v>
      </c>
      <c r="U95" s="19">
        <v>0</v>
      </c>
      <c r="V95" s="20">
        <v>0</v>
      </c>
      <c r="W95" s="20">
        <v>0</v>
      </c>
      <c r="X95" s="20">
        <v>2670.7743617722927</v>
      </c>
      <c r="Y95" s="19">
        <v>252378.32846939258</v>
      </c>
      <c r="Z95" s="20">
        <v>91944.709529241605</v>
      </c>
      <c r="AA95" s="20">
        <v>89045.414870502951</v>
      </c>
      <c r="AB95" s="21">
        <v>10201.44433875112</v>
      </c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</row>
    <row r="96" spans="1:62" x14ac:dyDescent="0.3"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</row>
    <row r="97" spans="1:73" x14ac:dyDescent="0.3"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  <c r="BT97" s="118"/>
      <c r="BU97" s="118"/>
    </row>
    <row r="98" spans="1:73" ht="16.2" thickBot="1" x14ac:dyDescent="0.35">
      <c r="A98" s="40" t="s">
        <v>168</v>
      </c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  <c r="BT98" s="118"/>
      <c r="BU98" s="118"/>
    </row>
    <row r="99" spans="1:73" s="1" customFormat="1" ht="16.2" thickBot="1" x14ac:dyDescent="0.35">
      <c r="A99" s="30"/>
      <c r="B99" s="45"/>
      <c r="C99" s="34"/>
      <c r="D99" s="523" t="s">
        <v>204</v>
      </c>
      <c r="E99" s="522"/>
      <c r="F99" s="522"/>
      <c r="G99" s="524"/>
      <c r="H99" s="523" t="s">
        <v>26</v>
      </c>
      <c r="I99" s="522"/>
      <c r="J99" s="522"/>
      <c r="K99" s="524"/>
      <c r="L99" s="523" t="s">
        <v>27</v>
      </c>
      <c r="M99" s="522"/>
      <c r="N99" s="522"/>
      <c r="O99" s="522"/>
      <c r="P99" s="524"/>
      <c r="Q99" s="523" t="s">
        <v>112</v>
      </c>
      <c r="R99" s="522"/>
      <c r="S99" s="522"/>
      <c r="T99" s="524"/>
      <c r="U99" s="523" t="s">
        <v>113</v>
      </c>
      <c r="V99" s="522"/>
      <c r="W99" s="522"/>
      <c r="X99" s="524"/>
      <c r="Y99" s="523" t="s">
        <v>28</v>
      </c>
      <c r="Z99" s="522"/>
      <c r="AA99" s="522"/>
      <c r="AB99" s="524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/>
      <c r="BP99" s="118"/>
      <c r="BQ99" s="118"/>
      <c r="BR99" s="118"/>
      <c r="BS99" s="118"/>
      <c r="BT99" s="118"/>
      <c r="BU99" s="118"/>
    </row>
    <row r="100" spans="1:73" s="1" customFormat="1" ht="16.2" thickBot="1" x14ac:dyDescent="0.35">
      <c r="A100" s="32"/>
      <c r="B100" s="406"/>
      <c r="C100" s="35"/>
      <c r="D100" s="29" t="s">
        <v>30</v>
      </c>
      <c r="E100" s="29" t="s">
        <v>31</v>
      </c>
      <c r="F100" s="29" t="s">
        <v>32</v>
      </c>
      <c r="G100" s="29" t="s">
        <v>29</v>
      </c>
      <c r="H100" s="29" t="s">
        <v>30</v>
      </c>
      <c r="I100" s="29" t="s">
        <v>31</v>
      </c>
      <c r="J100" s="29" t="s">
        <v>32</v>
      </c>
      <c r="K100" s="29" t="s">
        <v>29</v>
      </c>
      <c r="L100" s="29" t="s">
        <v>30</v>
      </c>
      <c r="M100" s="29" t="s">
        <v>31</v>
      </c>
      <c r="N100" s="29" t="s">
        <v>32</v>
      </c>
      <c r="O100" s="3" t="s">
        <v>34</v>
      </c>
      <c r="P100" s="29" t="s">
        <v>35</v>
      </c>
      <c r="Q100" s="29" t="s">
        <v>30</v>
      </c>
      <c r="R100" s="29" t="s">
        <v>31</v>
      </c>
      <c r="S100" s="29" t="s">
        <v>32</v>
      </c>
      <c r="T100" s="29" t="s">
        <v>29</v>
      </c>
      <c r="U100" s="29" t="s">
        <v>30</v>
      </c>
      <c r="V100" s="29" t="s">
        <v>31</v>
      </c>
      <c r="W100" s="29" t="s">
        <v>32</v>
      </c>
      <c r="X100" s="29" t="s">
        <v>29</v>
      </c>
      <c r="Y100" s="29" t="s">
        <v>30</v>
      </c>
      <c r="Z100" s="29" t="s">
        <v>31</v>
      </c>
      <c r="AA100" s="29" t="s">
        <v>32</v>
      </c>
      <c r="AB100" s="29" t="s">
        <v>29</v>
      </c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/>
      <c r="BQ100" s="118"/>
      <c r="BR100" s="118"/>
      <c r="BS100" s="118"/>
      <c r="BT100" s="118"/>
      <c r="BU100" s="118"/>
    </row>
    <row r="101" spans="1:73" s="1" customFormat="1" x14ac:dyDescent="0.3">
      <c r="A101" s="47">
        <v>1</v>
      </c>
      <c r="B101" s="178">
        <v>2018</v>
      </c>
      <c r="C101" s="22" t="s">
        <v>0</v>
      </c>
      <c r="D101" s="499">
        <f>Y101*H101/23000</f>
        <v>737.37983028689939</v>
      </c>
      <c r="E101" s="493">
        <f t="shared" ref="E101:E132" si="12">Z101*I101/23000</f>
        <v>272.5959292969327</v>
      </c>
      <c r="F101" s="493">
        <f t="shared" ref="F101:F132" si="13">AA101*J101/23000</f>
        <v>30.704744103258481</v>
      </c>
      <c r="G101" s="494">
        <f>AB101*K101/23000</f>
        <v>499.66339158949313</v>
      </c>
      <c r="H101" s="490">
        <v>220.27144153331335</v>
      </c>
      <c r="I101" s="473">
        <v>78.745003511188145</v>
      </c>
      <c r="J101" s="473">
        <v>8.566474183914492</v>
      </c>
      <c r="K101" s="474">
        <v>1561.993503385861</v>
      </c>
      <c r="L101" s="490">
        <v>206.54423966882203</v>
      </c>
      <c r="M101" s="473">
        <v>77.349103907877819</v>
      </c>
      <c r="N101" s="473">
        <v>8.4297745249086979</v>
      </c>
      <c r="O101" s="473">
        <v>46.752826129324227</v>
      </c>
      <c r="P101" s="474">
        <v>1761.2290099768259</v>
      </c>
      <c r="Q101" s="499">
        <v>1E-3</v>
      </c>
      <c r="R101" s="493">
        <v>1E-3</v>
      </c>
      <c r="S101" s="493">
        <v>1.0403319791417218E-2</v>
      </c>
      <c r="T101" s="493">
        <v>0</v>
      </c>
      <c r="U101" s="499">
        <v>0</v>
      </c>
      <c r="V101" s="493">
        <v>0</v>
      </c>
      <c r="W101" s="493">
        <v>0</v>
      </c>
      <c r="X101" s="493">
        <v>245.98733272028917</v>
      </c>
      <c r="Y101" s="499">
        <v>76994.711518395969</v>
      </c>
      <c r="Z101" s="493">
        <v>79620.37074439456</v>
      </c>
      <c r="AA101" s="493">
        <v>82438.713899472627</v>
      </c>
      <c r="AB101" s="494">
        <v>7357.4300927930281</v>
      </c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/>
      <c r="BQ101" s="118"/>
      <c r="BR101" s="118"/>
      <c r="BS101" s="118"/>
      <c r="BT101" s="118"/>
      <c r="BU101" s="118"/>
    </row>
    <row r="102" spans="1:73" s="1" customFormat="1" x14ac:dyDescent="0.3">
      <c r="A102" s="327">
        <v>1</v>
      </c>
      <c r="B102" s="179">
        <v>2019</v>
      </c>
      <c r="C102" s="23" t="s">
        <v>0</v>
      </c>
      <c r="D102" s="500">
        <f t="shared" ref="D102:D132" si="14">Y102*H102/23000</f>
        <v>324.94882447403597</v>
      </c>
      <c r="E102" s="495">
        <f t="shared" si="12"/>
        <v>1433.7402363196716</v>
      </c>
      <c r="F102" s="495">
        <f t="shared" si="13"/>
        <v>123.12899106498686</v>
      </c>
      <c r="G102" s="496">
        <f t="shared" ref="G102:G132" si="15">AB102*K102/23000</f>
        <v>100.97715813542465</v>
      </c>
      <c r="H102" s="491">
        <v>95.48810102722291</v>
      </c>
      <c r="I102" s="475">
        <v>414.04894000327272</v>
      </c>
      <c r="J102" s="475">
        <v>33.830309604790386</v>
      </c>
      <c r="K102" s="476">
        <v>332.10403618883595</v>
      </c>
      <c r="L102" s="491">
        <v>95.065742750544629</v>
      </c>
      <c r="M102" s="475">
        <v>421.23042051868015</v>
      </c>
      <c r="N102" s="475">
        <v>33.888387268538111</v>
      </c>
      <c r="O102" s="475">
        <v>49.94774199522189</v>
      </c>
      <c r="P102" s="476">
        <v>4003.5527529301157</v>
      </c>
      <c r="Q102" s="500">
        <v>1E-3</v>
      </c>
      <c r="R102" s="495">
        <v>1E-3</v>
      </c>
      <c r="S102" s="495">
        <v>1E-3</v>
      </c>
      <c r="T102" s="495">
        <v>0</v>
      </c>
      <c r="U102" s="500">
        <v>0</v>
      </c>
      <c r="V102" s="495">
        <v>0</v>
      </c>
      <c r="W102" s="495">
        <v>0</v>
      </c>
      <c r="X102" s="495">
        <v>3721.3954587365006</v>
      </c>
      <c r="Y102" s="500">
        <v>78269.678446868464</v>
      </c>
      <c r="Z102" s="495">
        <v>79642.820568727446</v>
      </c>
      <c r="AA102" s="495">
        <v>83710.933407883742</v>
      </c>
      <c r="AB102" s="496">
        <v>6993.2141258114571</v>
      </c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  <c r="BS102" s="118"/>
      <c r="BT102" s="118"/>
      <c r="BU102" s="118"/>
    </row>
    <row r="103" spans="1:73" s="1" customFormat="1" x14ac:dyDescent="0.3">
      <c r="A103" s="327">
        <v>1</v>
      </c>
      <c r="B103" s="179">
        <v>2020</v>
      </c>
      <c r="C103" s="23" t="s">
        <v>0</v>
      </c>
      <c r="D103" s="500">
        <f t="shared" si="14"/>
        <v>335.90545398292721</v>
      </c>
      <c r="E103" s="495">
        <f t="shared" si="12"/>
        <v>289.99579771538401</v>
      </c>
      <c r="F103" s="495">
        <f t="shared" si="13"/>
        <v>23.781911346745357</v>
      </c>
      <c r="G103" s="496">
        <f t="shared" si="15"/>
        <v>138.22392833777454</v>
      </c>
      <c r="H103" s="491">
        <v>97.043212590161858</v>
      </c>
      <c r="I103" s="475">
        <v>82.8119700845659</v>
      </c>
      <c r="J103" s="475">
        <v>6.4309587999049436</v>
      </c>
      <c r="K103" s="476">
        <v>430.27491767376745</v>
      </c>
      <c r="L103" s="491">
        <v>101.39359082091111</v>
      </c>
      <c r="M103" s="475">
        <v>88.501306752352946</v>
      </c>
      <c r="N103" s="475">
        <v>6.7414787438819701</v>
      </c>
      <c r="O103" s="475">
        <v>30.359288697347203</v>
      </c>
      <c r="P103" s="476">
        <v>1182.1128043851913</v>
      </c>
      <c r="Q103" s="500">
        <v>1E-3</v>
      </c>
      <c r="R103" s="495">
        <v>1E-3</v>
      </c>
      <c r="S103" s="495">
        <v>1E-3</v>
      </c>
      <c r="T103" s="495">
        <v>0</v>
      </c>
      <c r="U103" s="500">
        <v>0</v>
      </c>
      <c r="V103" s="495">
        <v>0</v>
      </c>
      <c r="W103" s="495">
        <v>0</v>
      </c>
      <c r="X103" s="495">
        <v>782.19617540877118</v>
      </c>
      <c r="Y103" s="500">
        <v>79612.218468440959</v>
      </c>
      <c r="Z103" s="495">
        <v>80542.744492645958</v>
      </c>
      <c r="AA103" s="495">
        <v>85054.8072214719</v>
      </c>
      <c r="AB103" s="496">
        <v>7388.6490268978041</v>
      </c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</row>
    <row r="104" spans="1:73" s="1" customFormat="1" x14ac:dyDescent="0.3">
      <c r="A104" s="327">
        <v>1</v>
      </c>
      <c r="B104" s="179">
        <v>2021</v>
      </c>
      <c r="C104" s="23" t="s">
        <v>0</v>
      </c>
      <c r="D104" s="500">
        <f t="shared" si="14"/>
        <v>211.66039127764429</v>
      </c>
      <c r="E104" s="495">
        <f t="shared" si="12"/>
        <v>204.00078832850593</v>
      </c>
      <c r="F104" s="495">
        <f t="shared" si="13"/>
        <v>18.766458267973693</v>
      </c>
      <c r="G104" s="496">
        <f t="shared" si="15"/>
        <v>105.19047870871012</v>
      </c>
      <c r="H104" s="491">
        <v>58.980659438163073</v>
      </c>
      <c r="I104" s="475">
        <v>58.138044069897646</v>
      </c>
      <c r="J104" s="475">
        <v>5.147024208227311</v>
      </c>
      <c r="K104" s="476">
        <v>312.95915404968321</v>
      </c>
      <c r="L104" s="491">
        <v>73.273547456555377</v>
      </c>
      <c r="M104" s="475">
        <v>76.396207453537386</v>
      </c>
      <c r="N104" s="475">
        <v>6.6961833275157927</v>
      </c>
      <c r="O104" s="475">
        <v>18.402649429558512</v>
      </c>
      <c r="P104" s="476">
        <v>787.98536010137286</v>
      </c>
      <c r="Q104" s="500">
        <v>1E-3</v>
      </c>
      <c r="R104" s="495">
        <v>1E-3</v>
      </c>
      <c r="S104" s="495">
        <v>1E-3</v>
      </c>
      <c r="T104" s="495">
        <v>0</v>
      </c>
      <c r="U104" s="500">
        <v>0</v>
      </c>
      <c r="V104" s="495">
        <v>0</v>
      </c>
      <c r="W104" s="495">
        <v>0</v>
      </c>
      <c r="X104" s="495">
        <v>321.35190063861182</v>
      </c>
      <c r="Y104" s="500">
        <v>82538.734659109075</v>
      </c>
      <c r="Z104" s="495">
        <v>80704.781294578162</v>
      </c>
      <c r="AA104" s="495">
        <v>83859.823210750415</v>
      </c>
      <c r="AB104" s="496">
        <v>7730.6606277324245</v>
      </c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/>
      <c r="BP104" s="118"/>
      <c r="BQ104" s="118"/>
      <c r="BR104" s="118"/>
      <c r="BS104" s="118"/>
      <c r="BT104" s="118"/>
      <c r="BU104" s="118"/>
    </row>
    <row r="105" spans="1:73" s="1" customFormat="1" x14ac:dyDescent="0.3">
      <c r="A105" s="327">
        <v>1</v>
      </c>
      <c r="B105" s="179">
        <v>2022</v>
      </c>
      <c r="C105" s="23" t="s">
        <v>0</v>
      </c>
      <c r="D105" s="500">
        <f t="shared" si="14"/>
        <v>158.88637689228477</v>
      </c>
      <c r="E105" s="495">
        <f t="shared" si="12"/>
        <v>252.09008217955025</v>
      </c>
      <c r="F105" s="495">
        <f t="shared" si="13"/>
        <v>25.104219632929485</v>
      </c>
      <c r="G105" s="496">
        <f t="shared" si="15"/>
        <v>331.71418708596644</v>
      </c>
      <c r="H105" s="491">
        <v>45.125638719458493</v>
      </c>
      <c r="I105" s="475">
        <v>75.318898027449563</v>
      </c>
      <c r="J105" s="475">
        <v>7.0154824615355214</v>
      </c>
      <c r="K105" s="476">
        <v>1057.9985190946586</v>
      </c>
      <c r="L105" s="491">
        <v>33.471229836622044</v>
      </c>
      <c r="M105" s="475">
        <v>59.314386873693344</v>
      </c>
      <c r="N105" s="475">
        <v>5.4653074309244349</v>
      </c>
      <c r="O105" s="475">
        <v>15.41149788713402</v>
      </c>
      <c r="P105" s="476">
        <v>870.51106636488817</v>
      </c>
      <c r="Q105" s="500">
        <v>1E-3</v>
      </c>
      <c r="R105" s="495">
        <v>1E-3</v>
      </c>
      <c r="S105" s="495">
        <v>2.015911322605585E-3</v>
      </c>
      <c r="T105" s="495">
        <v>1E-3</v>
      </c>
      <c r="U105" s="500">
        <v>0</v>
      </c>
      <c r="V105" s="495">
        <v>0</v>
      </c>
      <c r="W105" s="495">
        <v>0</v>
      </c>
      <c r="X105" s="495">
        <v>0</v>
      </c>
      <c r="Y105" s="500">
        <v>80982.491821146294</v>
      </c>
      <c r="Z105" s="495">
        <v>76980.306961163718</v>
      </c>
      <c r="AA105" s="495">
        <v>82303.256365207955</v>
      </c>
      <c r="AB105" s="496">
        <v>7211.188073784655</v>
      </c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/>
      <c r="BQ105" s="118"/>
      <c r="BR105" s="118"/>
      <c r="BS105" s="118"/>
      <c r="BT105" s="118"/>
      <c r="BU105" s="118"/>
    </row>
    <row r="106" spans="1:73" s="1" customFormat="1" x14ac:dyDescent="0.3">
      <c r="A106" s="327">
        <v>1</v>
      </c>
      <c r="B106" s="179">
        <v>2023</v>
      </c>
      <c r="C106" s="23" t="s">
        <v>0</v>
      </c>
      <c r="D106" s="500">
        <f t="shared" si="14"/>
        <v>187.22215970777967</v>
      </c>
      <c r="E106" s="495">
        <f t="shared" si="12"/>
        <v>869.35510897708218</v>
      </c>
      <c r="F106" s="495">
        <f t="shared" si="13"/>
        <v>97.030343234986546</v>
      </c>
      <c r="G106" s="496">
        <f t="shared" si="15"/>
        <v>115.66344493357877</v>
      </c>
      <c r="H106" s="491">
        <v>53.864199453964076</v>
      </c>
      <c r="I106" s="475">
        <v>252.91926633769731</v>
      </c>
      <c r="J106" s="475">
        <v>27.319455338942877</v>
      </c>
      <c r="K106" s="476">
        <v>387.04263670514086</v>
      </c>
      <c r="L106" s="491">
        <v>44.797878595792248</v>
      </c>
      <c r="M106" s="475">
        <v>223.65049913701768</v>
      </c>
      <c r="N106" s="475">
        <v>23.768528879446812</v>
      </c>
      <c r="O106" s="475">
        <v>27.744910633943078</v>
      </c>
      <c r="P106" s="476">
        <v>2479.9422049503933</v>
      </c>
      <c r="Q106" s="500">
        <v>1E-3</v>
      </c>
      <c r="R106" s="495">
        <v>1E-3</v>
      </c>
      <c r="S106" s="495">
        <v>1.9860179629283221</v>
      </c>
      <c r="T106" s="495">
        <v>0</v>
      </c>
      <c r="U106" s="500">
        <v>0</v>
      </c>
      <c r="V106" s="495">
        <v>0</v>
      </c>
      <c r="W106" s="495">
        <v>0</v>
      </c>
      <c r="X106" s="495">
        <v>2120.6434788791953</v>
      </c>
      <c r="Y106" s="500">
        <v>79943.816429671802</v>
      </c>
      <c r="Z106" s="495">
        <v>79057.510311513324</v>
      </c>
      <c r="AA106" s="495">
        <v>81688.959999999977</v>
      </c>
      <c r="AB106" s="496">
        <v>6873.2976194014682</v>
      </c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8"/>
      <c r="BR106" s="118"/>
      <c r="BS106" s="118"/>
      <c r="BT106" s="118"/>
      <c r="BU106" s="118"/>
    </row>
    <row r="107" spans="1:73" s="1" customFormat="1" ht="16.2" thickBot="1" x14ac:dyDescent="0.35">
      <c r="A107" s="409">
        <v>1</v>
      </c>
      <c r="B107" s="180">
        <v>2024</v>
      </c>
      <c r="C107" s="24" t="s">
        <v>0</v>
      </c>
      <c r="D107" s="501">
        <f t="shared" si="14"/>
        <v>642.25041449578748</v>
      </c>
      <c r="E107" s="497">
        <f t="shared" si="12"/>
        <v>335.54756294671279</v>
      </c>
      <c r="F107" s="497">
        <f t="shared" si="13"/>
        <v>33.691533921410695</v>
      </c>
      <c r="G107" s="498">
        <f t="shared" si="15"/>
        <v>48.951657320234773</v>
      </c>
      <c r="H107" s="492">
        <v>183.80673915978605</v>
      </c>
      <c r="I107" s="477">
        <v>97.454661093996563</v>
      </c>
      <c r="J107" s="477">
        <v>9.4373695369141881</v>
      </c>
      <c r="K107" s="478">
        <v>164.06058957423616</v>
      </c>
      <c r="L107" s="492">
        <v>200.03376279282222</v>
      </c>
      <c r="M107" s="477">
        <v>112.99485848490886</v>
      </c>
      <c r="N107" s="477">
        <v>10.761976764971559</v>
      </c>
      <c r="O107" s="477">
        <v>28.592643368601237</v>
      </c>
      <c r="P107" s="478">
        <v>1750.0622792807339</v>
      </c>
      <c r="Q107" s="501">
        <v>1E-3</v>
      </c>
      <c r="R107" s="497">
        <v>1E-3</v>
      </c>
      <c r="S107" s="497">
        <v>1E-3</v>
      </c>
      <c r="T107" s="497">
        <v>0</v>
      </c>
      <c r="U107" s="501">
        <v>0</v>
      </c>
      <c r="V107" s="497">
        <v>0</v>
      </c>
      <c r="W107" s="497">
        <v>0</v>
      </c>
      <c r="X107" s="497">
        <v>1614.5933330750991</v>
      </c>
      <c r="Y107" s="501">
        <v>80365.712383166712</v>
      </c>
      <c r="Z107" s="497">
        <v>79191.634973012246</v>
      </c>
      <c r="AA107" s="497">
        <v>82110.303847000032</v>
      </c>
      <c r="AB107" s="498">
        <v>6862.6360620016176</v>
      </c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8"/>
      <c r="BP107" s="118"/>
      <c r="BQ107" s="118"/>
      <c r="BR107" s="118"/>
      <c r="BS107" s="118"/>
      <c r="BT107" s="118"/>
      <c r="BU107" s="118"/>
    </row>
    <row r="108" spans="1:73" s="1" customFormat="1" x14ac:dyDescent="0.3">
      <c r="A108" s="47">
        <v>1</v>
      </c>
      <c r="B108" s="178">
        <v>2025</v>
      </c>
      <c r="C108" s="22" t="s">
        <v>0</v>
      </c>
      <c r="D108" s="499">
        <f t="shared" si="14"/>
        <v>692.01156785809667</v>
      </c>
      <c r="E108" s="493">
        <f t="shared" si="12"/>
        <v>279.08895504273522</v>
      </c>
      <c r="F108" s="493">
        <f t="shared" si="13"/>
        <v>37.944277908241268</v>
      </c>
      <c r="G108" s="494">
        <f t="shared" si="15"/>
        <v>524.69337261923044</v>
      </c>
      <c r="H108" s="490">
        <v>186.33400011616547</v>
      </c>
      <c r="I108" s="473">
        <v>76.321946504523268</v>
      </c>
      <c r="J108" s="473">
        <v>9.4161650088496085</v>
      </c>
      <c r="K108" s="474">
        <v>1575.7649413833642</v>
      </c>
      <c r="L108" s="490">
        <v>165.47749765330502</v>
      </c>
      <c r="M108" s="473">
        <v>64.581964460040396</v>
      </c>
      <c r="N108" s="473">
        <v>9.1628493827385498</v>
      </c>
      <c r="O108" s="473">
        <v>48.812905237149209</v>
      </c>
      <c r="P108" s="474">
        <v>1629.2170124773015</v>
      </c>
      <c r="Q108" s="499">
        <v>1E-3</v>
      </c>
      <c r="R108" s="493">
        <v>1E-3</v>
      </c>
      <c r="S108" s="493">
        <v>1E-3</v>
      </c>
      <c r="T108" s="493">
        <v>0</v>
      </c>
      <c r="U108" s="499">
        <v>0</v>
      </c>
      <c r="V108" s="493">
        <v>0</v>
      </c>
      <c r="W108" s="493">
        <v>0</v>
      </c>
      <c r="X108" s="493">
        <v>102.26397633108635</v>
      </c>
      <c r="Y108" s="499">
        <v>85417.93795449895</v>
      </c>
      <c r="Z108" s="493">
        <v>84104.851356254148</v>
      </c>
      <c r="AA108" s="493">
        <v>92682.996853744698</v>
      </c>
      <c r="AB108" s="494">
        <v>7658.4693905220711</v>
      </c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  <c r="BS108" s="118"/>
      <c r="BT108" s="118"/>
      <c r="BU108" s="118"/>
    </row>
    <row r="109" spans="1:73" s="1" customFormat="1" x14ac:dyDescent="0.3">
      <c r="A109" s="327">
        <v>1</v>
      </c>
      <c r="B109" s="179">
        <v>2026</v>
      </c>
      <c r="C109" s="23" t="s">
        <v>0</v>
      </c>
      <c r="D109" s="500">
        <f t="shared" si="14"/>
        <v>61.62143635807567</v>
      </c>
      <c r="E109" s="495">
        <f t="shared" si="12"/>
        <v>1069.6466984693611</v>
      </c>
      <c r="F109" s="495">
        <f t="shared" si="13"/>
        <v>149.62110085172878</v>
      </c>
      <c r="G109" s="496">
        <f t="shared" si="15"/>
        <v>105.55508552370186</v>
      </c>
      <c r="H109" s="491">
        <v>12.132843172032493</v>
      </c>
      <c r="I109" s="475">
        <v>291.57607408016185</v>
      </c>
      <c r="J109" s="475">
        <v>36.625808377650024</v>
      </c>
      <c r="K109" s="476">
        <v>332.82246295644222</v>
      </c>
      <c r="L109" s="491">
        <v>61.335391274896836</v>
      </c>
      <c r="M109" s="475">
        <v>358.93310842977144</v>
      </c>
      <c r="N109" s="475">
        <v>38.237631978028119</v>
      </c>
      <c r="O109" s="475">
        <v>42.354902726248142</v>
      </c>
      <c r="P109" s="476">
        <v>2751.7227367423375</v>
      </c>
      <c r="Q109" s="500">
        <v>1E-3</v>
      </c>
      <c r="R109" s="495">
        <v>1E-3</v>
      </c>
      <c r="S109" s="495">
        <v>1E-3</v>
      </c>
      <c r="T109" s="495">
        <v>0</v>
      </c>
      <c r="U109" s="500">
        <v>0</v>
      </c>
      <c r="V109" s="495">
        <v>0</v>
      </c>
      <c r="W109" s="495">
        <v>0</v>
      </c>
      <c r="X109" s="495">
        <v>2461.2541765121432</v>
      </c>
      <c r="Y109" s="500">
        <v>116814.58468883477</v>
      </c>
      <c r="Z109" s="495">
        <v>84375.489801099437</v>
      </c>
      <c r="AA109" s="495">
        <v>93957.934910447453</v>
      </c>
      <c r="AB109" s="496">
        <v>7294.4805031470305</v>
      </c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  <c r="BS109" s="118"/>
      <c r="BT109" s="118"/>
      <c r="BU109" s="118"/>
    </row>
    <row r="110" spans="1:73" s="1" customFormat="1" x14ac:dyDescent="0.3">
      <c r="A110" s="327">
        <v>1</v>
      </c>
      <c r="B110" s="179">
        <v>2027</v>
      </c>
      <c r="C110" s="23" t="s">
        <v>0</v>
      </c>
      <c r="D110" s="500">
        <f t="shared" si="14"/>
        <v>417.38664942039838</v>
      </c>
      <c r="E110" s="495">
        <f t="shared" si="12"/>
        <v>285.48477125117898</v>
      </c>
      <c r="F110" s="495">
        <f t="shared" si="13"/>
        <v>28.900301782038817</v>
      </c>
      <c r="G110" s="496">
        <f t="shared" si="15"/>
        <v>143.20134634618626</v>
      </c>
      <c r="H110" s="491">
        <v>83.138746843450406</v>
      </c>
      <c r="I110" s="475">
        <v>79.450285185623031</v>
      </c>
      <c r="J110" s="475">
        <v>6.9747877854562574</v>
      </c>
      <c r="K110" s="476">
        <v>428.32083878628407</v>
      </c>
      <c r="L110" s="491">
        <v>65.269346217088312</v>
      </c>
      <c r="M110" s="475">
        <v>78.905477951156769</v>
      </c>
      <c r="N110" s="475">
        <v>7.6382370922186658</v>
      </c>
      <c r="O110" s="475">
        <v>38.415429155175147</v>
      </c>
      <c r="P110" s="476">
        <v>1163.0842043762898</v>
      </c>
      <c r="Q110" s="500">
        <v>1E-3</v>
      </c>
      <c r="R110" s="495">
        <v>1E-3</v>
      </c>
      <c r="S110" s="495">
        <v>1E-3</v>
      </c>
      <c r="T110" s="495">
        <v>0</v>
      </c>
      <c r="U110" s="500">
        <v>0</v>
      </c>
      <c r="V110" s="495">
        <v>0</v>
      </c>
      <c r="W110" s="495">
        <v>0</v>
      </c>
      <c r="X110" s="495">
        <v>773.1777947451809</v>
      </c>
      <c r="Y110" s="500">
        <v>115468.33818346678</v>
      </c>
      <c r="Z110" s="495">
        <v>82644.759844931279</v>
      </c>
      <c r="AA110" s="495">
        <v>95301.385709961178</v>
      </c>
      <c r="AB110" s="496">
        <v>7689.6351232765528</v>
      </c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8"/>
      <c r="AZ110" s="118"/>
      <c r="BA110" s="118"/>
      <c r="BB110" s="118"/>
      <c r="BC110" s="118"/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/>
      <c r="BP110" s="118"/>
      <c r="BQ110" s="118"/>
      <c r="BR110" s="118"/>
      <c r="BS110" s="118"/>
      <c r="BT110" s="118"/>
      <c r="BU110" s="118"/>
    </row>
    <row r="111" spans="1:73" s="1" customFormat="1" x14ac:dyDescent="0.3">
      <c r="A111" s="327">
        <v>1</v>
      </c>
      <c r="B111" s="179">
        <v>2028</v>
      </c>
      <c r="C111" s="23" t="s">
        <v>0</v>
      </c>
      <c r="D111" s="500">
        <f t="shared" si="14"/>
        <v>257.17483242102941</v>
      </c>
      <c r="E111" s="495">
        <f t="shared" si="12"/>
        <v>206.30008531023176</v>
      </c>
      <c r="F111" s="495">
        <f t="shared" si="13"/>
        <v>23.121149704343139</v>
      </c>
      <c r="G111" s="496">
        <f t="shared" si="15"/>
        <v>112.08177531685459</v>
      </c>
      <c r="H111" s="491">
        <v>52.447875297286522</v>
      </c>
      <c r="I111" s="475">
        <v>56.898819346592063</v>
      </c>
      <c r="J111" s="475">
        <v>5.6250543220431366</v>
      </c>
      <c r="K111" s="476">
        <v>320.97592000891143</v>
      </c>
      <c r="L111" s="491">
        <v>50.249678419034431</v>
      </c>
      <c r="M111" s="475">
        <v>65.855158030622448</v>
      </c>
      <c r="N111" s="475">
        <v>7.3389485345607151</v>
      </c>
      <c r="O111" s="475">
        <v>20.035313049481672</v>
      </c>
      <c r="P111" s="476">
        <v>797.45451246377479</v>
      </c>
      <c r="Q111" s="500">
        <v>1E-3</v>
      </c>
      <c r="R111" s="495">
        <v>1E-3</v>
      </c>
      <c r="S111" s="495">
        <v>1E-3</v>
      </c>
      <c r="T111" s="495">
        <v>0</v>
      </c>
      <c r="U111" s="500">
        <v>0</v>
      </c>
      <c r="V111" s="495">
        <v>0</v>
      </c>
      <c r="W111" s="495">
        <v>0</v>
      </c>
      <c r="X111" s="495">
        <v>340.90722596169934</v>
      </c>
      <c r="Y111" s="500">
        <v>112779.04228066414</v>
      </c>
      <c r="Z111" s="495">
        <v>83391.923006914294</v>
      </c>
      <c r="AA111" s="495">
        <v>94538.89913844179</v>
      </c>
      <c r="AB111" s="496">
        <v>8031.383887663862</v>
      </c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  <c r="BS111" s="118"/>
      <c r="BT111" s="118"/>
      <c r="BU111" s="118"/>
    </row>
    <row r="112" spans="1:73" s="1" customFormat="1" x14ac:dyDescent="0.3">
      <c r="A112" s="327">
        <v>1</v>
      </c>
      <c r="B112" s="179">
        <v>2029</v>
      </c>
      <c r="C112" s="23" t="s">
        <v>0</v>
      </c>
      <c r="D112" s="500">
        <f t="shared" si="14"/>
        <v>206.30073654513461</v>
      </c>
      <c r="E112" s="495">
        <f t="shared" si="12"/>
        <v>263.55371984981781</v>
      </c>
      <c r="F112" s="495">
        <f t="shared" si="13"/>
        <v>31.000018512025996</v>
      </c>
      <c r="G112" s="496">
        <f t="shared" si="15"/>
        <v>356.85177500060792</v>
      </c>
      <c r="H112" s="491">
        <v>41.629981373540417</v>
      </c>
      <c r="I112" s="475">
        <v>75.241909122648039</v>
      </c>
      <c r="J112" s="475">
        <v>7.6679815767658805</v>
      </c>
      <c r="K112" s="476">
        <v>1092.5759847959107</v>
      </c>
      <c r="L112" s="491">
        <v>21.812477440391771</v>
      </c>
      <c r="M112" s="475">
        <v>50.557987276052124</v>
      </c>
      <c r="N112" s="475">
        <v>6.0462216402043163</v>
      </c>
      <c r="O112" s="475">
        <v>20.403644237541474</v>
      </c>
      <c r="P112" s="476">
        <v>916.56666101572364</v>
      </c>
      <c r="Q112" s="500">
        <v>1E-3</v>
      </c>
      <c r="R112" s="495">
        <v>1E-3</v>
      </c>
      <c r="S112" s="495">
        <v>1E-3</v>
      </c>
      <c r="T112" s="495">
        <v>1E-3</v>
      </c>
      <c r="U112" s="500">
        <v>0</v>
      </c>
      <c r="V112" s="495">
        <v>0</v>
      </c>
      <c r="W112" s="495">
        <v>0</v>
      </c>
      <c r="X112" s="495">
        <v>0</v>
      </c>
      <c r="Y112" s="500">
        <v>113978.35848069622</v>
      </c>
      <c r="Z112" s="495">
        <v>80563.287497993719</v>
      </c>
      <c r="AA112" s="495">
        <v>92984.10783054067</v>
      </c>
      <c r="AB112" s="496">
        <v>7512.1464678240491</v>
      </c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  <c r="BT112" s="118"/>
      <c r="BU112" s="118"/>
    </row>
    <row r="113" spans="1:73" s="1" customFormat="1" x14ac:dyDescent="0.3">
      <c r="A113" s="327">
        <v>1</v>
      </c>
      <c r="B113" s="179">
        <v>2030</v>
      </c>
      <c r="C113" s="23" t="s">
        <v>0</v>
      </c>
      <c r="D113" s="500">
        <f t="shared" si="14"/>
        <v>26.28553631621164</v>
      </c>
      <c r="E113" s="495">
        <f t="shared" si="12"/>
        <v>838.72048158931602</v>
      </c>
      <c r="F113" s="495">
        <f t="shared" si="13"/>
        <v>118.54532282437623</v>
      </c>
      <c r="G113" s="496">
        <f t="shared" si="15"/>
        <v>123.47577131303134</v>
      </c>
      <c r="H113" s="491">
        <v>5.2356156894821648</v>
      </c>
      <c r="I113" s="475">
        <v>230.94391369543678</v>
      </c>
      <c r="J113" s="475">
        <v>29.671647752641146</v>
      </c>
      <c r="K113" s="476">
        <v>395.94292567485758</v>
      </c>
      <c r="L113" s="491">
        <v>27.701338476704223</v>
      </c>
      <c r="M113" s="475">
        <v>187.14912492844331</v>
      </c>
      <c r="N113" s="475">
        <v>26.002393228533982</v>
      </c>
      <c r="O113" s="475">
        <v>32.66395394056326</v>
      </c>
      <c r="P113" s="476">
        <v>2164.803409092347</v>
      </c>
      <c r="Q113" s="500">
        <v>1E-3</v>
      </c>
      <c r="R113" s="495">
        <v>1E-3</v>
      </c>
      <c r="S113" s="495">
        <v>1E-3</v>
      </c>
      <c r="T113" s="495">
        <v>0</v>
      </c>
      <c r="U113" s="500">
        <v>0</v>
      </c>
      <c r="V113" s="495">
        <v>0</v>
      </c>
      <c r="W113" s="495">
        <v>0</v>
      </c>
      <c r="X113" s="495">
        <v>1801.5234373580527</v>
      </c>
      <c r="Y113" s="500">
        <v>115472.06119184488</v>
      </c>
      <c r="Z113" s="495">
        <v>83529.246421251024</v>
      </c>
      <c r="AA113" s="495">
        <v>91890.495859568735</v>
      </c>
      <c r="AB113" s="496">
        <v>7172.6063430966296</v>
      </c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/>
      <c r="BQ113" s="118"/>
      <c r="BR113" s="118"/>
      <c r="BS113" s="118"/>
      <c r="BT113" s="118"/>
      <c r="BU113" s="118"/>
    </row>
    <row r="114" spans="1:73" s="1" customFormat="1" ht="16.2" thickBot="1" x14ac:dyDescent="0.35">
      <c r="A114" s="409">
        <v>2</v>
      </c>
      <c r="B114" s="180">
        <v>2018</v>
      </c>
      <c r="C114" s="24" t="s">
        <v>1</v>
      </c>
      <c r="D114" s="501">
        <f t="shared" si="14"/>
        <v>691.78784864390718</v>
      </c>
      <c r="E114" s="497">
        <f t="shared" si="12"/>
        <v>332.72143240460241</v>
      </c>
      <c r="F114" s="497">
        <f t="shared" si="13"/>
        <v>41.14264486764084</v>
      </c>
      <c r="G114" s="498">
        <f t="shared" si="15"/>
        <v>53.096465452448165</v>
      </c>
      <c r="H114" s="492">
        <v>138.70850325758116</v>
      </c>
      <c r="I114" s="477">
        <v>91.474429510957975</v>
      </c>
      <c r="J114" s="477">
        <v>10.251169962575128</v>
      </c>
      <c r="K114" s="478">
        <v>170.47301319679659</v>
      </c>
      <c r="L114" s="492">
        <v>127.78183626811783</v>
      </c>
      <c r="M114" s="477">
        <v>95.924556369856603</v>
      </c>
      <c r="N114" s="477">
        <v>11.806332929696834</v>
      </c>
      <c r="O114" s="477">
        <v>29.068207925439655</v>
      </c>
      <c r="P114" s="478">
        <v>1578.22027248107</v>
      </c>
      <c r="Q114" s="501">
        <v>1E-3</v>
      </c>
      <c r="R114" s="497">
        <v>1E-3</v>
      </c>
      <c r="S114" s="497">
        <v>1E-3</v>
      </c>
      <c r="T114" s="497">
        <v>0</v>
      </c>
      <c r="U114" s="501">
        <v>0</v>
      </c>
      <c r="V114" s="497">
        <v>0</v>
      </c>
      <c r="W114" s="497">
        <v>0</v>
      </c>
      <c r="X114" s="497">
        <v>1436.8144672097133</v>
      </c>
      <c r="Y114" s="501">
        <v>114709.04915802441</v>
      </c>
      <c r="Z114" s="497">
        <v>83658.274626234532</v>
      </c>
      <c r="AA114" s="497">
        <v>92309.544706644432</v>
      </c>
      <c r="AB114" s="498">
        <v>7163.70692642427</v>
      </c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  <c r="BS114" s="118"/>
      <c r="BT114" s="118"/>
      <c r="BU114" s="118"/>
    </row>
    <row r="115" spans="1:73" s="1" customFormat="1" x14ac:dyDescent="0.3">
      <c r="A115" s="47">
        <v>2</v>
      </c>
      <c r="B115" s="178">
        <v>2019</v>
      </c>
      <c r="C115" s="22" t="s">
        <v>1</v>
      </c>
      <c r="D115" s="499">
        <f t="shared" si="14"/>
        <v>1340.5148768422705</v>
      </c>
      <c r="E115" s="493">
        <f t="shared" si="12"/>
        <v>390.7393415295013</v>
      </c>
      <c r="F115" s="493">
        <f t="shared" si="13"/>
        <v>37.768172509671821</v>
      </c>
      <c r="G115" s="494">
        <f t="shared" si="15"/>
        <v>564.19767602075353</v>
      </c>
      <c r="H115" s="490">
        <v>238.56421983086094</v>
      </c>
      <c r="I115" s="473">
        <v>87.320234430687051</v>
      </c>
      <c r="J115" s="473">
        <v>9.3780202482736748</v>
      </c>
      <c r="K115" s="474">
        <v>1647.4247272470204</v>
      </c>
      <c r="L115" s="490">
        <v>165.48338606607985</v>
      </c>
      <c r="M115" s="473">
        <v>76.046232295765293</v>
      </c>
      <c r="N115" s="473">
        <v>9.3623690953886705</v>
      </c>
      <c r="O115" s="473">
        <v>60.366087848058513</v>
      </c>
      <c r="P115" s="474">
        <v>2179.1709173776353</v>
      </c>
      <c r="Q115" s="499">
        <v>1E-3</v>
      </c>
      <c r="R115" s="493">
        <v>1E-3</v>
      </c>
      <c r="S115" s="493">
        <v>1E-3</v>
      </c>
      <c r="T115" s="493">
        <v>0</v>
      </c>
      <c r="U115" s="499">
        <v>0</v>
      </c>
      <c r="V115" s="493">
        <v>0</v>
      </c>
      <c r="W115" s="493">
        <v>0</v>
      </c>
      <c r="X115" s="493">
        <v>592.11127797867312</v>
      </c>
      <c r="Y115" s="499">
        <v>129239.17169654198</v>
      </c>
      <c r="Z115" s="493">
        <v>102920.07246398568</v>
      </c>
      <c r="AA115" s="493">
        <v>92628.075513310832</v>
      </c>
      <c r="AB115" s="494">
        <v>7876.8676552294974</v>
      </c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  <c r="BT115" s="118"/>
      <c r="BU115" s="118"/>
    </row>
    <row r="116" spans="1:73" s="1" customFormat="1" x14ac:dyDescent="0.3">
      <c r="A116" s="327">
        <v>2</v>
      </c>
      <c r="B116" s="179">
        <v>2020</v>
      </c>
      <c r="C116" s="23" t="s">
        <v>1</v>
      </c>
      <c r="D116" s="500">
        <f t="shared" si="14"/>
        <v>73.033345517696361</v>
      </c>
      <c r="E116" s="495">
        <f t="shared" si="12"/>
        <v>1503.7362138884146</v>
      </c>
      <c r="F116" s="495">
        <f t="shared" si="13"/>
        <v>150.96350030054009</v>
      </c>
      <c r="G116" s="496">
        <f t="shared" si="15"/>
        <v>112.98049596171177</v>
      </c>
      <c r="H116" s="491">
        <v>12.863697436558546</v>
      </c>
      <c r="I116" s="475">
        <v>336.95829291643406</v>
      </c>
      <c r="J116" s="475">
        <v>36.975875781196315</v>
      </c>
      <c r="K116" s="476">
        <v>345.8718036628386</v>
      </c>
      <c r="L116" s="491">
        <v>76.236540649857986</v>
      </c>
      <c r="M116" s="475">
        <v>421.29265855215738</v>
      </c>
      <c r="N116" s="475">
        <v>38.485444980557482</v>
      </c>
      <c r="O116" s="475">
        <v>39.854560446107143</v>
      </c>
      <c r="P116" s="476">
        <v>3258.381011897703</v>
      </c>
      <c r="Q116" s="500">
        <v>1E-3</v>
      </c>
      <c r="R116" s="495">
        <v>1E-3</v>
      </c>
      <c r="S116" s="495">
        <v>1E-3</v>
      </c>
      <c r="T116" s="495">
        <v>0</v>
      </c>
      <c r="U116" s="500">
        <v>0</v>
      </c>
      <c r="V116" s="495">
        <v>0</v>
      </c>
      <c r="W116" s="495">
        <v>0</v>
      </c>
      <c r="X116" s="495">
        <v>2952.3627686809714</v>
      </c>
      <c r="Y116" s="500">
        <v>130581.96954579557</v>
      </c>
      <c r="Z116" s="495">
        <v>102641.58397790456</v>
      </c>
      <c r="AA116" s="495">
        <v>93903.401435542255</v>
      </c>
      <c r="AB116" s="496">
        <v>7513.0478391134775</v>
      </c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18"/>
      <c r="AT116" s="118"/>
      <c r="AU116" s="118"/>
      <c r="AV116" s="118"/>
      <c r="AW116" s="118"/>
      <c r="AX116" s="118"/>
      <c r="AY116" s="118"/>
      <c r="AZ116" s="118"/>
      <c r="BA116" s="118"/>
      <c r="BB116" s="118"/>
      <c r="BC116" s="118"/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/>
      <c r="BP116" s="118"/>
      <c r="BQ116" s="118"/>
      <c r="BR116" s="118"/>
      <c r="BS116" s="118"/>
      <c r="BT116" s="118"/>
      <c r="BU116" s="118"/>
    </row>
    <row r="117" spans="1:73" s="1" customFormat="1" x14ac:dyDescent="0.3">
      <c r="A117" s="327">
        <v>2</v>
      </c>
      <c r="B117" s="179">
        <v>2021</v>
      </c>
      <c r="C117" s="23" t="s">
        <v>1</v>
      </c>
      <c r="D117" s="500">
        <f t="shared" si="14"/>
        <v>495.42313527300462</v>
      </c>
      <c r="E117" s="495">
        <f t="shared" si="12"/>
        <v>404.24667451561459</v>
      </c>
      <c r="F117" s="495">
        <f t="shared" si="13"/>
        <v>29.159847537095896</v>
      </c>
      <c r="G117" s="496">
        <f t="shared" si="15"/>
        <v>152.89511424523397</v>
      </c>
      <c r="H117" s="491">
        <v>88.179506784200697</v>
      </c>
      <c r="I117" s="475">
        <v>92.121955029546342</v>
      </c>
      <c r="J117" s="475">
        <v>7.0415305404653523</v>
      </c>
      <c r="K117" s="476">
        <v>444.68366904111497</v>
      </c>
      <c r="L117" s="491">
        <v>82.193837031769249</v>
      </c>
      <c r="M117" s="475">
        <v>92.014921440089992</v>
      </c>
      <c r="N117" s="475">
        <v>7.8288579995276368</v>
      </c>
      <c r="O117" s="475">
        <v>44.358249740200108</v>
      </c>
      <c r="P117" s="476">
        <v>1340.1533510179343</v>
      </c>
      <c r="Q117" s="500">
        <v>1E-3</v>
      </c>
      <c r="R117" s="495">
        <v>1E-3</v>
      </c>
      <c r="S117" s="495">
        <v>1E-3</v>
      </c>
      <c r="T117" s="495">
        <v>0</v>
      </c>
      <c r="U117" s="500">
        <v>0</v>
      </c>
      <c r="V117" s="495">
        <v>0</v>
      </c>
      <c r="W117" s="495">
        <v>0</v>
      </c>
      <c r="X117" s="495">
        <v>939.82693171701942</v>
      </c>
      <c r="Y117" s="500">
        <v>129221.99870277256</v>
      </c>
      <c r="Z117" s="495">
        <v>100927.87881973505</v>
      </c>
      <c r="AA117" s="495">
        <v>95245.840304043159</v>
      </c>
      <c r="AB117" s="496">
        <v>7908.0656036307937</v>
      </c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  <c r="BC117" s="118"/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/>
      <c r="BQ117" s="118"/>
      <c r="BR117" s="118"/>
      <c r="BS117" s="118"/>
      <c r="BT117" s="118"/>
      <c r="BU117" s="118"/>
    </row>
    <row r="118" spans="1:73" s="1" customFormat="1" x14ac:dyDescent="0.3">
      <c r="A118" s="327">
        <v>2</v>
      </c>
      <c r="B118" s="179">
        <v>2022</v>
      </c>
      <c r="C118" s="23" t="s">
        <v>1</v>
      </c>
      <c r="D118" s="500">
        <f t="shared" si="14"/>
        <v>328.6486818164841</v>
      </c>
      <c r="E118" s="495">
        <f t="shared" si="12"/>
        <v>293.21839398746829</v>
      </c>
      <c r="F118" s="495">
        <f t="shared" si="13"/>
        <v>23.287732004652032</v>
      </c>
      <c r="G118" s="496">
        <f t="shared" si="15"/>
        <v>119.95691455322087</v>
      </c>
      <c r="H118" s="491">
        <v>57.227611797022824</v>
      </c>
      <c r="I118" s="475">
        <v>65.982487481483275</v>
      </c>
      <c r="J118" s="475">
        <v>5.668873275945252</v>
      </c>
      <c r="K118" s="476">
        <v>334.44031739279029</v>
      </c>
      <c r="L118" s="491">
        <v>60.441482534028133</v>
      </c>
      <c r="M118" s="475">
        <v>75.955189953030782</v>
      </c>
      <c r="N118" s="475">
        <v>7.404993132242188</v>
      </c>
      <c r="O118" s="475">
        <v>21.719325730668739</v>
      </c>
      <c r="P118" s="476">
        <v>940.88816091263743</v>
      </c>
      <c r="Q118" s="500">
        <v>1E-3</v>
      </c>
      <c r="R118" s="495">
        <v>1E-3</v>
      </c>
      <c r="S118" s="495">
        <v>1E-3</v>
      </c>
      <c r="T118" s="495">
        <v>0</v>
      </c>
      <c r="U118" s="500">
        <v>0</v>
      </c>
      <c r="V118" s="495">
        <v>0</v>
      </c>
      <c r="W118" s="495">
        <v>0</v>
      </c>
      <c r="X118" s="495">
        <v>591.86691549653483</v>
      </c>
      <c r="Y118" s="500">
        <v>132085.18483331808</v>
      </c>
      <c r="Z118" s="495">
        <v>102209.28793574737</v>
      </c>
      <c r="AA118" s="495">
        <v>94484.002381881699</v>
      </c>
      <c r="AB118" s="496">
        <v>8249.6304758726365</v>
      </c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8"/>
      <c r="BA118" s="118"/>
      <c r="BB118" s="118"/>
      <c r="BC118" s="118"/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8"/>
      <c r="BQ118" s="118"/>
      <c r="BR118" s="118"/>
      <c r="BS118" s="118"/>
      <c r="BT118" s="118"/>
      <c r="BU118" s="118"/>
    </row>
    <row r="119" spans="1:73" s="1" customFormat="1" x14ac:dyDescent="0.3">
      <c r="A119" s="327">
        <v>2</v>
      </c>
      <c r="B119" s="179">
        <v>2023</v>
      </c>
      <c r="C119" s="23" t="s">
        <v>1</v>
      </c>
      <c r="D119" s="500">
        <f t="shared" si="14"/>
        <v>256.3085589872158</v>
      </c>
      <c r="E119" s="495">
        <f t="shared" si="12"/>
        <v>374.19050918262849</v>
      </c>
      <c r="F119" s="495">
        <f t="shared" si="13"/>
        <v>31.224318346085962</v>
      </c>
      <c r="G119" s="496">
        <f t="shared" si="15"/>
        <v>382.97128941156683</v>
      </c>
      <c r="H119" s="491">
        <v>44.923461692459192</v>
      </c>
      <c r="I119" s="475">
        <v>87.229132485306764</v>
      </c>
      <c r="J119" s="475">
        <v>7.7279261310494327</v>
      </c>
      <c r="K119" s="476">
        <v>1139.4199061005654</v>
      </c>
      <c r="L119" s="491">
        <v>26.161685293422099</v>
      </c>
      <c r="M119" s="475">
        <v>57.628032536361928</v>
      </c>
      <c r="N119" s="475">
        <v>6.1490042514686962</v>
      </c>
      <c r="O119" s="475">
        <v>24.703602285316823</v>
      </c>
      <c r="P119" s="476">
        <v>1078.4170500612672</v>
      </c>
      <c r="Q119" s="500">
        <v>1E-3</v>
      </c>
      <c r="R119" s="495">
        <v>1E-3</v>
      </c>
      <c r="S119" s="495">
        <v>1E-3</v>
      </c>
      <c r="T119" s="495">
        <v>1E-3</v>
      </c>
      <c r="U119" s="500">
        <v>0</v>
      </c>
      <c r="V119" s="495">
        <v>0</v>
      </c>
      <c r="W119" s="495">
        <v>0</v>
      </c>
      <c r="X119" s="495">
        <v>0</v>
      </c>
      <c r="Y119" s="500">
        <v>131225.34717077488</v>
      </c>
      <c r="Z119" s="495">
        <v>98664.075475588965</v>
      </c>
      <c r="AA119" s="495">
        <v>92930.407172830077</v>
      </c>
      <c r="AB119" s="496">
        <v>7730.5474560391012</v>
      </c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/>
      <c r="BP119" s="118"/>
      <c r="BQ119" s="118"/>
      <c r="BR119" s="118"/>
      <c r="BS119" s="118"/>
      <c r="BT119" s="118"/>
      <c r="BU119" s="118"/>
    </row>
    <row r="120" spans="1:73" s="1" customFormat="1" x14ac:dyDescent="0.3">
      <c r="A120" s="327">
        <v>2</v>
      </c>
      <c r="B120" s="179">
        <v>2024</v>
      </c>
      <c r="C120" s="23" t="s">
        <v>1</v>
      </c>
      <c r="D120" s="500">
        <f t="shared" si="14"/>
        <v>32.573990159280605</v>
      </c>
      <c r="E120" s="495">
        <f t="shared" si="12"/>
        <v>1195.3460188227752</v>
      </c>
      <c r="F120" s="495">
        <f t="shared" si="13"/>
        <v>119.42778994462485</v>
      </c>
      <c r="G120" s="496">
        <f t="shared" si="15"/>
        <v>132.84051646854317</v>
      </c>
      <c r="H120" s="491">
        <v>5.644231833168539</v>
      </c>
      <c r="I120" s="475">
        <v>268.07534516265798</v>
      </c>
      <c r="J120" s="475">
        <v>29.909849317503063</v>
      </c>
      <c r="K120" s="476">
        <v>413.43729708040581</v>
      </c>
      <c r="L120" s="491">
        <v>32.434357206993376</v>
      </c>
      <c r="M120" s="475">
        <v>210.9155997527788</v>
      </c>
      <c r="N120" s="475">
        <v>25.999007399398483</v>
      </c>
      <c r="O120" s="475">
        <v>38.710749435438906</v>
      </c>
      <c r="P120" s="476">
        <v>2593.5559910617735</v>
      </c>
      <c r="Q120" s="500">
        <v>1E-3</v>
      </c>
      <c r="R120" s="495">
        <v>1E-3</v>
      </c>
      <c r="S120" s="495">
        <v>1E-3</v>
      </c>
      <c r="T120" s="495">
        <v>0</v>
      </c>
      <c r="U120" s="500">
        <v>0</v>
      </c>
      <c r="V120" s="495">
        <v>0</v>
      </c>
      <c r="W120" s="495">
        <v>0</v>
      </c>
      <c r="X120" s="495">
        <v>2218.8284434168063</v>
      </c>
      <c r="Y120" s="500">
        <v>132737.59757009658</v>
      </c>
      <c r="Z120" s="495">
        <v>102556.83310317904</v>
      </c>
      <c r="AA120" s="495">
        <v>91837.278736103093</v>
      </c>
      <c r="AB120" s="496">
        <v>7390.0731751888561</v>
      </c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/>
      <c r="BP120" s="118"/>
      <c r="BQ120" s="118"/>
      <c r="BR120" s="118"/>
      <c r="BS120" s="118"/>
      <c r="BT120" s="118"/>
      <c r="BU120" s="118"/>
    </row>
    <row r="121" spans="1:73" s="1" customFormat="1" ht="16.2" thickBot="1" x14ac:dyDescent="0.35">
      <c r="A121" s="409">
        <v>2</v>
      </c>
      <c r="B121" s="180">
        <v>2025</v>
      </c>
      <c r="C121" s="24" t="s">
        <v>1</v>
      </c>
      <c r="D121" s="501">
        <f t="shared" si="14"/>
        <v>866.47773419580301</v>
      </c>
      <c r="E121" s="497">
        <f t="shared" si="12"/>
        <v>472.23667424905727</v>
      </c>
      <c r="F121" s="497">
        <f t="shared" si="13"/>
        <v>41.436207065459548</v>
      </c>
      <c r="G121" s="498">
        <f t="shared" si="15"/>
        <v>57.109492046367556</v>
      </c>
      <c r="H121" s="492">
        <v>150.17043735819405</v>
      </c>
      <c r="I121" s="477">
        <v>106.02349868231808</v>
      </c>
      <c r="J121" s="477">
        <v>10.330725884655459</v>
      </c>
      <c r="K121" s="478">
        <v>177.93136131218017</v>
      </c>
      <c r="L121" s="492">
        <v>154.62187795031417</v>
      </c>
      <c r="M121" s="477">
        <v>109.85831165824959</v>
      </c>
      <c r="N121" s="477">
        <v>11.803124320505317</v>
      </c>
      <c r="O121" s="477">
        <v>30.048631217487049</v>
      </c>
      <c r="P121" s="478">
        <v>1837.3229820727629</v>
      </c>
      <c r="Q121" s="501">
        <v>1E-3</v>
      </c>
      <c r="R121" s="497">
        <v>1E-3</v>
      </c>
      <c r="S121" s="497">
        <v>1E-3</v>
      </c>
      <c r="T121" s="497">
        <v>0</v>
      </c>
      <c r="U121" s="501">
        <v>0</v>
      </c>
      <c r="V121" s="497">
        <v>0</v>
      </c>
      <c r="W121" s="497">
        <v>0</v>
      </c>
      <c r="X121" s="497">
        <v>1689.4392519780697</v>
      </c>
      <c r="Y121" s="501">
        <v>132709.12862142001</v>
      </c>
      <c r="Z121" s="497">
        <v>102443.73787619329</v>
      </c>
      <c r="AA121" s="497">
        <v>92252.255373568478</v>
      </c>
      <c r="AB121" s="498">
        <v>7382.1630283707491</v>
      </c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  <c r="BC121" s="118"/>
      <c r="BD121" s="118"/>
      <c r="BE121" s="118"/>
      <c r="BF121" s="118"/>
      <c r="BG121" s="118"/>
      <c r="BH121" s="118"/>
      <c r="BI121" s="118"/>
      <c r="BJ121" s="118"/>
      <c r="BK121" s="118"/>
      <c r="BL121" s="118"/>
      <c r="BM121" s="118"/>
      <c r="BN121" s="118"/>
      <c r="BO121" s="118"/>
      <c r="BP121" s="118"/>
      <c r="BQ121" s="118"/>
      <c r="BR121" s="118"/>
      <c r="BS121" s="118"/>
      <c r="BT121" s="118"/>
      <c r="BU121" s="118"/>
    </row>
    <row r="122" spans="1:73" s="1" customFormat="1" x14ac:dyDescent="0.3">
      <c r="A122" s="47">
        <v>2</v>
      </c>
      <c r="B122" s="178">
        <v>2026</v>
      </c>
      <c r="C122" s="22" t="s">
        <v>1</v>
      </c>
      <c r="D122" s="499">
        <f t="shared" si="14"/>
        <v>1461.9854066909697</v>
      </c>
      <c r="E122" s="493">
        <f t="shared" si="12"/>
        <v>423.40965721254162</v>
      </c>
      <c r="F122" s="493">
        <f t="shared" si="13"/>
        <v>41.243083715846659</v>
      </c>
      <c r="G122" s="494">
        <f t="shared" si="15"/>
        <v>604.60425626699282</v>
      </c>
      <c r="H122" s="490">
        <v>245.9837145440072</v>
      </c>
      <c r="I122" s="473">
        <v>91.494260652669581</v>
      </c>
      <c r="J122" s="473">
        <v>9.9577774093089051</v>
      </c>
      <c r="K122" s="474">
        <v>1709.8366753428691</v>
      </c>
      <c r="L122" s="490">
        <v>169.97277186945306</v>
      </c>
      <c r="M122" s="473">
        <v>79.730490553682131</v>
      </c>
      <c r="N122" s="473">
        <v>9.9054700490661745</v>
      </c>
      <c r="O122" s="473">
        <v>61.145209362201356</v>
      </c>
      <c r="P122" s="474">
        <v>2281.5608222365427</v>
      </c>
      <c r="Q122" s="499">
        <v>1E-3</v>
      </c>
      <c r="R122" s="493">
        <v>1E-3</v>
      </c>
      <c r="S122" s="493">
        <v>1E-3</v>
      </c>
      <c r="T122" s="493">
        <v>0</v>
      </c>
      <c r="U122" s="499">
        <v>0</v>
      </c>
      <c r="V122" s="493">
        <v>0</v>
      </c>
      <c r="W122" s="493">
        <v>0</v>
      </c>
      <c r="X122" s="493">
        <v>632.86835625587514</v>
      </c>
      <c r="Y122" s="499">
        <v>136698.74209447543</v>
      </c>
      <c r="Z122" s="493">
        <v>106437.51910141605</v>
      </c>
      <c r="AA122" s="493">
        <v>95261.310478550629</v>
      </c>
      <c r="AB122" s="494">
        <v>8132.8808152698693</v>
      </c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8"/>
      <c r="BQ122" s="118"/>
      <c r="BR122" s="118"/>
      <c r="BS122" s="118"/>
      <c r="BT122" s="118"/>
      <c r="BU122" s="118"/>
    </row>
    <row r="123" spans="1:73" s="1" customFormat="1" x14ac:dyDescent="0.3">
      <c r="A123" s="327">
        <v>2</v>
      </c>
      <c r="B123" s="179">
        <v>2027</v>
      </c>
      <c r="C123" s="23" t="s">
        <v>1</v>
      </c>
      <c r="D123" s="500">
        <f t="shared" si="14"/>
        <v>79.570639131407603</v>
      </c>
      <c r="E123" s="495">
        <f t="shared" si="12"/>
        <v>1627.1861938403251</v>
      </c>
      <c r="F123" s="495">
        <f t="shared" si="13"/>
        <v>164.80969000201392</v>
      </c>
      <c r="G123" s="496">
        <f t="shared" si="15"/>
        <v>121.35518113902478</v>
      </c>
      <c r="H123" s="491">
        <v>13.255388210500007</v>
      </c>
      <c r="I123" s="475">
        <v>352.87773426931778</v>
      </c>
      <c r="J123" s="475">
        <v>39.265946749904884</v>
      </c>
      <c r="K123" s="476">
        <v>359.26282256843007</v>
      </c>
      <c r="L123" s="491">
        <v>78.183297312624106</v>
      </c>
      <c r="M123" s="475">
        <v>444.29394193606572</v>
      </c>
      <c r="N123" s="475">
        <v>41.152874840856079</v>
      </c>
      <c r="O123" s="475">
        <v>39.954002869369312</v>
      </c>
      <c r="P123" s="476">
        <v>3443.9191737918832</v>
      </c>
      <c r="Q123" s="500">
        <v>1E-3</v>
      </c>
      <c r="R123" s="495">
        <v>1E-3</v>
      </c>
      <c r="S123" s="495">
        <v>1E-3</v>
      </c>
      <c r="T123" s="495">
        <v>0</v>
      </c>
      <c r="U123" s="500">
        <v>0</v>
      </c>
      <c r="V123" s="495">
        <v>0</v>
      </c>
      <c r="W123" s="495">
        <v>0</v>
      </c>
      <c r="X123" s="495">
        <v>3124.6093540928223</v>
      </c>
      <c r="Y123" s="500">
        <v>138066.47311714914</v>
      </c>
      <c r="Z123" s="495">
        <v>106057.36441779674</v>
      </c>
      <c r="AA123" s="495">
        <v>96537.157099249176</v>
      </c>
      <c r="AB123" s="496">
        <v>7769.1567032821113</v>
      </c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8"/>
      <c r="BQ123" s="118"/>
      <c r="BR123" s="118"/>
      <c r="BS123" s="118"/>
      <c r="BT123" s="118"/>
      <c r="BU123" s="118"/>
    </row>
    <row r="124" spans="1:73" s="1" customFormat="1" x14ac:dyDescent="0.3">
      <c r="A124" s="327">
        <v>2</v>
      </c>
      <c r="B124" s="179">
        <v>2028</v>
      </c>
      <c r="C124" s="23" t="s">
        <v>1</v>
      </c>
      <c r="D124" s="500">
        <f t="shared" si="14"/>
        <v>539.94575507604168</v>
      </c>
      <c r="E124" s="495">
        <f t="shared" si="12"/>
        <v>448.71777002588334</v>
      </c>
      <c r="F124" s="495">
        <f t="shared" si="13"/>
        <v>31.77582097609783</v>
      </c>
      <c r="G124" s="496">
        <f t="shared" si="15"/>
        <v>163.92734325794339</v>
      </c>
      <c r="H124" s="491">
        <v>90.853983478027473</v>
      </c>
      <c r="I124" s="475">
        <v>97.476852820203803</v>
      </c>
      <c r="J124" s="475">
        <v>7.4668501987231046</v>
      </c>
      <c r="K124" s="476">
        <v>461.81701873000537</v>
      </c>
      <c r="L124" s="491">
        <v>86.013639422399294</v>
      </c>
      <c r="M124" s="475">
        <v>97.488897332399588</v>
      </c>
      <c r="N124" s="475">
        <v>8.493203479304686</v>
      </c>
      <c r="O124" s="475">
        <v>47.020446791147421</v>
      </c>
      <c r="P124" s="476">
        <v>1417.8508409799206</v>
      </c>
      <c r="Q124" s="500">
        <v>1E-3</v>
      </c>
      <c r="R124" s="495">
        <v>1E-3</v>
      </c>
      <c r="S124" s="495">
        <v>1E-3</v>
      </c>
      <c r="T124" s="495">
        <v>0</v>
      </c>
      <c r="U124" s="500">
        <v>0</v>
      </c>
      <c r="V124" s="495">
        <v>0</v>
      </c>
      <c r="W124" s="495">
        <v>0</v>
      </c>
      <c r="X124" s="495">
        <v>1003.0532690410629</v>
      </c>
      <c r="Y124" s="500">
        <v>136689.13449185598</v>
      </c>
      <c r="Z124" s="495">
        <v>105876.50721173272</v>
      </c>
      <c r="AA124" s="495">
        <v>97878.471242831511</v>
      </c>
      <c r="AB124" s="496">
        <v>8164.1185621549521</v>
      </c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8"/>
      <c r="BP124" s="118"/>
      <c r="BQ124" s="118"/>
      <c r="BR124" s="118"/>
      <c r="BS124" s="118"/>
      <c r="BT124" s="118"/>
      <c r="BU124" s="118"/>
    </row>
    <row r="125" spans="1:73" s="1" customFormat="1" x14ac:dyDescent="0.3">
      <c r="A125" s="327">
        <v>2</v>
      </c>
      <c r="B125" s="179">
        <v>2029</v>
      </c>
      <c r="C125" s="23" t="s">
        <v>1</v>
      </c>
      <c r="D125" s="500">
        <f t="shared" si="14"/>
        <v>357.77056088268563</v>
      </c>
      <c r="E125" s="495">
        <f t="shared" si="12"/>
        <v>317.89761654360564</v>
      </c>
      <c r="F125" s="495">
        <f t="shared" si="13"/>
        <v>25.408009461873338</v>
      </c>
      <c r="G125" s="496">
        <f t="shared" si="15"/>
        <v>128.70097357295617</v>
      </c>
      <c r="H125" s="491">
        <v>58.969657611738349</v>
      </c>
      <c r="I125" s="475">
        <v>69.157794897664047</v>
      </c>
      <c r="J125" s="475">
        <v>6.0173277050712226</v>
      </c>
      <c r="K125" s="476">
        <v>348.01934799225467</v>
      </c>
      <c r="L125" s="491">
        <v>62.183227266600518</v>
      </c>
      <c r="M125" s="475">
        <v>79.696520129499461</v>
      </c>
      <c r="N125" s="475">
        <v>7.8557003768387466</v>
      </c>
      <c r="O125" s="475">
        <v>22.074307260969775</v>
      </c>
      <c r="P125" s="476">
        <v>989.97147564506099</v>
      </c>
      <c r="Q125" s="500">
        <v>1E-3</v>
      </c>
      <c r="R125" s="495">
        <v>1E-3</v>
      </c>
      <c r="S125" s="495">
        <v>1E-3</v>
      </c>
      <c r="T125" s="495">
        <v>0</v>
      </c>
      <c r="U125" s="500">
        <v>0</v>
      </c>
      <c r="V125" s="495">
        <v>0</v>
      </c>
      <c r="W125" s="495">
        <v>0</v>
      </c>
      <c r="X125" s="495">
        <v>634.56485549780086</v>
      </c>
      <c r="Y125" s="500">
        <v>139541.64283063059</v>
      </c>
      <c r="Z125" s="495">
        <v>105724.09359382128</v>
      </c>
      <c r="AA125" s="495">
        <v>97116.900768190724</v>
      </c>
      <c r="AB125" s="496">
        <v>8505.6259350381606</v>
      </c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8"/>
      <c r="BA125" s="118"/>
      <c r="BB125" s="118"/>
      <c r="BC125" s="118"/>
      <c r="BD125" s="118"/>
      <c r="BE125" s="118"/>
      <c r="BF125" s="118"/>
      <c r="BG125" s="118"/>
      <c r="BH125" s="118"/>
      <c r="BI125" s="118"/>
      <c r="BJ125" s="118"/>
      <c r="BK125" s="118"/>
      <c r="BL125" s="118"/>
      <c r="BM125" s="118"/>
      <c r="BN125" s="118"/>
      <c r="BO125" s="118"/>
      <c r="BP125" s="118"/>
      <c r="BQ125" s="118"/>
      <c r="BR125" s="118"/>
      <c r="BS125" s="118"/>
      <c r="BT125" s="118"/>
      <c r="BU125" s="118"/>
    </row>
    <row r="126" spans="1:73" s="1" customFormat="1" x14ac:dyDescent="0.3">
      <c r="A126" s="327">
        <v>2</v>
      </c>
      <c r="B126" s="179">
        <v>2030</v>
      </c>
      <c r="C126" s="23" t="s">
        <v>1</v>
      </c>
      <c r="D126" s="500">
        <f t="shared" si="14"/>
        <v>278.98636508256948</v>
      </c>
      <c r="E126" s="495">
        <f t="shared" si="12"/>
        <v>405.52840257419945</v>
      </c>
      <c r="F126" s="495">
        <f t="shared" si="13"/>
        <v>34.089136562554053</v>
      </c>
      <c r="G126" s="496">
        <f t="shared" si="15"/>
        <v>413.69045316125988</v>
      </c>
      <c r="H126" s="491">
        <v>46.282291996328425</v>
      </c>
      <c r="I126" s="475">
        <v>91.394454807956237</v>
      </c>
      <c r="J126" s="475">
        <v>8.2043540768906773</v>
      </c>
      <c r="K126" s="476">
        <v>1189.6584210634155</v>
      </c>
      <c r="L126" s="491">
        <v>26.617263636247372</v>
      </c>
      <c r="M126" s="475">
        <v>60.276143577276223</v>
      </c>
      <c r="N126" s="475">
        <v>6.5741213551900861</v>
      </c>
      <c r="O126" s="475">
        <v>26.366093256420339</v>
      </c>
      <c r="P126" s="476">
        <v>1133.8317483910198</v>
      </c>
      <c r="Q126" s="500">
        <v>1E-3</v>
      </c>
      <c r="R126" s="495">
        <v>1E-3</v>
      </c>
      <c r="S126" s="495">
        <v>1E-3</v>
      </c>
      <c r="T126" s="495">
        <v>1E-3</v>
      </c>
      <c r="U126" s="500">
        <v>0</v>
      </c>
      <c r="V126" s="495">
        <v>0</v>
      </c>
      <c r="W126" s="495">
        <v>0</v>
      </c>
      <c r="X126" s="495">
        <v>0</v>
      </c>
      <c r="Y126" s="500">
        <v>138642.36450105225</v>
      </c>
      <c r="Z126" s="495">
        <v>102053.82021048637</v>
      </c>
      <c r="AA126" s="495">
        <v>95565.127198396833</v>
      </c>
      <c r="AB126" s="496">
        <v>7997.9935872717033</v>
      </c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8"/>
      <c r="BD126" s="118"/>
      <c r="BE126" s="118"/>
      <c r="BF126" s="118"/>
      <c r="BG126" s="118"/>
      <c r="BH126" s="118"/>
      <c r="BI126" s="118"/>
      <c r="BJ126" s="118"/>
      <c r="BK126" s="118"/>
      <c r="BL126" s="118"/>
      <c r="BM126" s="118"/>
      <c r="BN126" s="118"/>
      <c r="BO126" s="118"/>
      <c r="BP126" s="118"/>
      <c r="BQ126" s="118"/>
      <c r="BR126" s="118"/>
      <c r="BS126" s="118"/>
      <c r="BT126" s="118"/>
      <c r="BU126" s="118"/>
    </row>
    <row r="127" spans="1:73" s="1" customFormat="1" x14ac:dyDescent="0.3">
      <c r="A127" s="327">
        <v>3</v>
      </c>
      <c r="B127" s="179">
        <v>2018</v>
      </c>
      <c r="C127" s="23" t="s">
        <v>2</v>
      </c>
      <c r="D127" s="500">
        <f t="shared" si="14"/>
        <v>35.423271608682498</v>
      </c>
      <c r="E127" s="495">
        <f t="shared" si="12"/>
        <v>1297.2549087672162</v>
      </c>
      <c r="F127" s="495">
        <f t="shared" si="13"/>
        <v>130.52293050191483</v>
      </c>
      <c r="G127" s="496">
        <f t="shared" si="15"/>
        <v>143.34954961649933</v>
      </c>
      <c r="H127" s="491">
        <v>5.8125156880481397</v>
      </c>
      <c r="I127" s="475">
        <v>281.04351909210021</v>
      </c>
      <c r="J127" s="475">
        <v>31.776756460425297</v>
      </c>
      <c r="K127" s="476">
        <v>431.22484749563938</v>
      </c>
      <c r="L127" s="491">
        <v>32.233184348965139</v>
      </c>
      <c r="M127" s="475">
        <v>217.76520329726225</v>
      </c>
      <c r="N127" s="475">
        <v>27.277310926851406</v>
      </c>
      <c r="O127" s="475">
        <v>41.418501425537691</v>
      </c>
      <c r="P127" s="476">
        <v>2744.6202929604824</v>
      </c>
      <c r="Q127" s="500">
        <v>1E-3</v>
      </c>
      <c r="R127" s="495">
        <v>1E-3</v>
      </c>
      <c r="S127" s="495">
        <v>1E-3</v>
      </c>
      <c r="T127" s="495">
        <v>0</v>
      </c>
      <c r="U127" s="500">
        <v>0</v>
      </c>
      <c r="V127" s="495">
        <v>0</v>
      </c>
      <c r="W127" s="495">
        <v>0</v>
      </c>
      <c r="X127" s="495">
        <v>2354.8129468903808</v>
      </c>
      <c r="Y127" s="500">
        <v>140169.12654102239</v>
      </c>
      <c r="Z127" s="495">
        <v>106164.56482623317</v>
      </c>
      <c r="AA127" s="495">
        <v>94472.430038061284</v>
      </c>
      <c r="AB127" s="496">
        <v>7645.755248861964</v>
      </c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8"/>
      <c r="BD127" s="118"/>
      <c r="BE127" s="118"/>
      <c r="BF127" s="118"/>
      <c r="BG127" s="118"/>
      <c r="BH127" s="118"/>
      <c r="BI127" s="118"/>
      <c r="BJ127" s="118"/>
      <c r="BK127" s="118"/>
      <c r="BL127" s="118"/>
      <c r="BM127" s="118"/>
      <c r="BN127" s="118"/>
      <c r="BO127" s="118"/>
      <c r="BP127" s="118"/>
      <c r="BQ127" s="118"/>
      <c r="BR127" s="118"/>
      <c r="BS127" s="118"/>
      <c r="BT127" s="118"/>
      <c r="BU127" s="118"/>
    </row>
    <row r="128" spans="1:73" s="1" customFormat="1" ht="16.2" thickBot="1" x14ac:dyDescent="0.35">
      <c r="A128" s="409">
        <v>3</v>
      </c>
      <c r="B128" s="180">
        <v>2019</v>
      </c>
      <c r="C128" s="24" t="s">
        <v>2</v>
      </c>
      <c r="D128" s="501">
        <f t="shared" si="14"/>
        <v>941.93909248542138</v>
      </c>
      <c r="E128" s="497">
        <f t="shared" si="12"/>
        <v>511.67969258696417</v>
      </c>
      <c r="F128" s="497">
        <f t="shared" si="13"/>
        <v>45.273613145421976</v>
      </c>
      <c r="G128" s="498">
        <f t="shared" si="15"/>
        <v>61.627308074577996</v>
      </c>
      <c r="H128" s="492">
        <v>154.64965299635756</v>
      </c>
      <c r="I128" s="477">
        <v>111.12903479521087</v>
      </c>
      <c r="J128" s="477">
        <v>10.974537946995113</v>
      </c>
      <c r="K128" s="478">
        <v>185.57092646754305</v>
      </c>
      <c r="L128" s="492">
        <v>160.60382066871784</v>
      </c>
      <c r="M128" s="477">
        <v>115.32245450893731</v>
      </c>
      <c r="N128" s="477">
        <v>12.404869519212006</v>
      </c>
      <c r="O128" s="477">
        <v>30.937139036021623</v>
      </c>
      <c r="P128" s="478">
        <v>1925.5138942656947</v>
      </c>
      <c r="Q128" s="501">
        <v>1E-3</v>
      </c>
      <c r="R128" s="497">
        <v>1E-3</v>
      </c>
      <c r="S128" s="497">
        <v>1E-3</v>
      </c>
      <c r="T128" s="497">
        <v>0</v>
      </c>
      <c r="U128" s="501">
        <v>0</v>
      </c>
      <c r="V128" s="497">
        <v>0</v>
      </c>
      <c r="W128" s="497">
        <v>0</v>
      </c>
      <c r="X128" s="497">
        <v>1770.8791068341732</v>
      </c>
      <c r="Y128" s="501">
        <v>140088.24919687957</v>
      </c>
      <c r="Z128" s="497">
        <v>105900.61320326835</v>
      </c>
      <c r="AA128" s="497">
        <v>94882.637189278394</v>
      </c>
      <c r="AB128" s="498">
        <v>7638.2012672831406</v>
      </c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8"/>
      <c r="BD128" s="118"/>
      <c r="BE128" s="118"/>
      <c r="BF128" s="118"/>
      <c r="BG128" s="118"/>
      <c r="BH128" s="118"/>
      <c r="BI128" s="118"/>
      <c r="BJ128" s="118"/>
      <c r="BK128" s="118"/>
      <c r="BL128" s="118"/>
      <c r="BM128" s="118"/>
      <c r="BN128" s="118"/>
      <c r="BO128" s="118"/>
      <c r="BP128" s="118"/>
      <c r="BQ128" s="118"/>
      <c r="BR128" s="118"/>
      <c r="BS128" s="118"/>
      <c r="BT128" s="118"/>
      <c r="BU128" s="118"/>
    </row>
    <row r="129" spans="1:73" s="1" customFormat="1" x14ac:dyDescent="0.3">
      <c r="A129" s="47">
        <v>3</v>
      </c>
      <c r="B129" s="178">
        <v>2020</v>
      </c>
      <c r="C129" s="22" t="s">
        <v>2</v>
      </c>
      <c r="D129" s="499">
        <f t="shared" si="14"/>
        <v>1591.575959980169</v>
      </c>
      <c r="E129" s="493">
        <f t="shared" si="12"/>
        <v>458.62078018808955</v>
      </c>
      <c r="F129" s="493">
        <f t="shared" si="13"/>
        <v>44.978213783081316</v>
      </c>
      <c r="G129" s="494">
        <f t="shared" si="15"/>
        <v>650.46455346288758</v>
      </c>
      <c r="H129" s="490">
        <v>253.56589063170628</v>
      </c>
      <c r="I129" s="473">
        <v>96.4602007625775</v>
      </c>
      <c r="J129" s="473">
        <v>10.659276005324928</v>
      </c>
      <c r="K129" s="474">
        <v>1781.7477501604617</v>
      </c>
      <c r="L129" s="490">
        <v>174.59566770358555</v>
      </c>
      <c r="M129" s="473">
        <v>83.937357326516647</v>
      </c>
      <c r="N129" s="473">
        <v>10.563691109925729</v>
      </c>
      <c r="O129" s="473">
        <v>61.893050768850671</v>
      </c>
      <c r="P129" s="474">
        <v>2386.9963476708335</v>
      </c>
      <c r="Q129" s="499">
        <v>1E-3</v>
      </c>
      <c r="R129" s="493">
        <v>1E-3</v>
      </c>
      <c r="S129" s="493">
        <v>1E-3</v>
      </c>
      <c r="T129" s="493">
        <v>0</v>
      </c>
      <c r="U129" s="499">
        <v>0</v>
      </c>
      <c r="V129" s="493">
        <v>0</v>
      </c>
      <c r="W129" s="493">
        <v>0</v>
      </c>
      <c r="X129" s="493">
        <v>667.14064827922221</v>
      </c>
      <c r="Y129" s="499">
        <v>144365.81745418161</v>
      </c>
      <c r="Z129" s="493">
        <v>109353.6801803791</v>
      </c>
      <c r="AA129" s="493">
        <v>97051.517991848392</v>
      </c>
      <c r="AB129" s="494">
        <v>8396.6345563220584</v>
      </c>
      <c r="AD129" s="118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8"/>
      <c r="BD129" s="118"/>
      <c r="BE129" s="118"/>
      <c r="BF129" s="118"/>
      <c r="BG129" s="118"/>
      <c r="BH129" s="118"/>
      <c r="BI129" s="118"/>
      <c r="BJ129" s="118"/>
      <c r="BK129" s="118"/>
      <c r="BL129" s="118"/>
      <c r="BM129" s="118"/>
      <c r="BN129" s="118"/>
      <c r="BO129" s="118"/>
      <c r="BP129" s="118"/>
      <c r="BQ129" s="118"/>
      <c r="BR129" s="118"/>
      <c r="BS129" s="118"/>
      <c r="BT129" s="118"/>
      <c r="BU129" s="118"/>
    </row>
    <row r="130" spans="1:73" s="1" customFormat="1" x14ac:dyDescent="0.3">
      <c r="A130" s="327">
        <v>3</v>
      </c>
      <c r="B130" s="179">
        <v>2021</v>
      </c>
      <c r="C130" s="23" t="s">
        <v>2</v>
      </c>
      <c r="D130" s="500">
        <f t="shared" si="14"/>
        <v>86.56372774076533</v>
      </c>
      <c r="E130" s="495">
        <f t="shared" si="12"/>
        <v>1760.5531809541581</v>
      </c>
      <c r="F130" s="495">
        <f t="shared" si="13"/>
        <v>179.65495861240109</v>
      </c>
      <c r="G130" s="496">
        <f t="shared" si="15"/>
        <v>130.86277508492941</v>
      </c>
      <c r="H130" s="491">
        <v>13.659237246318062</v>
      </c>
      <c r="I130" s="475">
        <v>371.82212826643013</v>
      </c>
      <c r="J130" s="475">
        <v>42.023308408100569</v>
      </c>
      <c r="K130" s="476">
        <v>374.68472894202523</v>
      </c>
      <c r="L130" s="491">
        <v>80.184457208825023</v>
      </c>
      <c r="M130" s="475">
        <v>470.30485603065665</v>
      </c>
      <c r="N130" s="475">
        <v>44.301979318089614</v>
      </c>
      <c r="O130" s="475">
        <v>40.302346286995316</v>
      </c>
      <c r="P130" s="476">
        <v>3654.1852023167257</v>
      </c>
      <c r="Q130" s="500">
        <v>1E-3</v>
      </c>
      <c r="R130" s="495">
        <v>1E-3</v>
      </c>
      <c r="S130" s="495">
        <v>1E-3</v>
      </c>
      <c r="T130" s="495">
        <v>0</v>
      </c>
      <c r="U130" s="500">
        <v>0</v>
      </c>
      <c r="V130" s="495">
        <v>0</v>
      </c>
      <c r="W130" s="495">
        <v>0</v>
      </c>
      <c r="X130" s="495">
        <v>3319.8018196616963</v>
      </c>
      <c r="Y130" s="500">
        <v>145759.65715613298</v>
      </c>
      <c r="Z130" s="495">
        <v>108903.47852812693</v>
      </c>
      <c r="AA130" s="495">
        <v>98327.909072687704</v>
      </c>
      <c r="AB130" s="496">
        <v>8033.0037347721409</v>
      </c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8"/>
      <c r="BH130" s="118"/>
      <c r="BI130" s="118"/>
      <c r="BJ130" s="118"/>
      <c r="BK130" s="118"/>
      <c r="BL130" s="118"/>
      <c r="BM130" s="118"/>
      <c r="BN130" s="118"/>
      <c r="BO130" s="118"/>
      <c r="BP130" s="118"/>
      <c r="BQ130" s="118"/>
      <c r="BR130" s="118"/>
      <c r="BS130" s="118"/>
      <c r="BT130" s="118"/>
      <c r="BU130" s="118"/>
    </row>
    <row r="131" spans="1:73" s="1" customFormat="1" x14ac:dyDescent="0.3">
      <c r="A131" s="327">
        <v>3</v>
      </c>
      <c r="B131" s="179">
        <v>2022</v>
      </c>
      <c r="C131" s="23" t="s">
        <v>2</v>
      </c>
      <c r="D131" s="500">
        <f t="shared" si="14"/>
        <v>587.72144348152915</v>
      </c>
      <c r="E131" s="495">
        <f t="shared" si="12"/>
        <v>488.07172152456582</v>
      </c>
      <c r="F131" s="495">
        <f t="shared" si="13"/>
        <v>34.623091339393106</v>
      </c>
      <c r="G131" s="496">
        <f t="shared" si="15"/>
        <v>176.35817581705436</v>
      </c>
      <c r="H131" s="491">
        <v>93.636062118253946</v>
      </c>
      <c r="I131" s="475">
        <v>102.94874639318118</v>
      </c>
      <c r="J131" s="475">
        <v>7.989839703242505</v>
      </c>
      <c r="K131" s="476">
        <v>481.28592549707258</v>
      </c>
      <c r="L131" s="491">
        <v>89.934233103362743</v>
      </c>
      <c r="M131" s="475">
        <v>104.81795602312049</v>
      </c>
      <c r="N131" s="475">
        <v>9.2767904444487801</v>
      </c>
      <c r="O131" s="475">
        <v>49.232064126092702</v>
      </c>
      <c r="P131" s="476">
        <v>1492.7396716957644</v>
      </c>
      <c r="Q131" s="500">
        <v>1E-3</v>
      </c>
      <c r="R131" s="495">
        <v>1E-3</v>
      </c>
      <c r="S131" s="495">
        <v>1E-3</v>
      </c>
      <c r="T131" s="495">
        <v>0</v>
      </c>
      <c r="U131" s="500">
        <v>0</v>
      </c>
      <c r="V131" s="495">
        <v>0</v>
      </c>
      <c r="W131" s="495">
        <v>0</v>
      </c>
      <c r="X131" s="495">
        <v>1060.6848103247848</v>
      </c>
      <c r="Y131" s="500">
        <v>144363.11068916655</v>
      </c>
      <c r="Z131" s="495">
        <v>109041.14900235974</v>
      </c>
      <c r="AA131" s="495">
        <v>99667.969619323834</v>
      </c>
      <c r="AB131" s="496">
        <v>8427.9174372343496</v>
      </c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8"/>
      <c r="BD131" s="118"/>
      <c r="BE131" s="118"/>
      <c r="BF131" s="118"/>
      <c r="BG131" s="118"/>
      <c r="BH131" s="118"/>
      <c r="BI131" s="118"/>
      <c r="BJ131" s="118"/>
      <c r="BK131" s="118"/>
      <c r="BL131" s="118"/>
      <c r="BM131" s="118"/>
      <c r="BN131" s="118"/>
      <c r="BO131" s="118"/>
      <c r="BP131" s="118"/>
      <c r="BQ131" s="118"/>
      <c r="BR131" s="118"/>
      <c r="BS131" s="118"/>
      <c r="BT131" s="118"/>
      <c r="BU131" s="118"/>
    </row>
    <row r="132" spans="1:73" s="1" customFormat="1" x14ac:dyDescent="0.3">
      <c r="A132" s="327">
        <v>3</v>
      </c>
      <c r="B132" s="179">
        <v>2023</v>
      </c>
      <c r="C132" s="23" t="s">
        <v>2</v>
      </c>
      <c r="D132" s="500">
        <f t="shared" si="14"/>
        <v>388.77321864694875</v>
      </c>
      <c r="E132" s="495">
        <f t="shared" si="12"/>
        <v>344.49151415382477</v>
      </c>
      <c r="F132" s="495">
        <f t="shared" si="13"/>
        <v>27.696442517018106</v>
      </c>
      <c r="G132" s="496">
        <f t="shared" si="15"/>
        <v>138.63151211951541</v>
      </c>
      <c r="H132" s="491">
        <v>60.748326487204459</v>
      </c>
      <c r="I132" s="475">
        <v>72.933706795250799</v>
      </c>
      <c r="J132" s="475">
        <v>6.440585049365426</v>
      </c>
      <c r="K132" s="476">
        <v>363.59778622684064</v>
      </c>
      <c r="L132" s="491">
        <v>63.979184444667517</v>
      </c>
      <c r="M132" s="475">
        <v>83.976988086498125</v>
      </c>
      <c r="N132" s="475">
        <v>8.401921615097141</v>
      </c>
      <c r="O132" s="475">
        <v>22.355092551715138</v>
      </c>
      <c r="P132" s="476">
        <v>1042.4297500721998</v>
      </c>
      <c r="Q132" s="500">
        <v>1E-3</v>
      </c>
      <c r="R132" s="495">
        <v>1E-3</v>
      </c>
      <c r="S132" s="495">
        <v>1E-3</v>
      </c>
      <c r="T132" s="495">
        <v>0</v>
      </c>
      <c r="U132" s="500">
        <v>0</v>
      </c>
      <c r="V132" s="495">
        <v>0</v>
      </c>
      <c r="W132" s="495">
        <v>0</v>
      </c>
      <c r="X132" s="495">
        <v>673.3193314510961</v>
      </c>
      <c r="Y132" s="500">
        <v>147193.91538733576</v>
      </c>
      <c r="Z132" s="495">
        <v>108637.07843317665</v>
      </c>
      <c r="AA132" s="495">
        <v>98906.880820427992</v>
      </c>
      <c r="AB132" s="496">
        <v>8769.3734657658333</v>
      </c>
      <c r="AD132" s="118"/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8"/>
      <c r="BD132" s="118"/>
      <c r="BE132" s="118"/>
      <c r="BF132" s="118"/>
      <c r="BG132" s="118"/>
      <c r="BH132" s="118"/>
      <c r="BI132" s="118"/>
      <c r="BJ132" s="118"/>
      <c r="BK132" s="118"/>
      <c r="BL132" s="118"/>
      <c r="BM132" s="118"/>
      <c r="BN132" s="118"/>
      <c r="BO132" s="118"/>
      <c r="BP132" s="118"/>
      <c r="BQ132" s="118"/>
      <c r="BR132" s="118"/>
      <c r="BS132" s="118"/>
      <c r="BT132" s="118"/>
      <c r="BU132" s="118"/>
    </row>
    <row r="133" spans="1:73" s="1" customFormat="1" x14ac:dyDescent="0.3">
      <c r="A133" s="327">
        <v>3</v>
      </c>
      <c r="B133" s="179">
        <v>2024</v>
      </c>
      <c r="C133" s="23" t="s">
        <v>2</v>
      </c>
      <c r="D133" s="500">
        <f t="shared" ref="D133:D164" si="16">Y133*H133/23000</f>
        <v>303.37647241070329</v>
      </c>
      <c r="E133" s="495">
        <f t="shared" ref="E133:E164" si="17">Z133*I133/23000</f>
        <v>439.38993521005079</v>
      </c>
      <c r="F133" s="495">
        <f t="shared" ref="F133:F164" si="18">AA133*J133/23000</f>
        <v>37.172524879190476</v>
      </c>
      <c r="G133" s="496">
        <f t="shared" ref="G133:G164" si="19">AB133*K133/23000</f>
        <v>447.10136481393147</v>
      </c>
      <c r="H133" s="491">
        <v>47.685031514159114</v>
      </c>
      <c r="I133" s="475">
        <v>96.352678937910383</v>
      </c>
      <c r="J133" s="475">
        <v>8.7817903000155422</v>
      </c>
      <c r="K133" s="476">
        <v>1244.6018486400283</v>
      </c>
      <c r="L133" s="491">
        <v>27.073156099469156</v>
      </c>
      <c r="M133" s="475">
        <v>63.347109417180178</v>
      </c>
      <c r="N133" s="475">
        <v>7.0922616867340968</v>
      </c>
      <c r="O133" s="475">
        <v>27.927936542838019</v>
      </c>
      <c r="P133" s="476">
        <v>1195.8561853473561</v>
      </c>
      <c r="Q133" s="500">
        <v>1E-3</v>
      </c>
      <c r="R133" s="495">
        <v>1E-3</v>
      </c>
      <c r="S133" s="495">
        <v>1E-3</v>
      </c>
      <c r="T133" s="495">
        <v>0</v>
      </c>
      <c r="U133" s="500">
        <v>0</v>
      </c>
      <c r="V133" s="495">
        <v>0</v>
      </c>
      <c r="W133" s="495">
        <v>0</v>
      </c>
      <c r="X133" s="495">
        <v>7.047998196143813</v>
      </c>
      <c r="Y133" s="500">
        <v>146328.07495103154</v>
      </c>
      <c r="Z133" s="495">
        <v>104885.18452448478</v>
      </c>
      <c r="AA133" s="495">
        <v>97356.921881847695</v>
      </c>
      <c r="AB133" s="496">
        <v>8262.3462290024563</v>
      </c>
      <c r="AD133" s="118"/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8"/>
      <c r="BD133" s="118"/>
      <c r="BE133" s="118"/>
      <c r="BF133" s="118"/>
      <c r="BG133" s="118"/>
      <c r="BH133" s="118"/>
      <c r="BI133" s="118"/>
      <c r="BJ133" s="118"/>
      <c r="BK133" s="118"/>
      <c r="BL133" s="118"/>
      <c r="BM133" s="118"/>
      <c r="BN133" s="118"/>
      <c r="BO133" s="118"/>
      <c r="BP133" s="118"/>
      <c r="BQ133" s="118"/>
      <c r="BR133" s="118"/>
      <c r="BS133" s="118"/>
      <c r="BT133" s="118"/>
      <c r="BU133" s="118"/>
    </row>
    <row r="134" spans="1:73" s="1" customFormat="1" x14ac:dyDescent="0.3">
      <c r="A134" s="327">
        <v>3</v>
      </c>
      <c r="B134" s="179">
        <v>2025</v>
      </c>
      <c r="C134" s="23" t="s">
        <v>2</v>
      </c>
      <c r="D134" s="500">
        <f t="shared" si="16"/>
        <v>38.487227300832252</v>
      </c>
      <c r="E134" s="495">
        <f t="shared" si="17"/>
        <v>1406.6414983531765</v>
      </c>
      <c r="F134" s="495">
        <f t="shared" si="18"/>
        <v>142.38085190097439</v>
      </c>
      <c r="G134" s="496">
        <f t="shared" si="19"/>
        <v>155.28639758131169</v>
      </c>
      <c r="H134" s="491">
        <v>5.9862662525692123</v>
      </c>
      <c r="I134" s="475">
        <v>296.3540078860342</v>
      </c>
      <c r="J134" s="475">
        <v>34.01825802215776</v>
      </c>
      <c r="K134" s="476">
        <v>451.57146940415953</v>
      </c>
      <c r="L134" s="491">
        <v>32.023764251274152</v>
      </c>
      <c r="M134" s="475">
        <v>225.97852025858484</v>
      </c>
      <c r="N134" s="475">
        <v>28.871783897408662</v>
      </c>
      <c r="O134" s="475">
        <v>44.265040247210536</v>
      </c>
      <c r="P134" s="476">
        <v>2915.2619648391601</v>
      </c>
      <c r="Q134" s="500">
        <v>1E-3</v>
      </c>
      <c r="R134" s="495">
        <v>1E-3</v>
      </c>
      <c r="S134" s="495">
        <v>1E-3</v>
      </c>
      <c r="T134" s="495">
        <v>0</v>
      </c>
      <c r="U134" s="500">
        <v>0</v>
      </c>
      <c r="V134" s="495">
        <v>0</v>
      </c>
      <c r="W134" s="495">
        <v>0</v>
      </c>
      <c r="X134" s="495">
        <v>2507.9545356822105</v>
      </c>
      <c r="Y134" s="500">
        <v>147872.84603975393</v>
      </c>
      <c r="Z134" s="495">
        <v>109169.28268628182</v>
      </c>
      <c r="AA134" s="495">
        <v>96264.764397677252</v>
      </c>
      <c r="AB134" s="496">
        <v>7909.2400347675066</v>
      </c>
      <c r="AD134" s="118"/>
      <c r="AE134" s="118"/>
      <c r="AF134" s="118"/>
      <c r="AG134" s="118"/>
      <c r="AH134" s="118"/>
      <c r="AI134" s="118"/>
      <c r="AJ134" s="118"/>
      <c r="AK134" s="118"/>
      <c r="AL134" s="118"/>
      <c r="AM134" s="118"/>
      <c r="AN134" s="118"/>
      <c r="AO134" s="118"/>
      <c r="AP134" s="118"/>
      <c r="AQ134" s="118"/>
      <c r="AR134" s="118"/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8"/>
      <c r="BD134" s="118"/>
      <c r="BE134" s="118"/>
      <c r="BF134" s="118"/>
      <c r="BG134" s="118"/>
      <c r="BH134" s="118"/>
      <c r="BI134" s="118"/>
      <c r="BJ134" s="118"/>
      <c r="BK134" s="118"/>
      <c r="BL134" s="118"/>
      <c r="BM134" s="118"/>
      <c r="BN134" s="118"/>
      <c r="BO134" s="118"/>
      <c r="BP134" s="118"/>
      <c r="BQ134" s="118"/>
      <c r="BR134" s="118"/>
      <c r="BS134" s="118"/>
      <c r="BT134" s="118"/>
      <c r="BU134" s="118"/>
    </row>
    <row r="135" spans="1:73" s="1" customFormat="1" ht="16.2" thickBot="1" x14ac:dyDescent="0.35">
      <c r="A135" s="409">
        <v>3</v>
      </c>
      <c r="B135" s="180">
        <v>2026</v>
      </c>
      <c r="C135" s="24" t="s">
        <v>2</v>
      </c>
      <c r="D135" s="501">
        <f t="shared" si="16"/>
        <v>1023.0273388965508</v>
      </c>
      <c r="E135" s="497">
        <f t="shared" si="17"/>
        <v>553.9948081741951</v>
      </c>
      <c r="F135" s="497">
        <f t="shared" si="18"/>
        <v>49.377232629178842</v>
      </c>
      <c r="G135" s="498">
        <f t="shared" si="19"/>
        <v>66.758819302298562</v>
      </c>
      <c r="H135" s="492">
        <v>159.27383622226796</v>
      </c>
      <c r="I135" s="477">
        <v>117.16598185834809</v>
      </c>
      <c r="J135" s="477">
        <v>11.747982320905974</v>
      </c>
      <c r="K135" s="478">
        <v>194.31242706898286</v>
      </c>
      <c r="L135" s="492">
        <v>166.76418766129507</v>
      </c>
      <c r="M135" s="477">
        <v>121.67466375717515</v>
      </c>
      <c r="N135" s="477">
        <v>13.152611737408666</v>
      </c>
      <c r="O135" s="477">
        <v>31.873632696841863</v>
      </c>
      <c r="P135" s="478">
        <v>2019.6736175187662</v>
      </c>
      <c r="Q135" s="501">
        <v>1E-3</v>
      </c>
      <c r="R135" s="497">
        <v>1E-3</v>
      </c>
      <c r="S135" s="497">
        <v>1E-3</v>
      </c>
      <c r="T135" s="497">
        <v>0</v>
      </c>
      <c r="U135" s="501">
        <v>0</v>
      </c>
      <c r="V135" s="497">
        <v>0</v>
      </c>
      <c r="W135" s="497">
        <v>0</v>
      </c>
      <c r="X135" s="497">
        <v>1857.2338231466254</v>
      </c>
      <c r="Y135" s="501">
        <v>147730.65905052275</v>
      </c>
      <c r="Z135" s="497">
        <v>108750.68331191241</v>
      </c>
      <c r="AA135" s="497">
        <v>96669.90632511719</v>
      </c>
      <c r="AB135" s="498">
        <v>7901.9796474868062</v>
      </c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8"/>
      <c r="BD135" s="118"/>
      <c r="BE135" s="118"/>
      <c r="BF135" s="118"/>
      <c r="BG135" s="118"/>
      <c r="BH135" s="118"/>
      <c r="BI135" s="118"/>
      <c r="BJ135" s="118"/>
      <c r="BK135" s="118"/>
      <c r="BL135" s="118"/>
      <c r="BM135" s="118"/>
      <c r="BN135" s="118"/>
      <c r="BO135" s="118"/>
      <c r="BP135" s="118"/>
      <c r="BQ135" s="118"/>
      <c r="BR135" s="118"/>
      <c r="BS135" s="118"/>
      <c r="BT135" s="118"/>
      <c r="BU135" s="118"/>
    </row>
    <row r="136" spans="1:73" s="1" customFormat="1" x14ac:dyDescent="0.3">
      <c r="A136" s="47">
        <v>3</v>
      </c>
      <c r="B136" s="178">
        <v>2027</v>
      </c>
      <c r="C136" s="22" t="s">
        <v>2</v>
      </c>
      <c r="D136" s="499">
        <f t="shared" si="16"/>
        <v>1727.6038456148485</v>
      </c>
      <c r="E136" s="493">
        <f t="shared" si="17"/>
        <v>495.78561427027449</v>
      </c>
      <c r="F136" s="493">
        <f t="shared" si="18"/>
        <v>48.972986669483603</v>
      </c>
      <c r="G136" s="494">
        <f t="shared" si="19"/>
        <v>700.90446068250196</v>
      </c>
      <c r="H136" s="490">
        <v>261.21649759546176</v>
      </c>
      <c r="I136" s="473">
        <v>102.26019276281269</v>
      </c>
      <c r="J136" s="473">
        <v>11.501463516350951</v>
      </c>
      <c r="K136" s="474">
        <v>1862.5430528806019</v>
      </c>
      <c r="L136" s="490">
        <v>179.44894160779623</v>
      </c>
      <c r="M136" s="473">
        <v>88.801466815142078</v>
      </c>
      <c r="N136" s="473">
        <v>11.358540456659167</v>
      </c>
      <c r="O136" s="473">
        <v>62.583136016971494</v>
      </c>
      <c r="P136" s="474">
        <v>2495.6181631260733</v>
      </c>
      <c r="Q136" s="499">
        <v>1E-3</v>
      </c>
      <c r="R136" s="493">
        <v>1E-3</v>
      </c>
      <c r="S136" s="493">
        <v>1E-3</v>
      </c>
      <c r="T136" s="493">
        <v>0</v>
      </c>
      <c r="U136" s="499">
        <v>0</v>
      </c>
      <c r="V136" s="493">
        <v>0</v>
      </c>
      <c r="W136" s="493">
        <v>0</v>
      </c>
      <c r="X136" s="493">
        <v>695.65724626244275</v>
      </c>
      <c r="Y136" s="499">
        <v>152114.77381753185</v>
      </c>
      <c r="Z136" s="493">
        <v>111510.34258917496</v>
      </c>
      <c r="AA136" s="493">
        <v>97933.510096068814</v>
      </c>
      <c r="AB136" s="494">
        <v>8655.264408930132</v>
      </c>
      <c r="AD136" s="118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  <c r="BC136" s="118"/>
      <c r="BD136" s="118"/>
      <c r="BE136" s="118"/>
      <c r="BF136" s="118"/>
      <c r="BG136" s="118"/>
      <c r="BH136" s="118"/>
      <c r="BI136" s="118"/>
      <c r="BJ136" s="118"/>
      <c r="BK136" s="118"/>
      <c r="BL136" s="118"/>
      <c r="BM136" s="118"/>
      <c r="BN136" s="118"/>
      <c r="BO136" s="118"/>
      <c r="BP136" s="118"/>
      <c r="BQ136" s="118"/>
      <c r="BR136" s="118"/>
      <c r="BS136" s="118"/>
      <c r="BT136" s="118"/>
      <c r="BU136" s="118"/>
    </row>
    <row r="137" spans="1:73" s="1" customFormat="1" x14ac:dyDescent="0.3">
      <c r="A137" s="327">
        <v>3</v>
      </c>
      <c r="B137" s="179">
        <v>2028</v>
      </c>
      <c r="C137" s="23" t="s">
        <v>2</v>
      </c>
      <c r="D137" s="500">
        <f t="shared" si="16"/>
        <v>93.90687597342162</v>
      </c>
      <c r="E137" s="495">
        <f t="shared" si="17"/>
        <v>1902.3129191763719</v>
      </c>
      <c r="F137" s="495">
        <f t="shared" si="18"/>
        <v>195.56100278030445</v>
      </c>
      <c r="G137" s="496">
        <f t="shared" si="19"/>
        <v>141.31021715044136</v>
      </c>
      <c r="H137" s="491">
        <v>14.067187030274285</v>
      </c>
      <c r="I137" s="475">
        <v>394.05532548455142</v>
      </c>
      <c r="J137" s="475">
        <v>45.337022684965156</v>
      </c>
      <c r="K137" s="476">
        <v>391.97343992653043</v>
      </c>
      <c r="L137" s="491">
        <v>82.283747168059406</v>
      </c>
      <c r="M137" s="475">
        <v>500.02405836273044</v>
      </c>
      <c r="N137" s="475">
        <v>48.025511874469125</v>
      </c>
      <c r="O137" s="475">
        <v>40.947110130512556</v>
      </c>
      <c r="P137" s="476">
        <v>3890.7929409459803</v>
      </c>
      <c r="Q137" s="500">
        <v>1E-3</v>
      </c>
      <c r="R137" s="495">
        <v>1E-3</v>
      </c>
      <c r="S137" s="495">
        <v>1E-3</v>
      </c>
      <c r="T137" s="495">
        <v>0</v>
      </c>
      <c r="U137" s="500">
        <v>0</v>
      </c>
      <c r="V137" s="495">
        <v>0</v>
      </c>
      <c r="W137" s="495">
        <v>0</v>
      </c>
      <c r="X137" s="495">
        <v>3539.7656111499623</v>
      </c>
      <c r="Y137" s="500">
        <v>153538.73825238989</v>
      </c>
      <c r="Z137" s="495">
        <v>111033.13243452627</v>
      </c>
      <c r="AA137" s="495">
        <v>99210.37592613278</v>
      </c>
      <c r="AB137" s="496">
        <v>8291.7225082121404</v>
      </c>
      <c r="AD137" s="118"/>
      <c r="AE137" s="118"/>
      <c r="AF137" s="118"/>
      <c r="AG137" s="118"/>
      <c r="AH137" s="118"/>
      <c r="AI137" s="118"/>
      <c r="AJ137" s="118"/>
      <c r="AK137" s="118"/>
      <c r="AL137" s="118"/>
      <c r="AM137" s="118"/>
      <c r="AN137" s="118"/>
      <c r="AO137" s="118"/>
      <c r="AP137" s="118"/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8"/>
      <c r="BA137" s="118"/>
      <c r="BB137" s="118"/>
      <c r="BC137" s="118"/>
      <c r="BD137" s="118"/>
      <c r="BE137" s="118"/>
      <c r="BF137" s="118"/>
      <c r="BG137" s="118"/>
      <c r="BH137" s="118"/>
      <c r="BI137" s="118"/>
      <c r="BJ137" s="118"/>
      <c r="BK137" s="118"/>
      <c r="BL137" s="118"/>
      <c r="BM137" s="118"/>
      <c r="BN137" s="118"/>
      <c r="BO137" s="118"/>
      <c r="BP137" s="118"/>
      <c r="BQ137" s="118"/>
      <c r="BR137" s="118"/>
      <c r="BS137" s="118"/>
      <c r="BT137" s="118"/>
      <c r="BU137" s="118"/>
    </row>
    <row r="138" spans="1:73" s="1" customFormat="1" x14ac:dyDescent="0.3">
      <c r="A138" s="327">
        <v>3</v>
      </c>
      <c r="B138" s="179">
        <v>2029</v>
      </c>
      <c r="C138" s="23" t="s">
        <v>2</v>
      </c>
      <c r="D138" s="500">
        <f t="shared" si="16"/>
        <v>641.6732328678022</v>
      </c>
      <c r="E138" s="495">
        <f t="shared" si="17"/>
        <v>526.93314135375192</v>
      </c>
      <c r="F138" s="495">
        <f t="shared" si="18"/>
        <v>37.68240944838243</v>
      </c>
      <c r="G138" s="496">
        <f t="shared" si="19"/>
        <v>190.01023910778039</v>
      </c>
      <c r="H138" s="491">
        <v>96.678430785671623</v>
      </c>
      <c r="I138" s="475">
        <v>109.08061993147636</v>
      </c>
      <c r="J138" s="475">
        <v>8.6196115398619586</v>
      </c>
      <c r="K138" s="476">
        <v>503.10101037192908</v>
      </c>
      <c r="L138" s="491">
        <v>93.765429762744915</v>
      </c>
      <c r="M138" s="475">
        <v>113.69229059965137</v>
      </c>
      <c r="N138" s="475">
        <v>10.215382706661995</v>
      </c>
      <c r="O138" s="475">
        <v>51.159644819107932</v>
      </c>
      <c r="P138" s="476">
        <v>1572.4235529702501</v>
      </c>
      <c r="Q138" s="500">
        <v>1E-3</v>
      </c>
      <c r="R138" s="495">
        <v>1E-3</v>
      </c>
      <c r="S138" s="495">
        <v>1E-3</v>
      </c>
      <c r="T138" s="495">
        <v>0</v>
      </c>
      <c r="U138" s="500">
        <v>0</v>
      </c>
      <c r="V138" s="495">
        <v>0</v>
      </c>
      <c r="W138" s="495">
        <v>0</v>
      </c>
      <c r="X138" s="495">
        <v>1120.4811874174291</v>
      </c>
      <c r="Y138" s="500">
        <v>152655.39827262852</v>
      </c>
      <c r="Z138" s="495">
        <v>111105.54981031141</v>
      </c>
      <c r="AA138" s="495">
        <v>100549.24323500034</v>
      </c>
      <c r="AB138" s="496">
        <v>8686.5965469800012</v>
      </c>
      <c r="AD138" s="118"/>
      <c r="AE138" s="118"/>
      <c r="AF138" s="118"/>
      <c r="AG138" s="118"/>
      <c r="AH138" s="118"/>
      <c r="AI138" s="118"/>
      <c r="AJ138" s="118"/>
      <c r="AK138" s="118"/>
      <c r="AL138" s="118"/>
      <c r="AM138" s="118"/>
      <c r="AN138" s="118"/>
      <c r="AO138" s="118"/>
      <c r="AP138" s="118"/>
      <c r="AQ138" s="118"/>
      <c r="AR138" s="118"/>
      <c r="AS138" s="118"/>
      <c r="AT138" s="118"/>
      <c r="AU138" s="118"/>
      <c r="AV138" s="118"/>
      <c r="AW138" s="118"/>
      <c r="AX138" s="118"/>
      <c r="AY138" s="118"/>
      <c r="AZ138" s="118"/>
      <c r="BA138" s="118"/>
      <c r="BB138" s="118"/>
      <c r="BC138" s="118"/>
      <c r="BD138" s="118"/>
      <c r="BE138" s="118"/>
      <c r="BF138" s="118"/>
      <c r="BG138" s="118"/>
      <c r="BH138" s="118"/>
      <c r="BI138" s="118"/>
      <c r="BJ138" s="118"/>
      <c r="BK138" s="118"/>
      <c r="BL138" s="118"/>
      <c r="BM138" s="118"/>
      <c r="BN138" s="118"/>
      <c r="BO138" s="118"/>
      <c r="BP138" s="118"/>
      <c r="BQ138" s="118"/>
      <c r="BR138" s="118"/>
      <c r="BS138" s="118"/>
      <c r="BT138" s="118"/>
      <c r="BU138" s="118"/>
    </row>
    <row r="139" spans="1:73" s="1" customFormat="1" x14ac:dyDescent="0.3">
      <c r="A139" s="327">
        <v>3</v>
      </c>
      <c r="B139" s="179">
        <v>2030</v>
      </c>
      <c r="C139" s="23" t="s">
        <v>2</v>
      </c>
      <c r="D139" s="500">
        <f t="shared" si="16"/>
        <v>423.59835991006776</v>
      </c>
      <c r="E139" s="495">
        <f t="shared" si="17"/>
        <v>372.53014102530847</v>
      </c>
      <c r="F139" s="495">
        <f t="shared" si="18"/>
        <v>30.154823241017922</v>
      </c>
      <c r="G139" s="496">
        <f t="shared" si="19"/>
        <v>149.56580975915259</v>
      </c>
      <c r="H139" s="491">
        <v>62.674346680116628</v>
      </c>
      <c r="I139" s="475">
        <v>77.337389679933608</v>
      </c>
      <c r="J139" s="475">
        <v>6.9502904928661859</v>
      </c>
      <c r="K139" s="476">
        <v>381.03802942179141</v>
      </c>
      <c r="L139" s="491">
        <v>65.693758984693488</v>
      </c>
      <c r="M139" s="475">
        <v>88.945749236224088</v>
      </c>
      <c r="N139" s="475">
        <v>9.0623410956210044</v>
      </c>
      <c r="O139" s="475">
        <v>22.586333241702228</v>
      </c>
      <c r="P139" s="476">
        <v>1099.7679807023628</v>
      </c>
      <c r="Q139" s="500">
        <v>1E-3</v>
      </c>
      <c r="R139" s="495">
        <v>1E-3</v>
      </c>
      <c r="S139" s="495">
        <v>1E-3</v>
      </c>
      <c r="T139" s="495">
        <v>0</v>
      </c>
      <c r="U139" s="500">
        <v>0</v>
      </c>
      <c r="V139" s="495">
        <v>0</v>
      </c>
      <c r="W139" s="495">
        <v>0</v>
      </c>
      <c r="X139" s="495">
        <v>713.32645272932996</v>
      </c>
      <c r="Y139" s="500">
        <v>155450.55982246783</v>
      </c>
      <c r="Z139" s="495">
        <v>110789.79105762663</v>
      </c>
      <c r="AA139" s="495">
        <v>99788.769297526014</v>
      </c>
      <c r="AB139" s="496">
        <v>9028.0060226024689</v>
      </c>
      <c r="AD139" s="118"/>
      <c r="AE139" s="118"/>
      <c r="AF139" s="118"/>
      <c r="AG139" s="118"/>
      <c r="AH139" s="118"/>
      <c r="AI139" s="118"/>
      <c r="AJ139" s="118"/>
      <c r="AK139" s="118"/>
      <c r="AL139" s="118"/>
      <c r="AM139" s="118"/>
      <c r="AN139" s="118"/>
      <c r="AO139" s="118"/>
      <c r="AP139" s="118"/>
      <c r="AQ139" s="118"/>
      <c r="AR139" s="118"/>
      <c r="AS139" s="118"/>
      <c r="AT139" s="118"/>
      <c r="AU139" s="118"/>
      <c r="AV139" s="118"/>
      <c r="AW139" s="118"/>
      <c r="AX139" s="118"/>
      <c r="AY139" s="118"/>
      <c r="AZ139" s="118"/>
      <c r="BA139" s="118"/>
      <c r="BB139" s="118"/>
      <c r="BC139" s="118"/>
      <c r="BD139" s="118"/>
      <c r="BE139" s="118"/>
      <c r="BF139" s="118"/>
      <c r="BG139" s="118"/>
      <c r="BH139" s="118"/>
      <c r="BI139" s="118"/>
      <c r="BJ139" s="118"/>
      <c r="BK139" s="118"/>
      <c r="BL139" s="118"/>
      <c r="BM139" s="118"/>
      <c r="BN139" s="118"/>
      <c r="BO139" s="118"/>
      <c r="BP139" s="118"/>
      <c r="BQ139" s="118"/>
      <c r="BR139" s="118"/>
      <c r="BS139" s="118"/>
      <c r="BT139" s="118"/>
      <c r="BU139" s="118"/>
    </row>
    <row r="140" spans="1:73" s="1" customFormat="1" x14ac:dyDescent="0.3">
      <c r="A140" s="327">
        <v>4</v>
      </c>
      <c r="B140" s="179">
        <v>2018</v>
      </c>
      <c r="C140" s="23" t="s">
        <v>3</v>
      </c>
      <c r="D140" s="500">
        <f t="shared" si="16"/>
        <v>329.00336326165058</v>
      </c>
      <c r="E140" s="495">
        <f t="shared" si="17"/>
        <v>475.32430213056608</v>
      </c>
      <c r="F140" s="495">
        <f t="shared" si="18"/>
        <v>40.472105339964465</v>
      </c>
      <c r="G140" s="496">
        <f t="shared" si="19"/>
        <v>483.75061449327569</v>
      </c>
      <c r="H140" s="491">
        <v>49.102999116297688</v>
      </c>
      <c r="I140" s="475">
        <v>102.15933750946338</v>
      </c>
      <c r="J140" s="475">
        <v>9.4753166103113688</v>
      </c>
      <c r="K140" s="476">
        <v>1305.7514052291715</v>
      </c>
      <c r="L140" s="491">
        <v>27.551142640362304</v>
      </c>
      <c r="M140" s="475">
        <v>66.926240505966661</v>
      </c>
      <c r="N140" s="475">
        <v>7.718679345343662</v>
      </c>
      <c r="O140" s="475">
        <v>29.336058028327272</v>
      </c>
      <c r="P140" s="476">
        <v>1263.5410934089264</v>
      </c>
      <c r="Q140" s="500">
        <v>1E-3</v>
      </c>
      <c r="R140" s="495">
        <v>1E-3</v>
      </c>
      <c r="S140" s="495">
        <v>1E-3</v>
      </c>
      <c r="T140" s="495">
        <v>0</v>
      </c>
      <c r="U140" s="500">
        <v>0</v>
      </c>
      <c r="V140" s="495">
        <v>0</v>
      </c>
      <c r="W140" s="495">
        <v>0</v>
      </c>
      <c r="X140" s="495">
        <v>15.113578001025971</v>
      </c>
      <c r="Y140" s="500">
        <v>154106.21532700612</v>
      </c>
      <c r="Z140" s="495">
        <v>107013.80035858502</v>
      </c>
      <c r="AA140" s="495">
        <v>98240.350280875078</v>
      </c>
      <c r="AB140" s="496">
        <v>8520.9666164537484</v>
      </c>
      <c r="AD140" s="118"/>
      <c r="AE140" s="118"/>
      <c r="AF140" s="118"/>
      <c r="AG140" s="118"/>
      <c r="AH140" s="118"/>
      <c r="AI140" s="118"/>
      <c r="AJ140" s="118"/>
      <c r="AK140" s="118"/>
      <c r="AL140" s="118"/>
      <c r="AM140" s="118"/>
      <c r="AN140" s="118"/>
      <c r="AO140" s="118"/>
      <c r="AP140" s="118"/>
      <c r="AQ140" s="118"/>
      <c r="AR140" s="118"/>
      <c r="AS140" s="118"/>
      <c r="AT140" s="118"/>
      <c r="AU140" s="118"/>
      <c r="AV140" s="118"/>
      <c r="AW140" s="118"/>
      <c r="AX140" s="118"/>
      <c r="AY140" s="118"/>
      <c r="AZ140" s="118"/>
      <c r="BA140" s="118"/>
      <c r="BB140" s="118"/>
      <c r="BC140" s="118"/>
      <c r="BD140" s="118"/>
      <c r="BE140" s="118"/>
      <c r="BF140" s="118"/>
      <c r="BG140" s="118"/>
      <c r="BH140" s="118"/>
      <c r="BI140" s="118"/>
      <c r="BJ140" s="118"/>
      <c r="BK140" s="118"/>
      <c r="BL140" s="118"/>
      <c r="BM140" s="118"/>
      <c r="BN140" s="118"/>
      <c r="BO140" s="118"/>
      <c r="BP140" s="118"/>
      <c r="BQ140" s="118"/>
      <c r="BR140" s="118"/>
      <c r="BS140" s="118"/>
      <c r="BT140" s="118"/>
      <c r="BU140" s="118"/>
    </row>
    <row r="141" spans="1:73" s="1" customFormat="1" x14ac:dyDescent="0.3">
      <c r="A141" s="327">
        <v>4</v>
      </c>
      <c r="B141" s="179">
        <v>2019</v>
      </c>
      <c r="C141" s="23" t="s">
        <v>3</v>
      </c>
      <c r="D141" s="500">
        <f t="shared" si="16"/>
        <v>41.706765372443613</v>
      </c>
      <c r="E141" s="495">
        <f t="shared" si="17"/>
        <v>1521.8677369269385</v>
      </c>
      <c r="F141" s="495">
        <f t="shared" si="18"/>
        <v>155.0406418118026</v>
      </c>
      <c r="G141" s="496">
        <f t="shared" si="19"/>
        <v>168.39841486483155</v>
      </c>
      <c r="H141" s="491">
        <v>6.1620138260424788</v>
      </c>
      <c r="I141" s="475">
        <v>314.19976121884145</v>
      </c>
      <c r="J141" s="475">
        <v>36.705924563505782</v>
      </c>
      <c r="K141" s="476">
        <v>474.20728594881905</v>
      </c>
      <c r="L141" s="491">
        <v>31.83365932471532</v>
      </c>
      <c r="M141" s="475">
        <v>235.81662657022682</v>
      </c>
      <c r="N141" s="475">
        <v>30.821589068553727</v>
      </c>
      <c r="O141" s="475">
        <v>47.093748178250877</v>
      </c>
      <c r="P141" s="476">
        <v>3106.2650826652844</v>
      </c>
      <c r="Q141" s="500">
        <v>1E-3</v>
      </c>
      <c r="R141" s="495">
        <v>1E-3</v>
      </c>
      <c r="S141" s="495">
        <v>1E-3</v>
      </c>
      <c r="T141" s="495">
        <v>0</v>
      </c>
      <c r="U141" s="500">
        <v>0</v>
      </c>
      <c r="V141" s="495">
        <v>0</v>
      </c>
      <c r="W141" s="495">
        <v>0</v>
      </c>
      <c r="X141" s="495">
        <v>2679.1505448947159</v>
      </c>
      <c r="Y141" s="500">
        <v>155672.41986898947</v>
      </c>
      <c r="Z141" s="495">
        <v>111403.51543723766</v>
      </c>
      <c r="AA141" s="495">
        <v>97148.751981494221</v>
      </c>
      <c r="AB141" s="496">
        <v>8167.659284571082</v>
      </c>
      <c r="AD141" s="118"/>
      <c r="AE141" s="118"/>
      <c r="AF141" s="118"/>
      <c r="AG141" s="118"/>
      <c r="AH141" s="118"/>
      <c r="AI141" s="118"/>
      <c r="AJ141" s="118"/>
      <c r="AK141" s="118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18"/>
      <c r="BG141" s="118"/>
      <c r="BH141" s="118"/>
      <c r="BI141" s="118"/>
      <c r="BJ141" s="118"/>
      <c r="BK141" s="118"/>
      <c r="BL141" s="118"/>
      <c r="BM141" s="118"/>
      <c r="BN141" s="118"/>
      <c r="BO141" s="118"/>
      <c r="BP141" s="118"/>
      <c r="BQ141" s="118"/>
      <c r="BR141" s="118"/>
      <c r="BS141" s="118"/>
      <c r="BT141" s="118"/>
      <c r="BU141" s="118"/>
    </row>
    <row r="142" spans="1:73" s="1" customFormat="1" ht="16.2" thickBot="1" x14ac:dyDescent="0.35">
      <c r="A142" s="409">
        <v>4</v>
      </c>
      <c r="B142" s="180">
        <v>2020</v>
      </c>
      <c r="C142" s="24" t="s">
        <v>3</v>
      </c>
      <c r="D142" s="501">
        <f t="shared" si="16"/>
        <v>1108.0558648052868</v>
      </c>
      <c r="E142" s="497">
        <f t="shared" si="17"/>
        <v>598.55355528357791</v>
      </c>
      <c r="F142" s="497">
        <f t="shared" si="18"/>
        <v>53.764729688044241</v>
      </c>
      <c r="G142" s="498">
        <f t="shared" si="19"/>
        <v>72.396919055253193</v>
      </c>
      <c r="H142" s="492">
        <v>163.94501227060144</v>
      </c>
      <c r="I142" s="477">
        <v>124.21162632056595</v>
      </c>
      <c r="J142" s="477">
        <v>12.676565356017907</v>
      </c>
      <c r="K142" s="478">
        <v>204.04411295183746</v>
      </c>
      <c r="L142" s="492">
        <v>173.26980781609407</v>
      </c>
      <c r="M142" s="477">
        <v>129.09782081770368</v>
      </c>
      <c r="N142" s="477">
        <v>14.064150216570591</v>
      </c>
      <c r="O142" s="477">
        <v>32.878618463583521</v>
      </c>
      <c r="P142" s="478">
        <v>2119.2002433976945</v>
      </c>
      <c r="Q142" s="501">
        <v>1E-3</v>
      </c>
      <c r="R142" s="497">
        <v>1E-3</v>
      </c>
      <c r="S142" s="497">
        <v>1E-3</v>
      </c>
      <c r="T142" s="497">
        <v>0</v>
      </c>
      <c r="U142" s="501">
        <v>0</v>
      </c>
      <c r="V142" s="497">
        <v>0</v>
      </c>
      <c r="W142" s="497">
        <v>0</v>
      </c>
      <c r="X142" s="497">
        <v>1948.0337489094406</v>
      </c>
      <c r="Y142" s="501">
        <v>155450.19965875233</v>
      </c>
      <c r="Z142" s="497">
        <v>110832.87594989737</v>
      </c>
      <c r="AA142" s="497">
        <v>97549.197917239901</v>
      </c>
      <c r="AB142" s="498">
        <v>8160.6330816506334</v>
      </c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118"/>
      <c r="AN142" s="118"/>
      <c r="AO142" s="118"/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/>
      <c r="AZ142" s="118"/>
      <c r="BA142" s="118"/>
      <c r="BB142" s="118"/>
      <c r="BC142" s="118"/>
      <c r="BD142" s="118"/>
      <c r="BE142" s="118"/>
      <c r="BF142" s="118"/>
      <c r="BG142" s="118"/>
      <c r="BH142" s="118"/>
      <c r="BI142" s="118"/>
      <c r="BJ142" s="118"/>
      <c r="BK142" s="118"/>
      <c r="BL142" s="118"/>
      <c r="BM142" s="118"/>
      <c r="BN142" s="118"/>
      <c r="BO142" s="118"/>
      <c r="BP142" s="118"/>
      <c r="BQ142" s="118"/>
      <c r="BR142" s="118"/>
      <c r="BS142" s="118"/>
      <c r="BT142" s="118"/>
      <c r="BU142" s="118"/>
    </row>
    <row r="143" spans="1:73" s="1" customFormat="1" x14ac:dyDescent="0.3">
      <c r="A143" s="47">
        <v>4</v>
      </c>
      <c r="B143" s="178">
        <v>2021</v>
      </c>
      <c r="C143" s="22" t="s">
        <v>3</v>
      </c>
      <c r="D143" s="499">
        <f t="shared" si="16"/>
        <v>1868.5388726158026</v>
      </c>
      <c r="E143" s="493">
        <f t="shared" si="17"/>
        <v>534.91579632044602</v>
      </c>
      <c r="F143" s="493">
        <f t="shared" si="18"/>
        <v>53.233578018391242</v>
      </c>
      <c r="G143" s="494">
        <f t="shared" si="19"/>
        <v>758.53200808198471</v>
      </c>
      <c r="H143" s="490">
        <v>268.85463624399756</v>
      </c>
      <c r="I143" s="473">
        <v>109.01159745343759</v>
      </c>
      <c r="J143" s="473">
        <v>12.509180041192863</v>
      </c>
      <c r="K143" s="474">
        <v>1955.0257895378868</v>
      </c>
      <c r="L143" s="490">
        <v>184.58602288997065</v>
      </c>
      <c r="M143" s="473">
        <v>94.40139135721445</v>
      </c>
      <c r="N143" s="473">
        <v>12.313020275101286</v>
      </c>
      <c r="O143" s="473">
        <v>62.968823218505975</v>
      </c>
      <c r="P143" s="474">
        <v>2605.4469765520357</v>
      </c>
      <c r="Q143" s="499">
        <v>1E-3</v>
      </c>
      <c r="R143" s="493">
        <v>1E-3</v>
      </c>
      <c r="S143" s="493">
        <v>1E-3</v>
      </c>
      <c r="T143" s="493">
        <v>0</v>
      </c>
      <c r="U143" s="499">
        <v>0</v>
      </c>
      <c r="V143" s="493">
        <v>0</v>
      </c>
      <c r="W143" s="493">
        <v>0</v>
      </c>
      <c r="X143" s="493">
        <v>713.38901023265498</v>
      </c>
      <c r="Y143" s="499">
        <v>159849.92734572175</v>
      </c>
      <c r="Z143" s="493">
        <v>112860.13234165564</v>
      </c>
      <c r="AA143" s="493">
        <v>97877.901700281509</v>
      </c>
      <c r="AB143" s="494">
        <v>8923.788258573024</v>
      </c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18"/>
      <c r="BG143" s="118"/>
      <c r="BH143" s="118"/>
      <c r="BI143" s="118"/>
      <c r="BJ143" s="118"/>
      <c r="BK143" s="118"/>
      <c r="BL143" s="118"/>
      <c r="BM143" s="118"/>
      <c r="BN143" s="118"/>
      <c r="BO143" s="118"/>
      <c r="BP143" s="118"/>
      <c r="BQ143" s="118"/>
      <c r="BR143" s="118"/>
      <c r="BS143" s="118"/>
      <c r="BT143" s="118"/>
      <c r="BU143" s="118"/>
    </row>
    <row r="144" spans="1:73" s="1" customFormat="1" x14ac:dyDescent="0.3">
      <c r="A144" s="327">
        <v>4</v>
      </c>
      <c r="B144" s="179">
        <v>2022</v>
      </c>
      <c r="C144" s="23" t="s">
        <v>3</v>
      </c>
      <c r="D144" s="500">
        <f t="shared" si="16"/>
        <v>101.72525023964725</v>
      </c>
      <c r="E144" s="495">
        <f t="shared" si="17"/>
        <v>2051.8503805804157</v>
      </c>
      <c r="F144" s="495">
        <f t="shared" si="18"/>
        <v>212.56696869079482</v>
      </c>
      <c r="G144" s="496">
        <f t="shared" si="19"/>
        <v>153.25030740511207</v>
      </c>
      <c r="H144" s="491">
        <v>14.504640408594586</v>
      </c>
      <c r="I144" s="475">
        <v>419.94027331995329</v>
      </c>
      <c r="J144" s="475">
        <v>49.307001636614075</v>
      </c>
      <c r="K144" s="476">
        <v>411.75481568968218</v>
      </c>
      <c r="L144" s="491">
        <v>84.50599294742517</v>
      </c>
      <c r="M144" s="475">
        <v>534.00988214053598</v>
      </c>
      <c r="N144" s="475">
        <v>52.421754279518424</v>
      </c>
      <c r="O144" s="475">
        <v>41.872636683595658</v>
      </c>
      <c r="P144" s="476">
        <v>4154.2627038284409</v>
      </c>
      <c r="Q144" s="500">
        <v>1E-3</v>
      </c>
      <c r="R144" s="495">
        <v>1E-3</v>
      </c>
      <c r="S144" s="495">
        <v>1E-3</v>
      </c>
      <c r="T144" s="495">
        <v>0</v>
      </c>
      <c r="U144" s="500">
        <v>0</v>
      </c>
      <c r="V144" s="495">
        <v>0</v>
      </c>
      <c r="W144" s="495">
        <v>0</v>
      </c>
      <c r="X144" s="495">
        <v>3784.3795248223551</v>
      </c>
      <c r="Y144" s="500">
        <v>161305.67112339658</v>
      </c>
      <c r="Z144" s="495">
        <v>112379.21616866086</v>
      </c>
      <c r="AA144" s="495">
        <v>99155.091926291629</v>
      </c>
      <c r="AB144" s="496">
        <v>8560.3299245296512</v>
      </c>
      <c r="AD144" s="118"/>
      <c r="AE144" s="118"/>
      <c r="AF144" s="118"/>
      <c r="AG144" s="118"/>
      <c r="AH144" s="118"/>
      <c r="AI144" s="118"/>
      <c r="AJ144" s="118"/>
      <c r="AK144" s="118"/>
      <c r="AL144" s="118"/>
      <c r="AM144" s="118"/>
      <c r="AN144" s="118"/>
      <c r="AO144" s="118"/>
      <c r="AP144" s="118"/>
      <c r="AQ144" s="118"/>
      <c r="AR144" s="118"/>
      <c r="AS144" s="118"/>
      <c r="AT144" s="118"/>
      <c r="AU144" s="118"/>
      <c r="AV144" s="118"/>
      <c r="AW144" s="118"/>
      <c r="AX144" s="118"/>
      <c r="AY144" s="118"/>
      <c r="AZ144" s="118"/>
      <c r="BA144" s="118"/>
      <c r="BB144" s="118"/>
      <c r="BC144" s="118"/>
      <c r="BD144" s="118"/>
      <c r="BE144" s="118"/>
      <c r="BF144" s="118"/>
      <c r="BG144" s="118"/>
      <c r="BH144" s="118"/>
      <c r="BI144" s="118"/>
      <c r="BJ144" s="118"/>
      <c r="BK144" s="118"/>
      <c r="BL144" s="118"/>
      <c r="BM144" s="118"/>
      <c r="BN144" s="118"/>
      <c r="BO144" s="118"/>
      <c r="BP144" s="118"/>
      <c r="BQ144" s="118"/>
      <c r="BR144" s="118"/>
      <c r="BS144" s="118"/>
      <c r="BT144" s="118"/>
      <c r="BU144" s="118"/>
    </row>
    <row r="145" spans="1:73" s="1" customFormat="1" x14ac:dyDescent="0.3">
      <c r="A145" s="327">
        <v>4</v>
      </c>
      <c r="B145" s="179">
        <v>2023</v>
      </c>
      <c r="C145" s="23" t="s">
        <v>3</v>
      </c>
      <c r="D145" s="500">
        <f t="shared" si="16"/>
        <v>698.57714612055815</v>
      </c>
      <c r="E145" s="495">
        <f t="shared" si="17"/>
        <v>567.88715774032573</v>
      </c>
      <c r="F145" s="495">
        <f t="shared" si="18"/>
        <v>40.933150204942827</v>
      </c>
      <c r="G145" s="496">
        <f t="shared" si="19"/>
        <v>205.63069463269829</v>
      </c>
      <c r="H145" s="491">
        <v>99.753328905625722</v>
      </c>
      <c r="I145" s="475">
        <v>116.20715169097249</v>
      </c>
      <c r="J145" s="475">
        <v>9.3684297146305902</v>
      </c>
      <c r="K145" s="476">
        <v>528.13105374036002</v>
      </c>
      <c r="L145" s="491">
        <v>97.832272235976859</v>
      </c>
      <c r="M145" s="475">
        <v>124.00777866847261</v>
      </c>
      <c r="N145" s="475">
        <v>11.350754712944978</v>
      </c>
      <c r="O145" s="475">
        <v>52.733541057345946</v>
      </c>
      <c r="P145" s="476">
        <v>1657.6294006049473</v>
      </c>
      <c r="Q145" s="500">
        <v>1E-3</v>
      </c>
      <c r="R145" s="495">
        <v>1E-3</v>
      </c>
      <c r="S145" s="495">
        <v>1E-3</v>
      </c>
      <c r="T145" s="495">
        <v>0</v>
      </c>
      <c r="U145" s="500">
        <v>0</v>
      </c>
      <c r="V145" s="495">
        <v>0</v>
      </c>
      <c r="W145" s="495">
        <v>0</v>
      </c>
      <c r="X145" s="495">
        <v>1182.2308879219329</v>
      </c>
      <c r="Y145" s="500">
        <v>161070.05687974292</v>
      </c>
      <c r="Z145" s="495">
        <v>112397.5972043566</v>
      </c>
      <c r="AA145" s="495">
        <v>100493.09045286552</v>
      </c>
      <c r="AB145" s="496">
        <v>8955.1749382212656</v>
      </c>
      <c r="AD145" s="118"/>
      <c r="AE145" s="118"/>
      <c r="AF145" s="118"/>
      <c r="AG145" s="118"/>
      <c r="AH145" s="118"/>
      <c r="AI145" s="118"/>
      <c r="AJ145" s="118"/>
      <c r="AK145" s="118"/>
      <c r="AL145" s="118"/>
      <c r="AM145" s="118"/>
      <c r="AN145" s="118"/>
      <c r="AO145" s="118"/>
      <c r="AP145" s="118"/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8"/>
      <c r="BA145" s="118"/>
      <c r="BB145" s="118"/>
      <c r="BC145" s="118"/>
      <c r="BD145" s="118"/>
      <c r="BE145" s="118"/>
      <c r="BF145" s="118"/>
      <c r="BG145" s="118"/>
      <c r="BH145" s="118"/>
      <c r="BI145" s="118"/>
      <c r="BJ145" s="118"/>
      <c r="BK145" s="118"/>
      <c r="BL145" s="118"/>
      <c r="BM145" s="118"/>
      <c r="BN145" s="118"/>
      <c r="BO145" s="118"/>
      <c r="BP145" s="118"/>
      <c r="BQ145" s="118"/>
      <c r="BR145" s="118"/>
      <c r="BS145" s="118"/>
      <c r="BT145" s="118"/>
      <c r="BU145" s="118"/>
    </row>
    <row r="146" spans="1:73" s="1" customFormat="1" x14ac:dyDescent="0.3">
      <c r="A146" s="327">
        <v>4</v>
      </c>
      <c r="B146" s="179">
        <v>2024</v>
      </c>
      <c r="C146" s="23" t="s">
        <v>3</v>
      </c>
      <c r="D146" s="500">
        <f t="shared" si="16"/>
        <v>459.83437772918558</v>
      </c>
      <c r="E146" s="495">
        <f t="shared" si="17"/>
        <v>401.9981238148921</v>
      </c>
      <c r="F146" s="495">
        <f t="shared" si="18"/>
        <v>32.78370183751084</v>
      </c>
      <c r="G146" s="496">
        <f t="shared" si="19"/>
        <v>162.07394382742126</v>
      </c>
      <c r="H146" s="491">
        <v>64.599501815588837</v>
      </c>
      <c r="I146" s="475">
        <v>82.453093917806584</v>
      </c>
      <c r="J146" s="475">
        <v>7.5604186754722331</v>
      </c>
      <c r="K146" s="476">
        <v>400.97718694990647</v>
      </c>
      <c r="L146" s="491">
        <v>67.515175793923007</v>
      </c>
      <c r="M146" s="475">
        <v>94.69302856162372</v>
      </c>
      <c r="N146" s="475">
        <v>9.8592550450510945</v>
      </c>
      <c r="O146" s="475">
        <v>22.681924623838661</v>
      </c>
      <c r="P146" s="476">
        <v>1160.6238547038358</v>
      </c>
      <c r="Q146" s="500">
        <v>1E-3</v>
      </c>
      <c r="R146" s="495">
        <v>1E-3</v>
      </c>
      <c r="S146" s="495">
        <v>1E-3</v>
      </c>
      <c r="T146" s="495">
        <v>0</v>
      </c>
      <c r="U146" s="500">
        <v>0</v>
      </c>
      <c r="V146" s="495">
        <v>0</v>
      </c>
      <c r="W146" s="495">
        <v>0</v>
      </c>
      <c r="X146" s="495">
        <v>751.50554739492077</v>
      </c>
      <c r="Y146" s="500">
        <v>163719.38467827431</v>
      </c>
      <c r="Z146" s="495">
        <v>112135.96007639635</v>
      </c>
      <c r="AA146" s="495">
        <v>99733.252168822772</v>
      </c>
      <c r="AB146" s="496">
        <v>9296.5406246325565</v>
      </c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  <c r="BA146" s="118"/>
      <c r="BB146" s="118"/>
      <c r="BC146" s="118"/>
      <c r="BD146" s="118"/>
      <c r="BE146" s="118"/>
      <c r="BF146" s="118"/>
      <c r="BG146" s="118"/>
      <c r="BH146" s="118"/>
      <c r="BI146" s="118"/>
      <c r="BJ146" s="118"/>
      <c r="BK146" s="118"/>
      <c r="BL146" s="118"/>
      <c r="BM146" s="118"/>
      <c r="BN146" s="118"/>
      <c r="BO146" s="118"/>
      <c r="BP146" s="118"/>
      <c r="BQ146" s="118"/>
      <c r="BR146" s="118"/>
      <c r="BS146" s="118"/>
      <c r="BT146" s="118"/>
      <c r="BU146" s="118"/>
    </row>
    <row r="147" spans="1:73" s="1" customFormat="1" x14ac:dyDescent="0.3">
      <c r="A147" s="327">
        <v>4</v>
      </c>
      <c r="B147" s="179">
        <v>2025</v>
      </c>
      <c r="C147" s="23" t="s">
        <v>3</v>
      </c>
      <c r="D147" s="500">
        <f t="shared" si="16"/>
        <v>357.48862895396041</v>
      </c>
      <c r="E147" s="495">
        <f t="shared" si="17"/>
        <v>513.09059930202818</v>
      </c>
      <c r="F147" s="495">
        <f t="shared" si="18"/>
        <v>43.993683809939668</v>
      </c>
      <c r="G147" s="496">
        <f t="shared" si="19"/>
        <v>525.69695718618584</v>
      </c>
      <c r="H147" s="491">
        <v>50.624612214626204</v>
      </c>
      <c r="I147" s="475">
        <v>108.90045956847331</v>
      </c>
      <c r="J147" s="475">
        <v>10.305516702487843</v>
      </c>
      <c r="K147" s="476">
        <v>1375.6177862944642</v>
      </c>
      <c r="L147" s="491">
        <v>27.984850436201899</v>
      </c>
      <c r="M147" s="475">
        <v>71.104303625524693</v>
      </c>
      <c r="N147" s="475">
        <v>8.4733069212719787</v>
      </c>
      <c r="O147" s="475">
        <v>30.560378953970009</v>
      </c>
      <c r="P147" s="476">
        <v>1337.4028465529766</v>
      </c>
      <c r="Q147" s="500">
        <v>1E-3</v>
      </c>
      <c r="R147" s="495">
        <v>1E-3</v>
      </c>
      <c r="S147" s="495">
        <v>1E-3</v>
      </c>
      <c r="T147" s="495">
        <v>0</v>
      </c>
      <c r="U147" s="500">
        <v>0</v>
      </c>
      <c r="V147" s="495">
        <v>0</v>
      </c>
      <c r="W147" s="495">
        <v>0</v>
      </c>
      <c r="X147" s="495">
        <v>23.166484195329819</v>
      </c>
      <c r="Y147" s="500">
        <v>162415.83107999715</v>
      </c>
      <c r="Z147" s="495">
        <v>108365.78496279425</v>
      </c>
      <c r="AA147" s="495">
        <v>98185.734576932155</v>
      </c>
      <c r="AB147" s="496">
        <v>8789.5272478645275</v>
      </c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8"/>
      <c r="BA147" s="118"/>
      <c r="BB147" s="118"/>
      <c r="BC147" s="118"/>
      <c r="BD147" s="118"/>
      <c r="BE147" s="118"/>
      <c r="BF147" s="118"/>
      <c r="BG147" s="118"/>
      <c r="BH147" s="118"/>
      <c r="BI147" s="118"/>
      <c r="BJ147" s="118"/>
      <c r="BK147" s="118"/>
      <c r="BL147" s="118"/>
      <c r="BM147" s="118"/>
      <c r="BN147" s="118"/>
      <c r="BO147" s="118"/>
      <c r="BP147" s="118"/>
      <c r="BQ147" s="118"/>
      <c r="BR147" s="118"/>
      <c r="BS147" s="118"/>
      <c r="BT147" s="118"/>
      <c r="BU147" s="118"/>
    </row>
    <row r="148" spans="1:73" s="1" customFormat="1" x14ac:dyDescent="0.3">
      <c r="A148" s="327">
        <v>4</v>
      </c>
      <c r="B148" s="179">
        <v>2026</v>
      </c>
      <c r="C148" s="23" t="s">
        <v>3</v>
      </c>
      <c r="D148" s="500">
        <f t="shared" si="16"/>
        <v>45.28437489543245</v>
      </c>
      <c r="E148" s="495">
        <f t="shared" si="17"/>
        <v>1642.9831089721179</v>
      </c>
      <c r="F148" s="495">
        <f t="shared" si="18"/>
        <v>168.52080544539601</v>
      </c>
      <c r="G148" s="496">
        <f t="shared" si="19"/>
        <v>183.39215861379643</v>
      </c>
      <c r="H148" s="491">
        <v>6.3507233876935185</v>
      </c>
      <c r="I148" s="475">
        <v>334.93885040392684</v>
      </c>
      <c r="J148" s="475">
        <v>39.919596881565766</v>
      </c>
      <c r="K148" s="476">
        <v>500.00115177053135</v>
      </c>
      <c r="L148" s="491">
        <v>31.58474207453169</v>
      </c>
      <c r="M148" s="475">
        <v>247.43188666866277</v>
      </c>
      <c r="N148" s="475">
        <v>33.180327385272378</v>
      </c>
      <c r="O148" s="475">
        <v>49.668407196800175</v>
      </c>
      <c r="P148" s="476">
        <v>3317.8253634998796</v>
      </c>
      <c r="Q148" s="500">
        <v>1E-3</v>
      </c>
      <c r="R148" s="495">
        <v>1E-3</v>
      </c>
      <c r="S148" s="495">
        <v>1E-3</v>
      </c>
      <c r="T148" s="495">
        <v>0</v>
      </c>
      <c r="U148" s="500">
        <v>0</v>
      </c>
      <c r="V148" s="495">
        <v>0</v>
      </c>
      <c r="W148" s="495">
        <v>0</v>
      </c>
      <c r="X148" s="495">
        <v>2867.4916189261485</v>
      </c>
      <c r="Y148" s="500">
        <v>164003.46212736203</v>
      </c>
      <c r="Z148" s="495">
        <v>112822.41955744073</v>
      </c>
      <c r="AA148" s="495">
        <v>97094.630908809937</v>
      </c>
      <c r="AB148" s="496">
        <v>8436.0198635164743</v>
      </c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8"/>
      <c r="BA148" s="118"/>
      <c r="BB148" s="118"/>
      <c r="BC148" s="118"/>
      <c r="BD148" s="118"/>
      <c r="BE148" s="118"/>
      <c r="BF148" s="118"/>
      <c r="BG148" s="118"/>
      <c r="BH148" s="118"/>
      <c r="BI148" s="118"/>
      <c r="BJ148" s="118"/>
      <c r="BK148" s="118"/>
      <c r="BL148" s="118"/>
      <c r="BM148" s="118"/>
      <c r="BN148" s="118"/>
      <c r="BO148" s="118"/>
      <c r="BP148" s="118"/>
      <c r="BQ148" s="118"/>
      <c r="BR148" s="118"/>
      <c r="BS148" s="118"/>
      <c r="BT148" s="118"/>
      <c r="BU148" s="118"/>
    </row>
    <row r="149" spans="1:73" s="1" customFormat="1" ht="16.2" thickBot="1" x14ac:dyDescent="0.35">
      <c r="A149" s="409">
        <v>4</v>
      </c>
      <c r="B149" s="180">
        <v>2027</v>
      </c>
      <c r="C149" s="24" t="s">
        <v>3</v>
      </c>
      <c r="D149" s="501">
        <f t="shared" si="16"/>
        <v>1202.5521636203996</v>
      </c>
      <c r="E149" s="497">
        <f t="shared" si="17"/>
        <v>642.83081896216447</v>
      </c>
      <c r="F149" s="497">
        <f t="shared" si="18"/>
        <v>58.452757850779896</v>
      </c>
      <c r="G149" s="498">
        <f t="shared" si="19"/>
        <v>78.844649386355343</v>
      </c>
      <c r="H149" s="492">
        <v>168.96076109220627</v>
      </c>
      <c r="I149" s="477">
        <v>132.18966507035879</v>
      </c>
      <c r="J149" s="477">
        <v>13.790043536327074</v>
      </c>
      <c r="K149" s="478">
        <v>215.13684651736565</v>
      </c>
      <c r="L149" s="492">
        <v>179.63914769030336</v>
      </c>
      <c r="M149" s="477">
        <v>137.99282040289461</v>
      </c>
      <c r="N149" s="477">
        <v>15.161768569130272</v>
      </c>
      <c r="O149" s="477">
        <v>33.888504830190399</v>
      </c>
      <c r="P149" s="478">
        <v>2223.2942129727635</v>
      </c>
      <c r="Q149" s="501">
        <v>1E-3</v>
      </c>
      <c r="R149" s="497">
        <v>1E-3</v>
      </c>
      <c r="S149" s="497">
        <v>1E-3</v>
      </c>
      <c r="T149" s="497">
        <v>0</v>
      </c>
      <c r="U149" s="501">
        <v>0</v>
      </c>
      <c r="V149" s="497">
        <v>0</v>
      </c>
      <c r="W149" s="497">
        <v>0</v>
      </c>
      <c r="X149" s="497">
        <v>2042.0448712855882</v>
      </c>
      <c r="Y149" s="501">
        <v>163698.9534402909</v>
      </c>
      <c r="Z149" s="497">
        <v>111847.69118115486</v>
      </c>
      <c r="AA149" s="497">
        <v>97491.601605633303</v>
      </c>
      <c r="AB149" s="498">
        <v>8429.1787540903406</v>
      </c>
      <c r="AD149" s="118"/>
      <c r="AE149" s="118"/>
      <c r="AF149" s="118"/>
      <c r="AG149" s="118"/>
      <c r="AH149" s="118"/>
      <c r="AI149" s="118"/>
      <c r="AJ149" s="118"/>
      <c r="AK149" s="118"/>
      <c r="AL149" s="118"/>
      <c r="AM149" s="118"/>
      <c r="AN149" s="118"/>
      <c r="AO149" s="118"/>
      <c r="AP149" s="118"/>
      <c r="AQ149" s="118"/>
      <c r="AR149" s="118"/>
      <c r="AS149" s="118"/>
      <c r="AT149" s="118"/>
      <c r="AU149" s="118"/>
      <c r="AV149" s="118"/>
      <c r="AW149" s="118"/>
      <c r="AX149" s="118"/>
      <c r="AY149" s="118"/>
      <c r="AZ149" s="118"/>
      <c r="BA149" s="118"/>
      <c r="BB149" s="118"/>
      <c r="BC149" s="118"/>
      <c r="BD149" s="118"/>
      <c r="BE149" s="118"/>
      <c r="BF149" s="118"/>
      <c r="BG149" s="118"/>
      <c r="BH149" s="118"/>
      <c r="BI149" s="118"/>
      <c r="BJ149" s="118"/>
      <c r="BK149" s="118"/>
      <c r="BL149" s="118"/>
      <c r="BM149" s="118"/>
      <c r="BN149" s="118"/>
      <c r="BO149" s="118"/>
      <c r="BP149" s="118"/>
      <c r="BQ149" s="118"/>
      <c r="BR149" s="118"/>
      <c r="BS149" s="118"/>
      <c r="BT149" s="118"/>
      <c r="BU149" s="118"/>
    </row>
    <row r="150" spans="1:73" s="1" customFormat="1" x14ac:dyDescent="0.3">
      <c r="A150" s="47">
        <v>4</v>
      </c>
      <c r="B150" s="178">
        <v>2028</v>
      </c>
      <c r="C150" s="22" t="s">
        <v>3</v>
      </c>
      <c r="D150" s="499">
        <f t="shared" si="16"/>
        <v>2015.1166932632793</v>
      </c>
      <c r="E150" s="493">
        <f t="shared" si="17"/>
        <v>575.4657814279974</v>
      </c>
      <c r="F150" s="493">
        <f t="shared" si="18"/>
        <v>57.775197938546597</v>
      </c>
      <c r="G150" s="494">
        <f t="shared" si="19"/>
        <v>824.47592781627566</v>
      </c>
      <c r="H150" s="490">
        <v>276.53990792409718</v>
      </c>
      <c r="I150" s="473">
        <v>116.80012540334198</v>
      </c>
      <c r="J150" s="473">
        <v>13.713004895194205</v>
      </c>
      <c r="K150" s="474">
        <v>2060.608807816292</v>
      </c>
      <c r="L150" s="490">
        <v>189.96776281661656</v>
      </c>
      <c r="M150" s="473">
        <v>100.89658594939326</v>
      </c>
      <c r="N150" s="473">
        <v>13.458556188310652</v>
      </c>
      <c r="O150" s="473">
        <v>63.047687660462593</v>
      </c>
      <c r="P150" s="474">
        <v>2717.3774290275296</v>
      </c>
      <c r="Q150" s="499">
        <v>1E-3</v>
      </c>
      <c r="R150" s="493">
        <v>1E-3</v>
      </c>
      <c r="S150" s="493">
        <v>1E-3</v>
      </c>
      <c r="T150" s="493">
        <v>0</v>
      </c>
      <c r="U150" s="499">
        <v>0</v>
      </c>
      <c r="V150" s="493">
        <v>0</v>
      </c>
      <c r="W150" s="493">
        <v>0</v>
      </c>
      <c r="X150" s="493">
        <v>719.81530887170015</v>
      </c>
      <c r="Y150" s="499">
        <v>167598.53683677592</v>
      </c>
      <c r="Z150" s="493">
        <v>113319.33871763831</v>
      </c>
      <c r="AA150" s="493">
        <v>96902.871598351659</v>
      </c>
      <c r="AB150" s="494">
        <v>9202.5940430052415</v>
      </c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  <c r="BH150" s="118"/>
      <c r="BI150" s="118"/>
      <c r="BJ150" s="118"/>
      <c r="BK150" s="118"/>
      <c r="BL150" s="118"/>
      <c r="BM150" s="118"/>
      <c r="BN150" s="118"/>
      <c r="BO150" s="118"/>
      <c r="BP150" s="118"/>
      <c r="BQ150" s="118"/>
      <c r="BR150" s="118"/>
      <c r="BS150" s="118"/>
      <c r="BT150" s="118"/>
      <c r="BU150" s="118"/>
    </row>
    <row r="151" spans="1:73" s="1" customFormat="1" x14ac:dyDescent="0.3">
      <c r="A151" s="327">
        <v>4</v>
      </c>
      <c r="B151" s="179">
        <v>2029</v>
      </c>
      <c r="C151" s="23" t="s">
        <v>3</v>
      </c>
      <c r="D151" s="500">
        <f t="shared" si="16"/>
        <v>109.99197760746024</v>
      </c>
      <c r="E151" s="495">
        <f t="shared" si="17"/>
        <v>2207.8156923306228</v>
      </c>
      <c r="F151" s="495">
        <f t="shared" si="18"/>
        <v>230.74458413571966</v>
      </c>
      <c r="G151" s="496">
        <f t="shared" si="19"/>
        <v>166.91790575810606</v>
      </c>
      <c r="H151" s="491">
        <v>14.961033006576345</v>
      </c>
      <c r="I151" s="475">
        <v>449.88802993488923</v>
      </c>
      <c r="J151" s="475">
        <v>54.054949726282487</v>
      </c>
      <c r="K151" s="476">
        <v>434.32733905603976</v>
      </c>
      <c r="L151" s="491">
        <v>86.833323503621727</v>
      </c>
      <c r="M151" s="475">
        <v>573.0731002610371</v>
      </c>
      <c r="N151" s="475">
        <v>57.622126897240776</v>
      </c>
      <c r="O151" s="475">
        <v>43.077341590721133</v>
      </c>
      <c r="P151" s="476">
        <v>4447.6551666273263</v>
      </c>
      <c r="Q151" s="500">
        <v>1E-3</v>
      </c>
      <c r="R151" s="495">
        <v>1E-3</v>
      </c>
      <c r="S151" s="495">
        <v>1E-3</v>
      </c>
      <c r="T151" s="495">
        <v>0</v>
      </c>
      <c r="U151" s="500">
        <v>0</v>
      </c>
      <c r="V151" s="495">
        <v>0</v>
      </c>
      <c r="W151" s="495">
        <v>0</v>
      </c>
      <c r="X151" s="495">
        <v>4056.4041691620087</v>
      </c>
      <c r="Y151" s="500">
        <v>169093.63704094279</v>
      </c>
      <c r="Z151" s="495">
        <v>112871.99824132575</v>
      </c>
      <c r="AA151" s="495">
        <v>98180.193710200285</v>
      </c>
      <c r="AB151" s="496">
        <v>8839.2129327624298</v>
      </c>
      <c r="AD151" s="118"/>
      <c r="AE151" s="118"/>
      <c r="AF151" s="118"/>
      <c r="AG151" s="118"/>
      <c r="AH151" s="118"/>
      <c r="AI151" s="118"/>
      <c r="AJ151" s="118"/>
      <c r="AK151" s="118"/>
      <c r="AL151" s="118"/>
      <c r="AM151" s="118"/>
      <c r="AN151" s="118"/>
      <c r="AO151" s="118"/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8"/>
      <c r="BA151" s="118"/>
      <c r="BB151" s="118"/>
      <c r="BC151" s="118"/>
      <c r="BD151" s="118"/>
      <c r="BE151" s="118"/>
      <c r="BF151" s="118"/>
      <c r="BG151" s="118"/>
      <c r="BH151" s="118"/>
      <c r="BI151" s="118"/>
      <c r="BJ151" s="118"/>
      <c r="BK151" s="118"/>
      <c r="BL151" s="118"/>
      <c r="BM151" s="118"/>
      <c r="BN151" s="118"/>
      <c r="BO151" s="118"/>
      <c r="BP151" s="118"/>
      <c r="BQ151" s="118"/>
      <c r="BR151" s="118"/>
      <c r="BS151" s="118"/>
      <c r="BT151" s="118"/>
      <c r="BU151" s="118"/>
    </row>
    <row r="152" spans="1:73" s="1" customFormat="1" x14ac:dyDescent="0.3">
      <c r="A152" s="327">
        <v>4</v>
      </c>
      <c r="B152" s="179">
        <v>2030</v>
      </c>
      <c r="C152" s="23" t="s">
        <v>3</v>
      </c>
      <c r="D152" s="500">
        <f t="shared" si="16"/>
        <v>759.34419027098727</v>
      </c>
      <c r="E152" s="495">
        <f t="shared" si="17"/>
        <v>610.87608286451871</v>
      </c>
      <c r="F152" s="495">
        <f t="shared" si="18"/>
        <v>44.44709237419579</v>
      </c>
      <c r="G152" s="496">
        <f t="shared" si="19"/>
        <v>223.49741161429225</v>
      </c>
      <c r="H152" s="491">
        <v>102.91343106410868</v>
      </c>
      <c r="I152" s="475">
        <v>124.49945460931752</v>
      </c>
      <c r="J152" s="475">
        <v>10.272377330728014</v>
      </c>
      <c r="K152" s="476">
        <v>556.68394917124976</v>
      </c>
      <c r="L152" s="491">
        <v>102.05004418989685</v>
      </c>
      <c r="M152" s="475">
        <v>135.98160286243998</v>
      </c>
      <c r="N152" s="475">
        <v>12.703777432739212</v>
      </c>
      <c r="O152" s="475">
        <v>53.94705434098816</v>
      </c>
      <c r="P152" s="476">
        <v>1747.9229161518156</v>
      </c>
      <c r="Q152" s="500">
        <v>1E-3</v>
      </c>
      <c r="R152" s="495">
        <v>1E-3</v>
      </c>
      <c r="S152" s="495">
        <v>1E-3</v>
      </c>
      <c r="T152" s="495">
        <v>0</v>
      </c>
      <c r="U152" s="500">
        <v>0</v>
      </c>
      <c r="V152" s="495">
        <v>0</v>
      </c>
      <c r="W152" s="495">
        <v>0</v>
      </c>
      <c r="X152" s="495">
        <v>1245.1850213215539</v>
      </c>
      <c r="Y152" s="500">
        <v>169704.92768191887</v>
      </c>
      <c r="Z152" s="495">
        <v>112853.10405554515</v>
      </c>
      <c r="AA152" s="495">
        <v>99517.676550735981</v>
      </c>
      <c r="AB152" s="496">
        <v>9234.0375086823187</v>
      </c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  <c r="AO152" s="118"/>
      <c r="AP152" s="118"/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/>
      <c r="BD152" s="118"/>
      <c r="BE152" s="118"/>
      <c r="BF152" s="118"/>
      <c r="BG152" s="118"/>
      <c r="BH152" s="118"/>
      <c r="BI152" s="118"/>
      <c r="BJ152" s="118"/>
      <c r="BK152" s="118"/>
      <c r="BL152" s="118"/>
      <c r="BM152" s="118"/>
      <c r="BN152" s="118"/>
      <c r="BO152" s="118"/>
      <c r="BP152" s="118"/>
      <c r="BQ152" s="118"/>
      <c r="BR152" s="118"/>
      <c r="BS152" s="118"/>
      <c r="BT152" s="118"/>
      <c r="BU152" s="118"/>
    </row>
    <row r="153" spans="1:73" s="1" customFormat="1" x14ac:dyDescent="0.3">
      <c r="A153" s="327">
        <v>5</v>
      </c>
      <c r="B153" s="179">
        <v>2018</v>
      </c>
      <c r="C153" s="23" t="s">
        <v>4</v>
      </c>
      <c r="D153" s="500">
        <f t="shared" si="16"/>
        <v>498.98377165506446</v>
      </c>
      <c r="E153" s="495">
        <f t="shared" si="17"/>
        <v>432.51618907064847</v>
      </c>
      <c r="F153" s="495">
        <f t="shared" si="18"/>
        <v>35.601879994087589</v>
      </c>
      <c r="G153" s="496">
        <f t="shared" si="19"/>
        <v>176.40431223562626</v>
      </c>
      <c r="H153" s="491">
        <v>66.604982749720648</v>
      </c>
      <c r="I153" s="475">
        <v>88.353886841477305</v>
      </c>
      <c r="J153" s="475">
        <v>8.2913721379262881</v>
      </c>
      <c r="K153" s="476">
        <v>423.72268454943298</v>
      </c>
      <c r="L153" s="491">
        <v>69.342433705324524</v>
      </c>
      <c r="M153" s="475">
        <v>101.37415286724492</v>
      </c>
      <c r="N153" s="475">
        <v>10.817117010630408</v>
      </c>
      <c r="O153" s="475">
        <v>22.658507904634078</v>
      </c>
      <c r="P153" s="476">
        <v>1225.899496660777</v>
      </c>
      <c r="Q153" s="500">
        <v>1E-3</v>
      </c>
      <c r="R153" s="495">
        <v>1E-3</v>
      </c>
      <c r="S153" s="495">
        <v>1E-3</v>
      </c>
      <c r="T153" s="495">
        <v>0</v>
      </c>
      <c r="U153" s="500">
        <v>0</v>
      </c>
      <c r="V153" s="495">
        <v>0</v>
      </c>
      <c r="W153" s="495">
        <v>0</v>
      </c>
      <c r="X153" s="495">
        <v>787.55004830234566</v>
      </c>
      <c r="Y153" s="500">
        <v>172308.83147574449</v>
      </c>
      <c r="Z153" s="495">
        <v>112591.22495055797</v>
      </c>
      <c r="AA153" s="495">
        <v>98758.471606704552</v>
      </c>
      <c r="AB153" s="496">
        <v>9575.3645706595744</v>
      </c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/>
      <c r="BD153" s="118"/>
      <c r="BE153" s="118"/>
      <c r="BF153" s="118"/>
      <c r="BG153" s="118"/>
      <c r="BH153" s="118"/>
      <c r="BI153" s="118"/>
      <c r="BJ153" s="118"/>
      <c r="BK153" s="118"/>
      <c r="BL153" s="118"/>
      <c r="BM153" s="118"/>
      <c r="BN153" s="118"/>
      <c r="BO153" s="118"/>
      <c r="BP153" s="118"/>
      <c r="BQ153" s="118"/>
      <c r="BR153" s="118"/>
      <c r="BS153" s="118"/>
      <c r="BT153" s="118"/>
      <c r="BU153" s="118"/>
    </row>
    <row r="154" spans="1:73" s="1" customFormat="1" x14ac:dyDescent="0.3">
      <c r="A154" s="327">
        <v>5</v>
      </c>
      <c r="B154" s="179">
        <v>2019</v>
      </c>
      <c r="C154" s="23" t="s">
        <v>4</v>
      </c>
      <c r="D154" s="500">
        <f t="shared" si="16"/>
        <v>388.35249664967597</v>
      </c>
      <c r="E154" s="495">
        <f t="shared" si="17"/>
        <v>552.35886506965744</v>
      </c>
      <c r="F154" s="495">
        <f t="shared" si="18"/>
        <v>47.750581517538919</v>
      </c>
      <c r="G154" s="496">
        <f t="shared" si="19"/>
        <v>573.7813763460465</v>
      </c>
      <c r="H154" s="491">
        <v>52.213219087566301</v>
      </c>
      <c r="I154" s="475">
        <v>116.68605678544242</v>
      </c>
      <c r="J154" s="475">
        <v>11.297717780346527</v>
      </c>
      <c r="K154" s="476">
        <v>1455.2643544263669</v>
      </c>
      <c r="L154" s="491">
        <v>28.403881917211638</v>
      </c>
      <c r="M154" s="475">
        <v>75.989564138732348</v>
      </c>
      <c r="N154" s="475">
        <v>9.3836303642637358</v>
      </c>
      <c r="O154" s="475">
        <v>31.548080439296452</v>
      </c>
      <c r="P154" s="476">
        <v>1417.7217566147247</v>
      </c>
      <c r="Q154" s="500">
        <v>1E-3</v>
      </c>
      <c r="R154" s="495">
        <v>1E-3</v>
      </c>
      <c r="S154" s="495">
        <v>1E-3</v>
      </c>
      <c r="T154" s="495">
        <v>0</v>
      </c>
      <c r="U154" s="500">
        <v>0</v>
      </c>
      <c r="V154" s="495">
        <v>0</v>
      </c>
      <c r="W154" s="495">
        <v>0</v>
      </c>
      <c r="X154" s="495">
        <v>31.288754341286939</v>
      </c>
      <c r="Y154" s="500">
        <v>171069.84742623498</v>
      </c>
      <c r="Z154" s="495">
        <v>108875.50960747767</v>
      </c>
      <c r="AA154" s="495">
        <v>97211.082473128365</v>
      </c>
      <c r="AB154" s="496">
        <v>9068.4359964008218</v>
      </c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8"/>
      <c r="BG154" s="118"/>
      <c r="BH154" s="118"/>
      <c r="BI154" s="118"/>
      <c r="BJ154" s="118"/>
      <c r="BK154" s="118"/>
      <c r="BL154" s="118"/>
      <c r="BM154" s="118"/>
      <c r="BN154" s="118"/>
      <c r="BO154" s="118"/>
      <c r="BP154" s="118"/>
      <c r="BQ154" s="118"/>
      <c r="BR154" s="118"/>
      <c r="BS154" s="118"/>
      <c r="BT154" s="118"/>
      <c r="BU154" s="118"/>
    </row>
    <row r="155" spans="1:73" s="1" customFormat="1" x14ac:dyDescent="0.3">
      <c r="A155" s="327">
        <v>5</v>
      </c>
      <c r="B155" s="179">
        <v>2020</v>
      </c>
      <c r="C155" s="23" t="s">
        <v>4</v>
      </c>
      <c r="D155" s="500">
        <f t="shared" si="16"/>
        <v>49.160650705194527</v>
      </c>
      <c r="E155" s="495">
        <f t="shared" si="17"/>
        <v>1768.1348768868058</v>
      </c>
      <c r="F155" s="495">
        <f t="shared" si="18"/>
        <v>182.86487758113398</v>
      </c>
      <c r="G155" s="496">
        <f t="shared" si="19"/>
        <v>200.57440501040617</v>
      </c>
      <c r="H155" s="491">
        <v>6.5478413682503049</v>
      </c>
      <c r="I155" s="475">
        <v>358.8286535152705</v>
      </c>
      <c r="J155" s="475">
        <v>43.756530050023642</v>
      </c>
      <c r="K155" s="476">
        <v>529.35980941428966</v>
      </c>
      <c r="L155" s="491">
        <v>31.313602343860364</v>
      </c>
      <c r="M155" s="475">
        <v>261.20116104436795</v>
      </c>
      <c r="N155" s="475">
        <v>36.024864903199685</v>
      </c>
      <c r="O155" s="475">
        <v>51.990716516593629</v>
      </c>
      <c r="P155" s="476">
        <v>3552.3017930934166</v>
      </c>
      <c r="Q155" s="500">
        <v>1E-3</v>
      </c>
      <c r="R155" s="495">
        <v>1E-3</v>
      </c>
      <c r="S155" s="495">
        <v>1E-3</v>
      </c>
      <c r="T155" s="495">
        <v>0</v>
      </c>
      <c r="U155" s="500">
        <v>0</v>
      </c>
      <c r="V155" s="495">
        <v>0</v>
      </c>
      <c r="W155" s="495">
        <v>0</v>
      </c>
      <c r="X155" s="495">
        <v>3074.9317001957202</v>
      </c>
      <c r="Y155" s="500">
        <v>172682.09515613466</v>
      </c>
      <c r="Z155" s="495">
        <v>113332.92859976657</v>
      </c>
      <c r="AA155" s="495">
        <v>96120.331743805844</v>
      </c>
      <c r="AB155" s="496">
        <v>8714.6988365883517</v>
      </c>
      <c r="AD155" s="118"/>
      <c r="AE155" s="118"/>
      <c r="AF155" s="118"/>
      <c r="AG155" s="118"/>
      <c r="AH155" s="118"/>
      <c r="AI155" s="118"/>
      <c r="AJ155" s="118"/>
      <c r="AK155" s="118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  <c r="BH155" s="118"/>
      <c r="BI155" s="118"/>
      <c r="BJ155" s="118"/>
      <c r="BK155" s="118"/>
      <c r="BL155" s="118"/>
      <c r="BM155" s="118"/>
      <c r="BN155" s="118"/>
      <c r="BO155" s="118"/>
      <c r="BP155" s="118"/>
      <c r="BQ155" s="118"/>
      <c r="BR155" s="118"/>
      <c r="BS155" s="118"/>
      <c r="BT155" s="118"/>
      <c r="BU155" s="118"/>
    </row>
    <row r="156" spans="1:73" s="1" customFormat="1" ht="16.2" thickBot="1" x14ac:dyDescent="0.35">
      <c r="A156" s="409">
        <v>5</v>
      </c>
      <c r="B156" s="180">
        <v>2021</v>
      </c>
      <c r="C156" s="24" t="s">
        <v>4</v>
      </c>
      <c r="D156" s="501">
        <f t="shared" si="16"/>
        <v>1305.0143458450736</v>
      </c>
      <c r="E156" s="497">
        <f t="shared" si="17"/>
        <v>691.11777086700909</v>
      </c>
      <c r="F156" s="497">
        <f t="shared" si="18"/>
        <v>63.431484622836976</v>
      </c>
      <c r="G156" s="498">
        <f t="shared" si="19"/>
        <v>86.243041998119139</v>
      </c>
      <c r="H156" s="492">
        <v>174.20540138359436</v>
      </c>
      <c r="I156" s="477">
        <v>141.61866798401215</v>
      </c>
      <c r="J156" s="477">
        <v>15.115914934029657</v>
      </c>
      <c r="K156" s="478">
        <v>227.78925900537331</v>
      </c>
      <c r="L156" s="492">
        <v>186.07476810738211</v>
      </c>
      <c r="M156" s="477">
        <v>148.15870795053559</v>
      </c>
      <c r="N156" s="477">
        <v>16.491794058146318</v>
      </c>
      <c r="O156" s="477">
        <v>34.935262254156356</v>
      </c>
      <c r="P156" s="478">
        <v>2336.5233796263128</v>
      </c>
      <c r="Q156" s="501">
        <v>1E-3</v>
      </c>
      <c r="R156" s="497">
        <v>1E-3</v>
      </c>
      <c r="S156" s="497">
        <v>1E-3</v>
      </c>
      <c r="T156" s="497">
        <v>0</v>
      </c>
      <c r="U156" s="501">
        <v>0</v>
      </c>
      <c r="V156" s="497">
        <v>0</v>
      </c>
      <c r="W156" s="497">
        <v>0</v>
      </c>
      <c r="X156" s="497">
        <v>2143.6683828750956</v>
      </c>
      <c r="Y156" s="501">
        <v>172298.50346800647</v>
      </c>
      <c r="Z156" s="497">
        <v>112243.03233621526</v>
      </c>
      <c r="AA156" s="497">
        <v>96515.768492507981</v>
      </c>
      <c r="AB156" s="498">
        <v>8708.0048226064482</v>
      </c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  <c r="AO156" s="118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  <c r="BC156" s="118"/>
      <c r="BD156" s="118"/>
      <c r="BE156" s="118"/>
      <c r="BF156" s="118"/>
      <c r="BG156" s="118"/>
      <c r="BH156" s="118"/>
      <c r="BI156" s="118"/>
      <c r="BJ156" s="118"/>
      <c r="BK156" s="118"/>
      <c r="BL156" s="118"/>
      <c r="BM156" s="118"/>
      <c r="BN156" s="118"/>
      <c r="BO156" s="118"/>
      <c r="BP156" s="118"/>
      <c r="BQ156" s="118"/>
      <c r="BR156" s="118"/>
      <c r="BS156" s="118"/>
      <c r="BT156" s="118"/>
      <c r="BU156" s="118"/>
    </row>
    <row r="157" spans="1:73" s="1" customFormat="1" x14ac:dyDescent="0.3">
      <c r="A157" s="47">
        <v>5</v>
      </c>
      <c r="B157" s="178">
        <v>2022</v>
      </c>
      <c r="C157" s="22" t="s">
        <v>4</v>
      </c>
      <c r="D157" s="499">
        <f t="shared" si="16"/>
        <v>2228.425505828744</v>
      </c>
      <c r="E157" s="493">
        <f t="shared" si="17"/>
        <v>622.59924736319533</v>
      </c>
      <c r="F157" s="493">
        <f t="shared" si="18"/>
        <v>63.162234005467838</v>
      </c>
      <c r="G157" s="494">
        <f t="shared" si="19"/>
        <v>901.03431603425224</v>
      </c>
      <c r="H157" s="490">
        <v>266.42622570131601</v>
      </c>
      <c r="I157" s="473">
        <v>125.82859597876381</v>
      </c>
      <c r="J157" s="473">
        <v>15.166452327515479</v>
      </c>
      <c r="K157" s="474">
        <v>2186.0196293600256</v>
      </c>
      <c r="L157" s="490">
        <v>183.10179760102508</v>
      </c>
      <c r="M157" s="473">
        <v>108.51363473448487</v>
      </c>
      <c r="N157" s="473">
        <v>14.84656076804959</v>
      </c>
      <c r="O157" s="473">
        <v>67.624247466386478</v>
      </c>
      <c r="P157" s="474">
        <v>2772.424770277803</v>
      </c>
      <c r="Q157" s="499">
        <v>1E-3</v>
      </c>
      <c r="R157" s="493">
        <v>1E-3</v>
      </c>
      <c r="S157" s="493">
        <v>1E-3</v>
      </c>
      <c r="T157" s="493">
        <v>0</v>
      </c>
      <c r="U157" s="499">
        <v>0</v>
      </c>
      <c r="V157" s="493">
        <v>0</v>
      </c>
      <c r="W157" s="493">
        <v>0</v>
      </c>
      <c r="X157" s="493">
        <v>654.02838838416426</v>
      </c>
      <c r="Y157" s="499">
        <v>192375.15563321643</v>
      </c>
      <c r="Z157" s="493">
        <v>113803.88200286565</v>
      </c>
      <c r="AA157" s="493">
        <v>95785.84040317504</v>
      </c>
      <c r="AB157" s="494">
        <v>9480.1478406005226</v>
      </c>
      <c r="AD157" s="118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8"/>
      <c r="BA157" s="118"/>
      <c r="BB157" s="118"/>
      <c r="BC157" s="118"/>
      <c r="BD157" s="118"/>
      <c r="BE157" s="118"/>
      <c r="BF157" s="118"/>
      <c r="BG157" s="118"/>
      <c r="BH157" s="118"/>
      <c r="BI157" s="118"/>
      <c r="BJ157" s="118"/>
      <c r="BK157" s="118"/>
      <c r="BL157" s="118"/>
      <c r="BM157" s="118"/>
      <c r="BN157" s="118"/>
      <c r="BO157" s="118"/>
      <c r="BP157" s="118"/>
      <c r="BQ157" s="118"/>
      <c r="BR157" s="118"/>
      <c r="BS157" s="118"/>
      <c r="BT157" s="118"/>
      <c r="BU157" s="118"/>
    </row>
    <row r="158" spans="1:73" s="1" customFormat="1" x14ac:dyDescent="0.3">
      <c r="A158" s="327">
        <v>5</v>
      </c>
      <c r="B158" s="179">
        <v>2023</v>
      </c>
      <c r="C158" s="23" t="s">
        <v>4</v>
      </c>
      <c r="D158" s="500">
        <f t="shared" si="16"/>
        <v>121.35233731998099</v>
      </c>
      <c r="E158" s="495">
        <f t="shared" si="17"/>
        <v>2390.2853646766848</v>
      </c>
      <c r="F158" s="495">
        <f t="shared" si="18"/>
        <v>252.32621924576208</v>
      </c>
      <c r="G158" s="496">
        <f t="shared" si="19"/>
        <v>182.75228236460464</v>
      </c>
      <c r="H158" s="491">
        <v>14.38952485564643</v>
      </c>
      <c r="I158" s="475">
        <v>484.78616889549966</v>
      </c>
      <c r="J158" s="475">
        <v>59.791021386552316</v>
      </c>
      <c r="K158" s="476">
        <v>461.04609731534276</v>
      </c>
      <c r="L158" s="491">
        <v>83.612509704426614</v>
      </c>
      <c r="M158" s="475">
        <v>618.50429386500366</v>
      </c>
      <c r="N158" s="475">
        <v>63.834287554817926</v>
      </c>
      <c r="O158" s="475">
        <v>43.095995301448667</v>
      </c>
      <c r="P158" s="476">
        <v>4852.9024097716183</v>
      </c>
      <c r="Q158" s="500">
        <v>1E-3</v>
      </c>
      <c r="R158" s="495">
        <v>1E-3</v>
      </c>
      <c r="S158" s="495">
        <v>1E-3</v>
      </c>
      <c r="T158" s="495">
        <v>0</v>
      </c>
      <c r="U158" s="500">
        <v>0</v>
      </c>
      <c r="V158" s="495">
        <v>0</v>
      </c>
      <c r="W158" s="495">
        <v>0</v>
      </c>
      <c r="X158" s="495">
        <v>4434.9513077577249</v>
      </c>
      <c r="Y158" s="500">
        <v>193967.74989858942</v>
      </c>
      <c r="Z158" s="495">
        <v>113403.73738965824</v>
      </c>
      <c r="AA158" s="495">
        <v>97063.119312388968</v>
      </c>
      <c r="AB158" s="496">
        <v>9116.8811944436966</v>
      </c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  <c r="BH158" s="118"/>
      <c r="BI158" s="118"/>
      <c r="BJ158" s="118"/>
      <c r="BK158" s="118"/>
      <c r="BL158" s="118"/>
      <c r="BM158" s="118"/>
      <c r="BN158" s="118"/>
      <c r="BO158" s="118"/>
      <c r="BP158" s="118"/>
      <c r="BQ158" s="118"/>
      <c r="BR158" s="118"/>
      <c r="BS158" s="118"/>
      <c r="BT158" s="118"/>
      <c r="BU158" s="118"/>
    </row>
    <row r="159" spans="1:73" s="1" customFormat="1" x14ac:dyDescent="0.3">
      <c r="A159" s="327">
        <v>5</v>
      </c>
      <c r="B159" s="179">
        <v>2024</v>
      </c>
      <c r="C159" s="23" t="s">
        <v>4</v>
      </c>
      <c r="D159" s="500">
        <f t="shared" si="16"/>
        <v>836.95408408676701</v>
      </c>
      <c r="E159" s="495">
        <f t="shared" si="17"/>
        <v>662.6631720983537</v>
      </c>
      <c r="F159" s="495">
        <f t="shared" si="18"/>
        <v>48.615385652426752</v>
      </c>
      <c r="G159" s="496">
        <f t="shared" si="19"/>
        <v>244.21900836745837</v>
      </c>
      <c r="H159" s="491">
        <v>99.02007888299724</v>
      </c>
      <c r="I159" s="475">
        <v>134.28625858449232</v>
      </c>
      <c r="J159" s="475">
        <v>11.363289254442666</v>
      </c>
      <c r="K159" s="476">
        <v>590.54367606388928</v>
      </c>
      <c r="L159" s="491">
        <v>99.138179640639677</v>
      </c>
      <c r="M159" s="475">
        <v>149.92045664406223</v>
      </c>
      <c r="N159" s="475">
        <v>14.351477722298348</v>
      </c>
      <c r="O159" s="475">
        <v>57.464012264116384</v>
      </c>
      <c r="P159" s="476">
        <v>1828.2529078255288</v>
      </c>
      <c r="Q159" s="500">
        <v>1E-3</v>
      </c>
      <c r="R159" s="495">
        <v>1E-3</v>
      </c>
      <c r="S159" s="495">
        <v>1E-3</v>
      </c>
      <c r="T159" s="495">
        <v>0</v>
      </c>
      <c r="U159" s="500">
        <v>0</v>
      </c>
      <c r="V159" s="495">
        <v>0</v>
      </c>
      <c r="W159" s="495">
        <v>0</v>
      </c>
      <c r="X159" s="495">
        <v>1295.1722440257558</v>
      </c>
      <c r="Y159" s="500">
        <v>194404.44959392023</v>
      </c>
      <c r="Z159" s="495">
        <v>113498.23220126731</v>
      </c>
      <c r="AA159" s="495">
        <v>98400.546265127807</v>
      </c>
      <c r="AB159" s="496">
        <v>9511.6371914951305</v>
      </c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8"/>
      <c r="BA159" s="118"/>
      <c r="BB159" s="118"/>
      <c r="BC159" s="118"/>
      <c r="BD159" s="118"/>
      <c r="BE159" s="118"/>
      <c r="BF159" s="118"/>
      <c r="BG159" s="118"/>
      <c r="BH159" s="118"/>
      <c r="BI159" s="118"/>
      <c r="BJ159" s="118"/>
      <c r="BK159" s="118"/>
      <c r="BL159" s="118"/>
      <c r="BM159" s="118"/>
      <c r="BN159" s="118"/>
      <c r="BO159" s="118"/>
      <c r="BP159" s="118"/>
      <c r="BQ159" s="118"/>
      <c r="BR159" s="118"/>
      <c r="BS159" s="118"/>
      <c r="BT159" s="118"/>
      <c r="BU159" s="118"/>
    </row>
    <row r="160" spans="1:73" s="1" customFormat="1" x14ac:dyDescent="0.3">
      <c r="A160" s="327">
        <v>5</v>
      </c>
      <c r="B160" s="179">
        <v>2025</v>
      </c>
      <c r="C160" s="23" t="s">
        <v>4</v>
      </c>
      <c r="D160" s="500">
        <f t="shared" si="16"/>
        <v>548.00918694914606</v>
      </c>
      <c r="E160" s="495">
        <f t="shared" si="17"/>
        <v>469.76939173749128</v>
      </c>
      <c r="F160" s="495">
        <f t="shared" si="18"/>
        <v>38.938791219832311</v>
      </c>
      <c r="G160" s="496">
        <f t="shared" si="19"/>
        <v>193.04264841851534</v>
      </c>
      <c r="H160" s="491">
        <v>64.003946586899872</v>
      </c>
      <c r="I160" s="475">
        <v>95.345026757947764</v>
      </c>
      <c r="J160" s="475">
        <v>9.172217340013411</v>
      </c>
      <c r="K160" s="476">
        <v>450.62665589452934</v>
      </c>
      <c r="L160" s="491">
        <v>66.983857503924185</v>
      </c>
      <c r="M160" s="475">
        <v>109.0208294809029</v>
      </c>
      <c r="N160" s="475">
        <v>11.986885454018205</v>
      </c>
      <c r="O160" s="475">
        <v>23.284408749123283</v>
      </c>
      <c r="P160" s="476">
        <v>1289.5437230130674</v>
      </c>
      <c r="Q160" s="500">
        <v>1E-3</v>
      </c>
      <c r="R160" s="495">
        <v>1E-3</v>
      </c>
      <c r="S160" s="495">
        <v>1E-3</v>
      </c>
      <c r="T160" s="495">
        <v>0</v>
      </c>
      <c r="U160" s="500">
        <v>0</v>
      </c>
      <c r="V160" s="495">
        <v>0</v>
      </c>
      <c r="W160" s="495">
        <v>0</v>
      </c>
      <c r="X160" s="495">
        <v>804.12477627462101</v>
      </c>
      <c r="Y160" s="500">
        <v>196928.65787139055</v>
      </c>
      <c r="Z160" s="495">
        <v>113322.07223972112</v>
      </c>
      <c r="AA160" s="495">
        <v>97641.842191109012</v>
      </c>
      <c r="AB160" s="496">
        <v>9852.9034080599195</v>
      </c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  <c r="AZ160" s="118"/>
      <c r="BA160" s="118"/>
      <c r="BB160" s="118"/>
      <c r="BC160" s="118"/>
      <c r="BD160" s="118"/>
      <c r="BE160" s="118"/>
      <c r="BF160" s="118"/>
      <c r="BG160" s="118"/>
      <c r="BH160" s="118"/>
      <c r="BI160" s="118"/>
      <c r="BJ160" s="118"/>
      <c r="BK160" s="118"/>
      <c r="BL160" s="118"/>
      <c r="BM160" s="118"/>
      <c r="BN160" s="118"/>
      <c r="BO160" s="118"/>
      <c r="BP160" s="118"/>
      <c r="BQ160" s="118"/>
      <c r="BR160" s="118"/>
      <c r="BS160" s="118"/>
      <c r="BT160" s="118"/>
      <c r="BU160" s="118"/>
    </row>
    <row r="161" spans="1:77" s="1" customFormat="1" x14ac:dyDescent="0.3">
      <c r="A161" s="327">
        <v>5</v>
      </c>
      <c r="B161" s="179">
        <v>2026</v>
      </c>
      <c r="C161" s="23" t="s">
        <v>4</v>
      </c>
      <c r="D161" s="500">
        <f t="shared" si="16"/>
        <v>427.42732339640577</v>
      </c>
      <c r="E161" s="495">
        <f t="shared" si="17"/>
        <v>599.81639373102371</v>
      </c>
      <c r="F161" s="495">
        <f t="shared" si="18"/>
        <v>52.200667246069294</v>
      </c>
      <c r="G161" s="496">
        <f t="shared" si="19"/>
        <v>629.49997422652939</v>
      </c>
      <c r="H161" s="491">
        <v>50.206749399008302</v>
      </c>
      <c r="I161" s="475">
        <v>125.88189112827831</v>
      </c>
      <c r="J161" s="475">
        <v>12.494187611530412</v>
      </c>
      <c r="K161" s="476">
        <v>1549.2040567512768</v>
      </c>
      <c r="L161" s="491">
        <v>26.955276029288978</v>
      </c>
      <c r="M161" s="475">
        <v>81.62575415939645</v>
      </c>
      <c r="N161" s="475">
        <v>10.495237351460442</v>
      </c>
      <c r="O161" s="475">
        <v>34.141059322235179</v>
      </c>
      <c r="P161" s="476">
        <v>1505.8566999639772</v>
      </c>
      <c r="Q161" s="500">
        <v>1E-3</v>
      </c>
      <c r="R161" s="495">
        <v>1E-3</v>
      </c>
      <c r="S161" s="495">
        <v>1E-3</v>
      </c>
      <c r="T161" s="495">
        <v>0</v>
      </c>
      <c r="U161" s="500">
        <v>0</v>
      </c>
      <c r="V161" s="495">
        <v>0</v>
      </c>
      <c r="W161" s="495">
        <v>0</v>
      </c>
      <c r="X161" s="495">
        <v>48.868402127975628</v>
      </c>
      <c r="Y161" s="500">
        <v>195806.90954494485</v>
      </c>
      <c r="Z161" s="495">
        <v>109593.02352516406</v>
      </c>
      <c r="AA161" s="495">
        <v>96093.910543778882</v>
      </c>
      <c r="AB161" s="496">
        <v>9345.7665206299462</v>
      </c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8"/>
      <c r="BA161" s="118"/>
      <c r="BB161" s="118"/>
      <c r="BC161" s="118"/>
      <c r="BD161" s="118"/>
      <c r="BE161" s="118"/>
      <c r="BF161" s="118"/>
      <c r="BG161" s="118"/>
      <c r="BH161" s="118"/>
      <c r="BI161" s="118"/>
      <c r="BJ161" s="118"/>
      <c r="BK161" s="118"/>
      <c r="BL161" s="118"/>
      <c r="BM161" s="118"/>
      <c r="BN161" s="118"/>
      <c r="BO161" s="118"/>
      <c r="BP161" s="118"/>
      <c r="BQ161" s="118"/>
      <c r="BR161" s="118"/>
      <c r="BS161" s="118"/>
      <c r="BT161" s="118"/>
      <c r="BU161" s="118"/>
    </row>
    <row r="162" spans="1:77" s="1" customFormat="1" x14ac:dyDescent="0.3">
      <c r="A162" s="327">
        <v>5</v>
      </c>
      <c r="B162" s="179">
        <v>2027</v>
      </c>
      <c r="C162" s="23" t="s">
        <v>4</v>
      </c>
      <c r="D162" s="500">
        <f t="shared" si="16"/>
        <v>54.019511038022543</v>
      </c>
      <c r="E162" s="495">
        <f t="shared" si="17"/>
        <v>1913.7464993950225</v>
      </c>
      <c r="F162" s="495">
        <f t="shared" si="18"/>
        <v>199.89066581120755</v>
      </c>
      <c r="G162" s="496">
        <f t="shared" si="19"/>
        <v>220.47141451838792</v>
      </c>
      <c r="H162" s="491">
        <v>6.291659038243389</v>
      </c>
      <c r="I162" s="475">
        <v>386.58310686793095</v>
      </c>
      <c r="J162" s="475">
        <v>48.392883575283797</v>
      </c>
      <c r="K162" s="476">
        <v>563.92461080215526</v>
      </c>
      <c r="L162" s="491">
        <v>28.999952797477054</v>
      </c>
      <c r="M162" s="475">
        <v>277.56090024979619</v>
      </c>
      <c r="N162" s="475">
        <v>39.476783301044371</v>
      </c>
      <c r="O162" s="475">
        <v>57.30996553884097</v>
      </c>
      <c r="P162" s="476">
        <v>3879.6965019184499</v>
      </c>
      <c r="Q162" s="500">
        <v>1E-3</v>
      </c>
      <c r="R162" s="495">
        <v>1E-3</v>
      </c>
      <c r="S162" s="495">
        <v>1E-3</v>
      </c>
      <c r="T162" s="495">
        <v>0</v>
      </c>
      <c r="U162" s="500">
        <v>0</v>
      </c>
      <c r="V162" s="495">
        <v>0</v>
      </c>
      <c r="W162" s="495">
        <v>0</v>
      </c>
      <c r="X162" s="495">
        <v>3373.0808566551354</v>
      </c>
      <c r="Y162" s="500">
        <v>197475.53806116711</v>
      </c>
      <c r="Z162" s="495">
        <v>113859.52646172621</v>
      </c>
      <c r="AA162" s="495">
        <v>95003.334663981368</v>
      </c>
      <c r="AB162" s="496">
        <v>8992.0575140529781</v>
      </c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8"/>
      <c r="AT162" s="118"/>
      <c r="AU162" s="118"/>
      <c r="AV162" s="118"/>
      <c r="AW162" s="118"/>
      <c r="AX162" s="118"/>
      <c r="AY162" s="118"/>
      <c r="AZ162" s="118"/>
      <c r="BA162" s="118"/>
      <c r="BB162" s="118"/>
      <c r="BC162" s="118"/>
      <c r="BD162" s="118"/>
      <c r="BE162" s="118"/>
      <c r="BF162" s="118"/>
      <c r="BG162" s="118"/>
      <c r="BH162" s="118"/>
      <c r="BI162" s="118"/>
      <c r="BJ162" s="118"/>
      <c r="BK162" s="118"/>
      <c r="BL162" s="118"/>
      <c r="BM162" s="118"/>
      <c r="BN162" s="118"/>
      <c r="BO162" s="118"/>
      <c r="BP162" s="118"/>
      <c r="BQ162" s="118"/>
      <c r="BR162" s="118"/>
      <c r="BS162" s="118"/>
      <c r="BT162" s="118"/>
      <c r="BU162" s="118"/>
    </row>
    <row r="163" spans="1:77" s="1" customFormat="1" ht="16.2" thickBot="1" x14ac:dyDescent="0.35">
      <c r="A163" s="409">
        <v>5</v>
      </c>
      <c r="B163" s="180">
        <v>2028</v>
      </c>
      <c r="C163" s="24" t="s">
        <v>4</v>
      </c>
      <c r="D163" s="501">
        <f t="shared" si="16"/>
        <v>1433.2079288111322</v>
      </c>
      <c r="E163" s="497">
        <f t="shared" si="17"/>
        <v>747.42140335076306</v>
      </c>
      <c r="F163" s="497">
        <f t="shared" si="18"/>
        <v>69.342528627658737</v>
      </c>
      <c r="G163" s="498">
        <f t="shared" si="19"/>
        <v>94.806247768530383</v>
      </c>
      <c r="H163" s="492">
        <v>167.39056377010689</v>
      </c>
      <c r="I163" s="477">
        <v>152.57994419990791</v>
      </c>
      <c r="J163" s="477">
        <v>16.717968966357066</v>
      </c>
      <c r="K163" s="478">
        <v>242.67117679262822</v>
      </c>
      <c r="L163" s="492">
        <v>178.9371749574367</v>
      </c>
      <c r="M163" s="477">
        <v>160.14512327917478</v>
      </c>
      <c r="N163" s="477">
        <v>18.10678831000623</v>
      </c>
      <c r="O163" s="477">
        <v>36.124233999895544</v>
      </c>
      <c r="P163" s="478">
        <v>2422.2848241801325</v>
      </c>
      <c r="Q163" s="501">
        <v>1E-3</v>
      </c>
      <c r="R163" s="497">
        <v>1E-3</v>
      </c>
      <c r="S163" s="497">
        <v>1E-3</v>
      </c>
      <c r="T163" s="497">
        <v>0</v>
      </c>
      <c r="U163" s="501">
        <v>0</v>
      </c>
      <c r="V163" s="497">
        <v>0</v>
      </c>
      <c r="W163" s="497">
        <v>0</v>
      </c>
      <c r="X163" s="497">
        <v>2215.7368813873995</v>
      </c>
      <c r="Y163" s="501">
        <v>196927.36328869936</v>
      </c>
      <c r="Z163" s="497">
        <v>112666.78833323315</v>
      </c>
      <c r="AA163" s="497">
        <v>95399.038103591083</v>
      </c>
      <c r="AB163" s="498">
        <v>8985.5899967038786</v>
      </c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8"/>
      <c r="BA163" s="118"/>
      <c r="BB163" s="118"/>
      <c r="BC163" s="118"/>
      <c r="BD163" s="118"/>
      <c r="BE163" s="118"/>
      <c r="BF163" s="118"/>
      <c r="BG163" s="118"/>
      <c r="BH163" s="118"/>
      <c r="BI163" s="118"/>
      <c r="BJ163" s="118"/>
      <c r="BK163" s="118"/>
      <c r="BL163" s="118"/>
      <c r="BM163" s="118"/>
      <c r="BN163" s="118"/>
      <c r="BO163" s="118"/>
      <c r="BP163" s="118"/>
      <c r="BQ163" s="118"/>
      <c r="BR163" s="118"/>
      <c r="BS163" s="118"/>
      <c r="BT163" s="118"/>
      <c r="BU163" s="118"/>
    </row>
    <row r="164" spans="1:77" s="1" customFormat="1" x14ac:dyDescent="0.3">
      <c r="A164" s="47">
        <v>5</v>
      </c>
      <c r="B164" s="178">
        <v>2029</v>
      </c>
      <c r="C164" s="22" t="s">
        <v>4</v>
      </c>
      <c r="D164" s="499">
        <f t="shared" si="16"/>
        <v>2468.7397396541573</v>
      </c>
      <c r="E164" s="493">
        <f t="shared" si="17"/>
        <v>673.16959950753926</v>
      </c>
      <c r="F164" s="493">
        <f t="shared" si="18"/>
        <v>69.018364948541205</v>
      </c>
      <c r="G164" s="494">
        <f t="shared" si="19"/>
        <v>989.33911596106668</v>
      </c>
      <c r="H164" s="490">
        <v>254.52910917905797</v>
      </c>
      <c r="I164" s="473">
        <v>136.32163144129026</v>
      </c>
      <c r="J164" s="473">
        <v>16.909054031402835</v>
      </c>
      <c r="K164" s="474">
        <v>2329.5567250648069</v>
      </c>
      <c r="L164" s="490">
        <v>175.00947772348934</v>
      </c>
      <c r="M164" s="473">
        <v>117.28161838931939</v>
      </c>
      <c r="N164" s="473">
        <v>16.515746473446516</v>
      </c>
      <c r="O164" s="473">
        <v>73.190653439410013</v>
      </c>
      <c r="P164" s="474">
        <v>2829.1003095826291</v>
      </c>
      <c r="Q164" s="499">
        <v>1E-3</v>
      </c>
      <c r="R164" s="493">
        <v>1E-3</v>
      </c>
      <c r="S164" s="493">
        <v>1E-3</v>
      </c>
      <c r="T164" s="493">
        <v>0</v>
      </c>
      <c r="U164" s="499">
        <v>0</v>
      </c>
      <c r="V164" s="493">
        <v>0</v>
      </c>
      <c r="W164" s="493">
        <v>0</v>
      </c>
      <c r="X164" s="493">
        <v>572.73323795723218</v>
      </c>
      <c r="Y164" s="499">
        <v>223082.59434523419</v>
      </c>
      <c r="Z164" s="493">
        <v>113576.25803753262</v>
      </c>
      <c r="AA164" s="493">
        <v>93880.02373570684</v>
      </c>
      <c r="AB164" s="494">
        <v>9767.8667457524607</v>
      </c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  <c r="BH164" s="118"/>
      <c r="BI164" s="118"/>
      <c r="BJ164" s="118"/>
      <c r="BK164" s="118"/>
      <c r="BL164" s="118"/>
      <c r="BM164" s="118"/>
      <c r="BN164" s="118"/>
      <c r="BO164" s="118"/>
      <c r="BP164" s="118"/>
      <c r="BQ164" s="118"/>
      <c r="BR164" s="118"/>
      <c r="BS164" s="118"/>
      <c r="BT164" s="118"/>
      <c r="BU164" s="118"/>
    </row>
    <row r="165" spans="1:77" s="1" customFormat="1" x14ac:dyDescent="0.3">
      <c r="A165" s="327">
        <v>5</v>
      </c>
      <c r="B165" s="179">
        <v>2030</v>
      </c>
      <c r="C165" s="23" t="s">
        <v>4</v>
      </c>
      <c r="D165" s="500">
        <f t="shared" ref="D165:D191" si="20">Y165*H165/23000</f>
        <v>133.91875308654414</v>
      </c>
      <c r="E165" s="495">
        <f t="shared" ref="E165:E191" si="21">Z165*I165/23000</f>
        <v>2586.7387463218079</v>
      </c>
      <c r="F165" s="495">
        <f t="shared" ref="F165:F191" si="22">AA165*J165/23000</f>
        <v>275.85178185634078</v>
      </c>
      <c r="G165" s="496">
        <f t="shared" ref="G165:G191" si="23">AB165*K165/23000</f>
        <v>201.01266211698464</v>
      </c>
      <c r="H165" s="491">
        <v>13.70085594812743</v>
      </c>
      <c r="I165" s="475">
        <v>525.41458114428133</v>
      </c>
      <c r="J165" s="475">
        <v>66.674914592220503</v>
      </c>
      <c r="K165" s="476">
        <v>491.59297955918942</v>
      </c>
      <c r="L165" s="491">
        <v>79.840557406110278</v>
      </c>
      <c r="M165" s="475">
        <v>670.63110717457175</v>
      </c>
      <c r="N165" s="475">
        <v>71.220379602887562</v>
      </c>
      <c r="O165" s="475">
        <v>43.196607053919791</v>
      </c>
      <c r="P165" s="476">
        <v>5322.3709841706695</v>
      </c>
      <c r="Q165" s="500">
        <v>1E-3</v>
      </c>
      <c r="R165" s="495">
        <v>1E-3</v>
      </c>
      <c r="S165" s="495">
        <v>1E-3</v>
      </c>
      <c r="T165" s="495">
        <v>0</v>
      </c>
      <c r="U165" s="500">
        <v>0</v>
      </c>
      <c r="V165" s="495">
        <v>0</v>
      </c>
      <c r="W165" s="495">
        <v>0</v>
      </c>
      <c r="X165" s="495">
        <v>4873.9736116653985</v>
      </c>
      <c r="Y165" s="500">
        <v>224813.05785946123</v>
      </c>
      <c r="Z165" s="495">
        <v>113234.37396013943</v>
      </c>
      <c r="AA165" s="495">
        <v>95157.092011275148</v>
      </c>
      <c r="AB165" s="496">
        <v>9404.7136979790557</v>
      </c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8"/>
      <c r="BG165" s="118"/>
      <c r="BH165" s="118"/>
      <c r="BI165" s="118"/>
      <c r="BJ165" s="118"/>
      <c r="BK165" s="118"/>
      <c r="BL165" s="118"/>
      <c r="BM165" s="118"/>
      <c r="BN165" s="118"/>
      <c r="BO165" s="118"/>
      <c r="BP165" s="118"/>
      <c r="BQ165" s="118"/>
      <c r="BR165" s="118"/>
      <c r="BS165" s="118"/>
      <c r="BT165" s="118"/>
      <c r="BU165" s="118"/>
    </row>
    <row r="166" spans="1:77" s="1" customFormat="1" x14ac:dyDescent="0.3">
      <c r="A166" s="327">
        <v>6</v>
      </c>
      <c r="B166" s="179">
        <v>2018</v>
      </c>
      <c r="C166" s="23" t="s">
        <v>5</v>
      </c>
      <c r="D166" s="500">
        <f t="shared" si="20"/>
        <v>930.69600475314053</v>
      </c>
      <c r="E166" s="495">
        <f t="shared" si="21"/>
        <v>717.00645773700205</v>
      </c>
      <c r="F166" s="495">
        <f t="shared" si="22"/>
        <v>53.17933713031897</v>
      </c>
      <c r="G166" s="496">
        <f t="shared" si="23"/>
        <v>268.13592096001315</v>
      </c>
      <c r="H166" s="491">
        <v>94.72684829555007</v>
      </c>
      <c r="I166" s="475">
        <v>145.53451739667997</v>
      </c>
      <c r="J166" s="475">
        <v>12.675504317166425</v>
      </c>
      <c r="K166" s="476">
        <v>629.33713363108711</v>
      </c>
      <c r="L166" s="491">
        <v>95.006623440961278</v>
      </c>
      <c r="M166" s="475">
        <v>166.38127512943137</v>
      </c>
      <c r="N166" s="475">
        <v>16.345234195974101</v>
      </c>
      <c r="O166" s="475">
        <v>61.246349442834692</v>
      </c>
      <c r="P166" s="476">
        <v>1920.1494348413617</v>
      </c>
      <c r="Q166" s="500">
        <v>1E-3</v>
      </c>
      <c r="R166" s="495">
        <v>1E-3</v>
      </c>
      <c r="S166" s="495">
        <v>1E-3</v>
      </c>
      <c r="T166" s="495">
        <v>0</v>
      </c>
      <c r="U166" s="500">
        <v>0</v>
      </c>
      <c r="V166" s="495">
        <v>0</v>
      </c>
      <c r="W166" s="495">
        <v>0</v>
      </c>
      <c r="X166" s="495">
        <v>1352.0576506531095</v>
      </c>
      <c r="Y166" s="500">
        <v>225976.14609255199</v>
      </c>
      <c r="Z166" s="495">
        <v>113314.34509795031</v>
      </c>
      <c r="AA166" s="495">
        <v>96495.155016503733</v>
      </c>
      <c r="AB166" s="496">
        <v>9799.399801022113</v>
      </c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8"/>
      <c r="BA166" s="118"/>
      <c r="BB166" s="118"/>
      <c r="BC166" s="118"/>
      <c r="BD166" s="118"/>
      <c r="BE166" s="118"/>
      <c r="BF166" s="118"/>
      <c r="BG166" s="118"/>
      <c r="BH166" s="118"/>
      <c r="BI166" s="118"/>
      <c r="BJ166" s="118"/>
      <c r="BK166" s="118"/>
      <c r="BL166" s="118"/>
      <c r="BM166" s="118"/>
      <c r="BN166" s="118"/>
      <c r="BO166" s="118"/>
      <c r="BP166" s="118"/>
      <c r="BQ166" s="118"/>
      <c r="BR166" s="118"/>
      <c r="BS166" s="118"/>
      <c r="BT166" s="118"/>
      <c r="BU166" s="118"/>
    </row>
    <row r="167" spans="1:77" s="1" customFormat="1" x14ac:dyDescent="0.3">
      <c r="A167" s="327">
        <v>6</v>
      </c>
      <c r="B167" s="179">
        <v>2019</v>
      </c>
      <c r="C167" s="23" t="s">
        <v>5</v>
      </c>
      <c r="D167" s="500">
        <f t="shared" si="20"/>
        <v>600.51989886135118</v>
      </c>
      <c r="E167" s="495">
        <f t="shared" si="21"/>
        <v>508.07601762987372</v>
      </c>
      <c r="F167" s="495">
        <f t="shared" si="22"/>
        <v>42.582840565241995</v>
      </c>
      <c r="G167" s="496">
        <f t="shared" si="23"/>
        <v>212.23971547949148</v>
      </c>
      <c r="H167" s="491">
        <v>60.89669084928439</v>
      </c>
      <c r="I167" s="475">
        <v>103.31896388612225</v>
      </c>
      <c r="J167" s="475">
        <v>10.230209967526225</v>
      </c>
      <c r="K167" s="476">
        <v>481.38253902131635</v>
      </c>
      <c r="L167" s="491">
        <v>64.270732988578871</v>
      </c>
      <c r="M167" s="475">
        <v>118.04272597929557</v>
      </c>
      <c r="N167" s="475">
        <v>13.398658362746984</v>
      </c>
      <c r="O167" s="475">
        <v>23.899730726366055</v>
      </c>
      <c r="P167" s="476">
        <v>1359.4978406380822</v>
      </c>
      <c r="Q167" s="500">
        <v>1E-3</v>
      </c>
      <c r="R167" s="495">
        <v>1E-3</v>
      </c>
      <c r="S167" s="495">
        <v>1E-3</v>
      </c>
      <c r="T167" s="495">
        <v>0</v>
      </c>
      <c r="U167" s="500">
        <v>0</v>
      </c>
      <c r="V167" s="495">
        <v>0</v>
      </c>
      <c r="W167" s="495">
        <v>0</v>
      </c>
      <c r="X167" s="495">
        <v>818.13723902937841</v>
      </c>
      <c r="Y167" s="500">
        <v>226809.65880387218</v>
      </c>
      <c r="Z167" s="495">
        <v>113103.61588959681</v>
      </c>
      <c r="AA167" s="495">
        <v>95736.581762201764</v>
      </c>
      <c r="AB167" s="496">
        <v>10140.611801069384</v>
      </c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  <c r="BH167" s="118"/>
      <c r="BI167" s="118"/>
      <c r="BJ167" s="118"/>
      <c r="BK167" s="118"/>
      <c r="BL167" s="118"/>
      <c r="BM167" s="118"/>
      <c r="BN167" s="118"/>
      <c r="BO167" s="118"/>
      <c r="BP167" s="118"/>
      <c r="BQ167" s="118"/>
      <c r="BR167" s="118"/>
      <c r="BS167" s="118"/>
      <c r="BT167" s="118"/>
      <c r="BU167" s="118"/>
    </row>
    <row r="168" spans="1:77" s="1" customFormat="1" x14ac:dyDescent="0.3">
      <c r="A168" s="327">
        <v>6</v>
      </c>
      <c r="B168" s="179">
        <v>2020</v>
      </c>
      <c r="C168" s="23" t="s">
        <v>5</v>
      </c>
      <c r="D168" s="500">
        <f t="shared" si="20"/>
        <v>469.27932016875707</v>
      </c>
      <c r="E168" s="495">
        <f t="shared" si="21"/>
        <v>649.40382134885556</v>
      </c>
      <c r="F168" s="495">
        <f t="shared" si="22"/>
        <v>57.050520915201581</v>
      </c>
      <c r="G168" s="496">
        <f t="shared" si="23"/>
        <v>693.80854011118117</v>
      </c>
      <c r="H168" s="491">
        <v>47.794658659477619</v>
      </c>
      <c r="I168" s="475">
        <v>136.45553776649658</v>
      </c>
      <c r="J168" s="475">
        <v>13.931443455745484</v>
      </c>
      <c r="K168" s="476">
        <v>1656.5057418635649</v>
      </c>
      <c r="L168" s="491">
        <v>25.397424141982551</v>
      </c>
      <c r="M168" s="475">
        <v>88.251214602983822</v>
      </c>
      <c r="N168" s="475">
        <v>11.840623297586745</v>
      </c>
      <c r="O168" s="475">
        <v>36.819851262064965</v>
      </c>
      <c r="P168" s="476">
        <v>1604.3661379721157</v>
      </c>
      <c r="Q168" s="500">
        <v>1E-3</v>
      </c>
      <c r="R168" s="495">
        <v>1E-3</v>
      </c>
      <c r="S168" s="495">
        <v>1E-3</v>
      </c>
      <c r="T168" s="495">
        <v>0</v>
      </c>
      <c r="U168" s="500">
        <v>0</v>
      </c>
      <c r="V168" s="495">
        <v>0</v>
      </c>
      <c r="W168" s="495">
        <v>0</v>
      </c>
      <c r="X168" s="495">
        <v>68.556040684368909</v>
      </c>
      <c r="Y168" s="500">
        <v>225829.0919238753</v>
      </c>
      <c r="Z168" s="495">
        <v>109459.0086668577</v>
      </c>
      <c r="AA168" s="495">
        <v>94187.080126897112</v>
      </c>
      <c r="AB168" s="496">
        <v>9633.2877208170194</v>
      </c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8"/>
      <c r="BA168" s="118"/>
      <c r="BB168" s="118"/>
      <c r="BC168" s="118"/>
      <c r="BD168" s="118"/>
      <c r="BE168" s="118"/>
      <c r="BF168" s="118"/>
      <c r="BG168" s="118"/>
      <c r="BH168" s="118"/>
      <c r="BI168" s="118"/>
      <c r="BJ168" s="118"/>
      <c r="BK168" s="118"/>
      <c r="BL168" s="118"/>
      <c r="BM168" s="118"/>
      <c r="BN168" s="118"/>
      <c r="BO168" s="118"/>
      <c r="BP168" s="118"/>
      <c r="BQ168" s="118"/>
      <c r="BR168" s="118"/>
      <c r="BS168" s="118"/>
      <c r="BT168" s="118"/>
      <c r="BU168" s="118"/>
    </row>
    <row r="169" spans="1:77" s="1" customFormat="1" x14ac:dyDescent="0.3">
      <c r="A169" s="327">
        <v>6</v>
      </c>
      <c r="B169" s="179">
        <v>2021</v>
      </c>
      <c r="C169" s="23" t="s">
        <v>5</v>
      </c>
      <c r="D169" s="500">
        <f t="shared" si="20"/>
        <v>59.224182516057432</v>
      </c>
      <c r="E169" s="495">
        <f t="shared" si="21"/>
        <v>2069.9008713465942</v>
      </c>
      <c r="F169" s="495">
        <f t="shared" si="22"/>
        <v>218.36720572143503</v>
      </c>
      <c r="G169" s="496">
        <f t="shared" si="23"/>
        <v>243.45517267307724</v>
      </c>
      <c r="H169" s="491">
        <v>5.9853649358429353</v>
      </c>
      <c r="I169" s="475">
        <v>418.84563004877361</v>
      </c>
      <c r="J169" s="475">
        <v>53.948831656926451</v>
      </c>
      <c r="K169" s="476">
        <v>603.41579408094026</v>
      </c>
      <c r="L169" s="491">
        <v>26.659793251650139</v>
      </c>
      <c r="M169" s="475">
        <v>296.53958922749865</v>
      </c>
      <c r="N169" s="475">
        <v>43.634238584347543</v>
      </c>
      <c r="O169" s="475">
        <v>63.22007242916392</v>
      </c>
      <c r="P169" s="476">
        <v>4258.7552952258939</v>
      </c>
      <c r="Q169" s="500">
        <v>1E-3</v>
      </c>
      <c r="R169" s="495">
        <v>1E-3</v>
      </c>
      <c r="S169" s="495">
        <v>1E-3</v>
      </c>
      <c r="T169" s="495">
        <v>0</v>
      </c>
      <c r="U169" s="500">
        <v>0</v>
      </c>
      <c r="V169" s="495">
        <v>0</v>
      </c>
      <c r="W169" s="495">
        <v>0</v>
      </c>
      <c r="X169" s="495">
        <v>3718.5585735741174</v>
      </c>
      <c r="Y169" s="500">
        <v>227581.14375151039</v>
      </c>
      <c r="Z169" s="495">
        <v>113664.12020444825</v>
      </c>
      <c r="AA169" s="495">
        <v>93096.468956583558</v>
      </c>
      <c r="AB169" s="496">
        <v>9279.6195035121691</v>
      </c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8"/>
      <c r="BA169" s="118"/>
      <c r="BB169" s="118"/>
      <c r="BC169" s="118"/>
      <c r="BD169" s="118"/>
      <c r="BE169" s="118"/>
      <c r="BF169" s="118"/>
      <c r="BG169" s="118"/>
      <c r="BH169" s="118"/>
      <c r="BI169" s="118"/>
      <c r="BJ169" s="118"/>
      <c r="BK169" s="118"/>
      <c r="BL169" s="118"/>
      <c r="BM169" s="118"/>
      <c r="BN169" s="118"/>
      <c r="BO169" s="118"/>
      <c r="BP169" s="118"/>
      <c r="BQ169" s="118"/>
      <c r="BR169" s="118"/>
      <c r="BS169" s="118"/>
      <c r="BT169" s="118"/>
      <c r="BU169" s="118"/>
    </row>
    <row r="170" spans="1:77" s="1" customFormat="1" ht="16.2" thickBot="1" x14ac:dyDescent="0.35">
      <c r="A170" s="409">
        <v>6</v>
      </c>
      <c r="B170" s="180">
        <v>2022</v>
      </c>
      <c r="C170" s="24" t="s">
        <v>5</v>
      </c>
      <c r="D170" s="501">
        <f t="shared" si="20"/>
        <v>1570.2228764939457</v>
      </c>
      <c r="E170" s="497">
        <f t="shared" si="21"/>
        <v>807.80250046245885</v>
      </c>
      <c r="F170" s="497">
        <f t="shared" si="22"/>
        <v>75.76549455195304</v>
      </c>
      <c r="G170" s="498">
        <f t="shared" si="23"/>
        <v>104.69885616722124</v>
      </c>
      <c r="H170" s="492">
        <v>159.24183846167622</v>
      </c>
      <c r="I170" s="477">
        <v>165.32363314406476</v>
      </c>
      <c r="J170" s="477">
        <v>18.638386123359915</v>
      </c>
      <c r="K170" s="478">
        <v>259.67708015469901</v>
      </c>
      <c r="L170" s="492">
        <v>170.69075737624416</v>
      </c>
      <c r="M170" s="477">
        <v>174.08696432460812</v>
      </c>
      <c r="N170" s="477">
        <v>20.053463627358312</v>
      </c>
      <c r="O170" s="477">
        <v>37.375659820676418</v>
      </c>
      <c r="P170" s="478">
        <v>2515.8796427582865</v>
      </c>
      <c r="Q170" s="501">
        <v>1E-3</v>
      </c>
      <c r="R170" s="497">
        <v>1E-3</v>
      </c>
      <c r="S170" s="497">
        <v>1E-3</v>
      </c>
      <c r="T170" s="497">
        <v>0</v>
      </c>
      <c r="U170" s="501">
        <v>0</v>
      </c>
      <c r="V170" s="497">
        <v>0</v>
      </c>
      <c r="W170" s="497">
        <v>0</v>
      </c>
      <c r="X170" s="497">
        <v>2293.5772224242637</v>
      </c>
      <c r="Y170" s="501">
        <v>226794.20501699595</v>
      </c>
      <c r="Z170" s="497">
        <v>112382.34460070339</v>
      </c>
      <c r="AA170" s="497">
        <v>93495.561426902277</v>
      </c>
      <c r="AB170" s="498">
        <v>9273.3393737002589</v>
      </c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8"/>
      <c r="AZ170" s="118"/>
      <c r="BA170" s="118"/>
      <c r="BB170" s="118"/>
      <c r="BC170" s="118"/>
      <c r="BD170" s="118"/>
      <c r="BE170" s="118"/>
      <c r="BF170" s="118"/>
      <c r="BG170" s="118"/>
      <c r="BH170" s="118"/>
      <c r="BI170" s="118"/>
      <c r="BJ170" s="118"/>
      <c r="BK170" s="118"/>
      <c r="BL170" s="118"/>
      <c r="BM170" s="118"/>
      <c r="BN170" s="118"/>
      <c r="BO170" s="118"/>
      <c r="BP170" s="118"/>
      <c r="BQ170" s="118"/>
      <c r="BR170" s="118"/>
      <c r="BS170" s="118"/>
      <c r="BT170" s="118"/>
      <c r="BU170" s="118"/>
    </row>
    <row r="171" spans="1:77" s="1" customFormat="1" x14ac:dyDescent="0.3">
      <c r="A171" s="47">
        <v>6</v>
      </c>
      <c r="B171" s="178">
        <v>2023</v>
      </c>
      <c r="C171" s="22" t="s">
        <v>5</v>
      </c>
      <c r="D171" s="499">
        <f t="shared" si="20"/>
        <v>2735.3226104680143</v>
      </c>
      <c r="E171" s="493">
        <f t="shared" si="21"/>
        <v>726.87627220353954</v>
      </c>
      <c r="F171" s="493">
        <f t="shared" si="22"/>
        <v>75.379223056909481</v>
      </c>
      <c r="G171" s="494">
        <f t="shared" si="23"/>
        <v>1091.4172615036834</v>
      </c>
      <c r="H171" s="490">
        <v>240.96551740942445</v>
      </c>
      <c r="I171" s="473">
        <v>148.47896345509798</v>
      </c>
      <c r="J171" s="473">
        <v>19.002755276439206</v>
      </c>
      <c r="K171" s="474">
        <v>2493.7679427808021</v>
      </c>
      <c r="L171" s="490">
        <v>166.00733567037992</v>
      </c>
      <c r="M171" s="473">
        <v>127.4294174663284</v>
      </c>
      <c r="N171" s="473">
        <v>18.528693150854021</v>
      </c>
      <c r="O171" s="473">
        <v>79.914925783393727</v>
      </c>
      <c r="P171" s="474">
        <v>2890.2616877205414</v>
      </c>
      <c r="Q171" s="499">
        <v>1E-3</v>
      </c>
      <c r="R171" s="493">
        <v>1E-3</v>
      </c>
      <c r="S171" s="493">
        <v>1E-3</v>
      </c>
      <c r="T171" s="493">
        <v>0</v>
      </c>
      <c r="U171" s="499">
        <v>0</v>
      </c>
      <c r="V171" s="493">
        <v>0</v>
      </c>
      <c r="W171" s="493">
        <v>0</v>
      </c>
      <c r="X171" s="493">
        <v>476.40767072313298</v>
      </c>
      <c r="Y171" s="499">
        <v>261084.74240266441</v>
      </c>
      <c r="Z171" s="493">
        <v>112596.11376353123</v>
      </c>
      <c r="AA171" s="493">
        <v>91235.302727836228</v>
      </c>
      <c r="AB171" s="494">
        <v>10066.131889799177</v>
      </c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8"/>
      <c r="BA171" s="118"/>
      <c r="BB171" s="118"/>
      <c r="BC171" s="118"/>
      <c r="BD171" s="118"/>
      <c r="BE171" s="118"/>
      <c r="BF171" s="118"/>
      <c r="BG171" s="118"/>
      <c r="BH171" s="118"/>
      <c r="BI171" s="118"/>
      <c r="BJ171" s="118"/>
      <c r="BK171" s="118"/>
      <c r="BL171" s="118"/>
      <c r="BM171" s="118"/>
      <c r="BN171" s="118"/>
      <c r="BO171" s="118"/>
      <c r="BP171" s="118"/>
      <c r="BQ171" s="118"/>
      <c r="BR171" s="118"/>
      <c r="BS171" s="118"/>
      <c r="BT171" s="118"/>
      <c r="BU171" s="118"/>
    </row>
    <row r="172" spans="1:77" s="1" customFormat="1" x14ac:dyDescent="0.3">
      <c r="A172" s="327">
        <v>6</v>
      </c>
      <c r="B172" s="179">
        <v>2024</v>
      </c>
      <c r="C172" s="23" t="s">
        <v>5</v>
      </c>
      <c r="D172" s="500">
        <f t="shared" si="20"/>
        <v>148.05604580975313</v>
      </c>
      <c r="E172" s="495">
        <f t="shared" si="21"/>
        <v>2796.4100832365511</v>
      </c>
      <c r="F172" s="495">
        <f t="shared" si="22"/>
        <v>301.48341982397051</v>
      </c>
      <c r="G172" s="496">
        <f t="shared" si="23"/>
        <v>222.13542789254817</v>
      </c>
      <c r="H172" s="491">
        <v>12.946828738902068</v>
      </c>
      <c r="I172" s="475">
        <v>572.54510248744941</v>
      </c>
      <c r="J172" s="475">
        <v>74.953701430266406</v>
      </c>
      <c r="K172" s="476">
        <v>526.54511744206479</v>
      </c>
      <c r="L172" s="491">
        <v>75.662165206963905</v>
      </c>
      <c r="M172" s="475">
        <v>730.66288412526319</v>
      </c>
      <c r="N172" s="475">
        <v>80.031787967701888</v>
      </c>
      <c r="O172" s="475">
        <v>43.380204920031261</v>
      </c>
      <c r="P172" s="476">
        <v>5869.2156166765926</v>
      </c>
      <c r="Q172" s="500">
        <v>1E-3</v>
      </c>
      <c r="R172" s="495">
        <v>1E-3</v>
      </c>
      <c r="S172" s="495">
        <v>1E-3</v>
      </c>
      <c r="T172" s="495">
        <v>0</v>
      </c>
      <c r="U172" s="500">
        <v>0</v>
      </c>
      <c r="V172" s="495">
        <v>0</v>
      </c>
      <c r="W172" s="495">
        <v>0</v>
      </c>
      <c r="X172" s="495">
        <v>5386.0497041545586</v>
      </c>
      <c r="Y172" s="500">
        <v>263021.093605128</v>
      </c>
      <c r="Z172" s="495">
        <v>112336.00922444457</v>
      </c>
      <c r="AA172" s="495">
        <v>92512.02440485901</v>
      </c>
      <c r="AB172" s="496">
        <v>9703.0903379153606</v>
      </c>
      <c r="AD172" s="118"/>
      <c r="AE172" s="118"/>
      <c r="AF172" s="118"/>
      <c r="AG172" s="118"/>
      <c r="AH172" s="118"/>
      <c r="AI172" s="118"/>
      <c r="AJ172" s="118"/>
      <c r="AK172" s="118"/>
      <c r="AL172" s="118"/>
      <c r="AM172" s="118"/>
      <c r="AN172" s="118"/>
      <c r="AO172" s="118"/>
      <c r="AP172" s="118"/>
      <c r="AQ172" s="118"/>
      <c r="AR172" s="118"/>
      <c r="AS172" s="118"/>
      <c r="AT172" s="118"/>
      <c r="AU172" s="118"/>
      <c r="AV172" s="118"/>
      <c r="AW172" s="118"/>
      <c r="AX172" s="118"/>
      <c r="AY172" s="118"/>
      <c r="AZ172" s="118"/>
      <c r="BA172" s="118"/>
      <c r="BB172" s="118"/>
      <c r="BC172" s="118"/>
      <c r="BD172" s="118"/>
      <c r="BE172" s="118"/>
      <c r="BF172" s="118"/>
      <c r="BG172" s="118"/>
      <c r="BH172" s="118"/>
      <c r="BI172" s="118"/>
      <c r="BJ172" s="118"/>
      <c r="BK172" s="118"/>
      <c r="BL172" s="118"/>
      <c r="BM172" s="118"/>
      <c r="BN172" s="118"/>
      <c r="BO172" s="118"/>
      <c r="BP172" s="118"/>
      <c r="BQ172" s="118"/>
      <c r="BR172" s="118"/>
      <c r="BS172" s="118"/>
      <c r="BT172" s="118"/>
      <c r="BU172" s="118"/>
      <c r="BV172" s="118"/>
      <c r="BW172" s="118"/>
      <c r="BX172" s="118"/>
      <c r="BY172" s="118"/>
    </row>
    <row r="173" spans="1:77" s="1" customFormat="1" x14ac:dyDescent="0.3">
      <c r="A173" s="327">
        <v>6</v>
      </c>
      <c r="B173" s="179">
        <v>2025</v>
      </c>
      <c r="C173" s="23" t="s">
        <v>5</v>
      </c>
      <c r="D173" s="500">
        <f t="shared" si="20"/>
        <v>1028.2865815357839</v>
      </c>
      <c r="E173" s="495">
        <f t="shared" si="21"/>
        <v>775.28399908712686</v>
      </c>
      <c r="F173" s="495">
        <f t="shared" si="22"/>
        <v>58.168783668262371</v>
      </c>
      <c r="G173" s="496">
        <f t="shared" si="23"/>
        <v>295.76762268034418</v>
      </c>
      <c r="H173" s="491">
        <v>89.573349282084607</v>
      </c>
      <c r="I173" s="475">
        <v>158.62249019615064</v>
      </c>
      <c r="J173" s="475">
        <v>14.255266040108349</v>
      </c>
      <c r="K173" s="476">
        <v>673.68295051153189</v>
      </c>
      <c r="L173" s="491">
        <v>90.561729691940599</v>
      </c>
      <c r="M173" s="475">
        <v>185.65553081991084</v>
      </c>
      <c r="N173" s="475">
        <v>18.772719955725989</v>
      </c>
      <c r="O173" s="475">
        <v>65.045987714350105</v>
      </c>
      <c r="P173" s="476">
        <v>2022.4585345141413</v>
      </c>
      <c r="Q173" s="500">
        <v>1E-3</v>
      </c>
      <c r="R173" s="495">
        <v>1E-3</v>
      </c>
      <c r="S173" s="495">
        <v>1E-3</v>
      </c>
      <c r="T173" s="495">
        <v>0</v>
      </c>
      <c r="U173" s="500">
        <v>0</v>
      </c>
      <c r="V173" s="495">
        <v>0</v>
      </c>
      <c r="W173" s="495">
        <v>0</v>
      </c>
      <c r="X173" s="495">
        <v>1413.8205717169596</v>
      </c>
      <c r="Y173" s="500">
        <v>264036.02818113379</v>
      </c>
      <c r="Z173" s="495">
        <v>112414.90381946258</v>
      </c>
      <c r="AA173" s="495">
        <v>93851.775239114766</v>
      </c>
      <c r="AB173" s="496">
        <v>10097.710379166661</v>
      </c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8"/>
      <c r="BA173" s="118"/>
      <c r="BB173" s="118"/>
      <c r="BC173" s="118"/>
      <c r="BD173" s="118"/>
      <c r="BE173" s="118"/>
      <c r="BF173" s="118"/>
      <c r="BG173" s="118"/>
      <c r="BH173" s="118"/>
      <c r="BI173" s="118"/>
      <c r="BJ173" s="118"/>
      <c r="BK173" s="118"/>
      <c r="BL173" s="118"/>
      <c r="BM173" s="118"/>
      <c r="BN173" s="118"/>
      <c r="BO173" s="118"/>
      <c r="BP173" s="118"/>
      <c r="BQ173" s="118"/>
      <c r="BR173" s="118"/>
      <c r="BS173" s="118"/>
      <c r="BT173" s="118"/>
      <c r="BU173" s="118"/>
      <c r="BV173" s="118"/>
      <c r="BW173" s="118"/>
      <c r="BX173" s="118"/>
      <c r="BY173" s="118"/>
    </row>
    <row r="174" spans="1:77" s="1" customFormat="1" x14ac:dyDescent="0.3">
      <c r="A174" s="327">
        <v>6</v>
      </c>
      <c r="B174" s="179">
        <v>2026</v>
      </c>
      <c r="C174" s="23" t="s">
        <v>5</v>
      </c>
      <c r="D174" s="500">
        <f t="shared" si="20"/>
        <v>660.78734104493515</v>
      </c>
      <c r="E174" s="495">
        <f t="shared" si="21"/>
        <v>548.72022488191521</v>
      </c>
      <c r="F174" s="495">
        <f t="shared" si="22"/>
        <v>46.562026500872975</v>
      </c>
      <c r="G174" s="496">
        <f t="shared" si="23"/>
        <v>234.43309822090083</v>
      </c>
      <c r="H174" s="491">
        <v>57.509372938838439</v>
      </c>
      <c r="I174" s="475">
        <v>112.5605467886581</v>
      </c>
      <c r="J174" s="475">
        <v>11.504605848868486</v>
      </c>
      <c r="K174" s="476">
        <v>516.52730212133758</v>
      </c>
      <c r="L174" s="491">
        <v>61.064502831735197</v>
      </c>
      <c r="M174" s="475">
        <v>128.5022457622569</v>
      </c>
      <c r="N174" s="475">
        <v>15.10618887826802</v>
      </c>
      <c r="O174" s="475">
        <v>24.520410331094826</v>
      </c>
      <c r="P174" s="476">
        <v>1440.1008778706482</v>
      </c>
      <c r="Q174" s="500">
        <v>1E-3</v>
      </c>
      <c r="R174" s="495">
        <v>1E-3</v>
      </c>
      <c r="S174" s="495">
        <v>1E-3</v>
      </c>
      <c r="T174" s="495">
        <v>0</v>
      </c>
      <c r="U174" s="500">
        <v>0</v>
      </c>
      <c r="V174" s="495">
        <v>0</v>
      </c>
      <c r="W174" s="495">
        <v>0</v>
      </c>
      <c r="X174" s="495">
        <v>835.04094678334866</v>
      </c>
      <c r="Y174" s="500">
        <v>264271.85808819003</v>
      </c>
      <c r="Z174" s="495">
        <v>112122.45793350865</v>
      </c>
      <c r="AA174" s="495">
        <v>93086.770949689453</v>
      </c>
      <c r="AB174" s="496">
        <v>10438.869807919838</v>
      </c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  <c r="AZ174" s="118"/>
      <c r="BA174" s="118"/>
      <c r="BB174" s="118"/>
      <c r="BC174" s="118"/>
      <c r="BD174" s="118"/>
      <c r="BE174" s="118"/>
      <c r="BF174" s="118"/>
      <c r="BG174" s="118"/>
      <c r="BH174" s="118"/>
      <c r="BI174" s="118"/>
      <c r="BJ174" s="118"/>
      <c r="BK174" s="118"/>
      <c r="BL174" s="118"/>
      <c r="BM174" s="118"/>
      <c r="BN174" s="118"/>
      <c r="BO174" s="118"/>
      <c r="BP174" s="118"/>
      <c r="BQ174" s="118"/>
      <c r="BR174" s="118"/>
      <c r="BS174" s="118"/>
      <c r="BT174" s="118"/>
      <c r="BU174" s="118"/>
      <c r="BV174" s="118"/>
      <c r="BW174" s="118"/>
      <c r="BX174" s="118"/>
      <c r="BY174" s="118"/>
    </row>
    <row r="175" spans="1:77" s="1" customFormat="1" x14ac:dyDescent="0.3">
      <c r="A175" s="327">
        <v>6</v>
      </c>
      <c r="B175" s="179">
        <v>2027</v>
      </c>
      <c r="C175" s="23" t="s">
        <v>5</v>
      </c>
      <c r="D175" s="500">
        <f t="shared" si="20"/>
        <v>517.33391849279712</v>
      </c>
      <c r="E175" s="495">
        <f t="shared" si="21"/>
        <v>702.20868398851894</v>
      </c>
      <c r="F175" s="495">
        <f t="shared" si="22"/>
        <v>62.326773650452424</v>
      </c>
      <c r="G175" s="496">
        <f t="shared" si="23"/>
        <v>768.19699792457197</v>
      </c>
      <c r="H175" s="491">
        <v>45.158935494305503</v>
      </c>
      <c r="I175" s="475">
        <v>148.72498840104933</v>
      </c>
      <c r="J175" s="475">
        <v>15.660731208556466</v>
      </c>
      <c r="K175" s="476">
        <v>1779.0629630412031</v>
      </c>
      <c r="L175" s="491">
        <v>23.676616538492496</v>
      </c>
      <c r="M175" s="475">
        <v>95.95776917461535</v>
      </c>
      <c r="N175" s="475">
        <v>13.47646688998188</v>
      </c>
      <c r="O175" s="475">
        <v>39.612832682868159</v>
      </c>
      <c r="P175" s="476">
        <v>1718.1794451254357</v>
      </c>
      <c r="Q175" s="500">
        <v>1E-3</v>
      </c>
      <c r="R175" s="495">
        <v>1E-3</v>
      </c>
      <c r="S175" s="495">
        <v>1E-3</v>
      </c>
      <c r="T175" s="495">
        <v>0</v>
      </c>
      <c r="U175" s="500">
        <v>0</v>
      </c>
      <c r="V175" s="495">
        <v>0</v>
      </c>
      <c r="W175" s="495">
        <v>0</v>
      </c>
      <c r="X175" s="495">
        <v>91.780354064157777</v>
      </c>
      <c r="Y175" s="500">
        <v>263484.51297827304</v>
      </c>
      <c r="Z175" s="495">
        <v>108595.06465842819</v>
      </c>
      <c r="AA175" s="495">
        <v>91535.687246658301</v>
      </c>
      <c r="AB175" s="496">
        <v>9931.3691079611053</v>
      </c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8"/>
      <c r="BG175" s="118"/>
      <c r="BH175" s="118"/>
      <c r="BI175" s="118"/>
      <c r="BJ175" s="118"/>
      <c r="BK175" s="118"/>
      <c r="BL175" s="118"/>
      <c r="BM175" s="118"/>
      <c r="BN175" s="118"/>
      <c r="BO175" s="118"/>
      <c r="BP175" s="118"/>
      <c r="BQ175" s="118"/>
      <c r="BR175" s="118"/>
      <c r="BS175" s="118"/>
      <c r="BT175" s="118"/>
      <c r="BU175" s="118"/>
      <c r="BV175" s="118"/>
      <c r="BW175" s="118"/>
      <c r="BX175" s="118"/>
      <c r="BY175" s="118"/>
    </row>
    <row r="176" spans="1:77" s="1" customFormat="1" x14ac:dyDescent="0.3">
      <c r="A176" s="327">
        <v>6</v>
      </c>
      <c r="B176" s="179">
        <v>2028</v>
      </c>
      <c r="C176" s="23" t="s">
        <v>5</v>
      </c>
      <c r="D176" s="500">
        <f t="shared" si="20"/>
        <v>65.194080041975866</v>
      </c>
      <c r="E176" s="495">
        <f t="shared" si="21"/>
        <v>2235.4641338885654</v>
      </c>
      <c r="F176" s="495">
        <f t="shared" si="22"/>
        <v>238.43247421847184</v>
      </c>
      <c r="G176" s="496">
        <f t="shared" si="23"/>
        <v>270.0691247829588</v>
      </c>
      <c r="H176" s="491">
        <v>5.6509222646898589</v>
      </c>
      <c r="I176" s="475">
        <v>456.23190388936064</v>
      </c>
      <c r="J176" s="475">
        <v>60.630085303640037</v>
      </c>
      <c r="K176" s="476">
        <v>648.54315898961033</v>
      </c>
      <c r="L176" s="491">
        <v>24.249712772620377</v>
      </c>
      <c r="M176" s="475">
        <v>318.65027192307593</v>
      </c>
      <c r="N176" s="475">
        <v>48.639658471565582</v>
      </c>
      <c r="O176" s="475">
        <v>69.648325719101635</v>
      </c>
      <c r="P176" s="476">
        <v>4697.4762601933144</v>
      </c>
      <c r="Q176" s="500">
        <v>1E-3</v>
      </c>
      <c r="R176" s="495">
        <v>1E-3</v>
      </c>
      <c r="S176" s="495">
        <v>1E-3</v>
      </c>
      <c r="T176" s="495">
        <v>0</v>
      </c>
      <c r="U176" s="500">
        <v>0</v>
      </c>
      <c r="V176" s="495">
        <v>0</v>
      </c>
      <c r="W176" s="495">
        <v>0</v>
      </c>
      <c r="X176" s="495">
        <v>4118.5804269228047</v>
      </c>
      <c r="Y176" s="500">
        <v>265348.5167076069</v>
      </c>
      <c r="Z176" s="495">
        <v>112696.36042793197</v>
      </c>
      <c r="AA176" s="495">
        <v>90449.26919632114</v>
      </c>
      <c r="AB176" s="496">
        <v>9577.7586794459767</v>
      </c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18"/>
      <c r="BC176" s="118"/>
      <c r="BD176" s="118"/>
      <c r="BE176" s="118"/>
      <c r="BF176" s="118"/>
      <c r="BG176" s="118"/>
      <c r="BH176" s="118"/>
      <c r="BI176" s="118"/>
      <c r="BJ176" s="118"/>
      <c r="BK176" s="118"/>
      <c r="BL176" s="118"/>
      <c r="BM176" s="118"/>
      <c r="BN176" s="118"/>
      <c r="BO176" s="118"/>
      <c r="BP176" s="118"/>
      <c r="BQ176" s="118"/>
      <c r="BR176" s="118"/>
      <c r="BS176" s="118"/>
      <c r="BT176" s="118"/>
      <c r="BU176" s="118"/>
      <c r="BV176" s="118"/>
      <c r="BW176" s="118"/>
      <c r="BX176" s="118"/>
      <c r="BY176" s="118"/>
    </row>
    <row r="177" spans="1:77" s="1" customFormat="1" ht="16.2" thickBot="1" x14ac:dyDescent="0.35">
      <c r="A177" s="409">
        <v>6</v>
      </c>
      <c r="B177" s="180">
        <v>2029</v>
      </c>
      <c r="C177" s="24" t="s">
        <v>5</v>
      </c>
      <c r="D177" s="501">
        <f t="shared" si="20"/>
        <v>1727.2882413271941</v>
      </c>
      <c r="E177" s="497">
        <f t="shared" si="21"/>
        <v>871.93297894307887</v>
      </c>
      <c r="F177" s="497">
        <f t="shared" si="22"/>
        <v>82.752284219289152</v>
      </c>
      <c r="G177" s="498">
        <f t="shared" si="23"/>
        <v>116.16226187249137</v>
      </c>
      <c r="H177" s="492">
        <v>150.34367344333185</v>
      </c>
      <c r="I177" s="477">
        <v>180.0947792189362</v>
      </c>
      <c r="J177" s="477">
        <v>20.948523460544653</v>
      </c>
      <c r="K177" s="478">
        <v>279.13020114673503</v>
      </c>
      <c r="L177" s="492">
        <v>160.92653685944438</v>
      </c>
      <c r="M177" s="477">
        <v>190.40065516525198</v>
      </c>
      <c r="N177" s="477">
        <v>22.400153254326206</v>
      </c>
      <c r="O177" s="477">
        <v>38.673110608917938</v>
      </c>
      <c r="P177" s="478">
        <v>2624.3234326106822</v>
      </c>
      <c r="Q177" s="501">
        <v>1E-3</v>
      </c>
      <c r="R177" s="497">
        <v>1E-3</v>
      </c>
      <c r="S177" s="497">
        <v>1E-3</v>
      </c>
      <c r="T177" s="497">
        <v>0</v>
      </c>
      <c r="U177" s="501">
        <v>0</v>
      </c>
      <c r="V177" s="497">
        <v>0</v>
      </c>
      <c r="W177" s="497">
        <v>0</v>
      </c>
      <c r="X177" s="497">
        <v>2383.8653420728647</v>
      </c>
      <c r="Y177" s="501">
        <v>264245.43607749324</v>
      </c>
      <c r="Z177" s="497">
        <v>111355.02429701845</v>
      </c>
      <c r="AA177" s="497">
        <v>90856.166575578085</v>
      </c>
      <c r="AB177" s="498">
        <v>9571.6336393954298</v>
      </c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8"/>
      <c r="BA177" s="118"/>
      <c r="BB177" s="118"/>
      <c r="BC177" s="118"/>
      <c r="BD177" s="118"/>
      <c r="BE177" s="118"/>
      <c r="BF177" s="118"/>
      <c r="BG177" s="118"/>
      <c r="BH177" s="118"/>
      <c r="BI177" s="118"/>
      <c r="BJ177" s="118"/>
      <c r="BK177" s="118"/>
      <c r="BL177" s="118"/>
      <c r="BM177" s="118"/>
      <c r="BN177" s="118"/>
      <c r="BO177" s="118"/>
      <c r="BP177" s="118"/>
      <c r="BQ177" s="118"/>
      <c r="BR177" s="118"/>
      <c r="BS177" s="118"/>
      <c r="BT177" s="118"/>
      <c r="BU177" s="118"/>
      <c r="BV177" s="118"/>
      <c r="BW177" s="118"/>
      <c r="BX177" s="118"/>
      <c r="BY177" s="118"/>
    </row>
    <row r="178" spans="1:77" s="1" customFormat="1" x14ac:dyDescent="0.3">
      <c r="A178" s="47">
        <v>6</v>
      </c>
      <c r="B178" s="178">
        <v>2030</v>
      </c>
      <c r="C178" s="22" t="s">
        <v>5</v>
      </c>
      <c r="D178" s="499">
        <f t="shared" si="20"/>
        <v>3039.331255481181</v>
      </c>
      <c r="E178" s="493">
        <f t="shared" si="21"/>
        <v>786.05204296919555</v>
      </c>
      <c r="F178" s="493">
        <f t="shared" si="22"/>
        <v>84.85698161619122</v>
      </c>
      <c r="G178" s="494">
        <f t="shared" si="23"/>
        <v>1145.8562156727978</v>
      </c>
      <c r="H178" s="490">
        <v>226.49541456459613</v>
      </c>
      <c r="I178" s="473">
        <v>162.79517286078695</v>
      </c>
      <c r="J178" s="473">
        <v>21.819566164576635</v>
      </c>
      <c r="K178" s="474">
        <v>2605.1882644485131</v>
      </c>
      <c r="L178" s="490">
        <v>156.58087752335177</v>
      </c>
      <c r="M178" s="473">
        <v>139.27332236763573</v>
      </c>
      <c r="N178" s="473">
        <v>20.670387468741495</v>
      </c>
      <c r="O178" s="473">
        <v>91.315311342814326</v>
      </c>
      <c r="P178" s="474">
        <v>3020.1675467010809</v>
      </c>
      <c r="Q178" s="499">
        <v>1E-3</v>
      </c>
      <c r="R178" s="493">
        <v>1E-3</v>
      </c>
      <c r="S178" s="493">
        <v>1E-3</v>
      </c>
      <c r="T178" s="493">
        <v>0</v>
      </c>
      <c r="U178" s="499">
        <v>0</v>
      </c>
      <c r="V178" s="493">
        <v>0</v>
      </c>
      <c r="W178" s="493">
        <v>0</v>
      </c>
      <c r="X178" s="493">
        <v>513.21443255244174</v>
      </c>
      <c r="Y178" s="499">
        <v>308635.91216823721</v>
      </c>
      <c r="Z178" s="493">
        <v>111054.87141041821</v>
      </c>
      <c r="AA178" s="493">
        <v>89447.726066200965</v>
      </c>
      <c r="AB178" s="494">
        <v>10116.233563662747</v>
      </c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8"/>
      <c r="AT178" s="118"/>
      <c r="AU178" s="118"/>
      <c r="AV178" s="118"/>
      <c r="AW178" s="118"/>
      <c r="AX178" s="118"/>
      <c r="AY178" s="118"/>
      <c r="AZ178" s="118"/>
      <c r="BA178" s="118"/>
      <c r="BB178" s="118"/>
      <c r="BC178" s="118"/>
      <c r="BD178" s="118"/>
      <c r="BE178" s="118"/>
      <c r="BF178" s="118"/>
      <c r="BG178" s="118"/>
      <c r="BH178" s="118"/>
      <c r="BI178" s="118"/>
      <c r="BJ178" s="118"/>
      <c r="BK178" s="118"/>
      <c r="BL178" s="118"/>
      <c r="BM178" s="118"/>
      <c r="BN178" s="118"/>
      <c r="BO178" s="118"/>
      <c r="BP178" s="118"/>
      <c r="BQ178" s="118"/>
      <c r="BR178" s="118"/>
      <c r="BS178" s="118"/>
      <c r="BT178" s="118"/>
      <c r="BU178" s="118"/>
      <c r="BV178" s="118"/>
      <c r="BW178" s="118"/>
      <c r="BX178" s="118"/>
      <c r="BY178" s="118"/>
    </row>
    <row r="179" spans="1:77" s="1" customFormat="1" x14ac:dyDescent="0.3">
      <c r="A179" s="327">
        <v>7</v>
      </c>
      <c r="B179" s="179">
        <v>2018</v>
      </c>
      <c r="C179" s="23" t="s">
        <v>6</v>
      </c>
      <c r="D179" s="500">
        <f t="shared" si="20"/>
        <v>164.00977635852877</v>
      </c>
      <c r="E179" s="495">
        <f t="shared" si="21"/>
        <v>3024.65237270428</v>
      </c>
      <c r="F179" s="495">
        <f t="shared" si="22"/>
        <v>339.52103915966575</v>
      </c>
      <c r="G179" s="496">
        <f t="shared" si="23"/>
        <v>246.92372258567394</v>
      </c>
      <c r="H179" s="491">
        <v>12.133712813952219</v>
      </c>
      <c r="I179" s="475">
        <v>627.330797045091</v>
      </c>
      <c r="J179" s="475">
        <v>86.074054470583931</v>
      </c>
      <c r="K179" s="476">
        <v>567.22049584404908</v>
      </c>
      <c r="L179" s="491">
        <v>71.222781848977064</v>
      </c>
      <c r="M179" s="475">
        <v>800.10571280723173</v>
      </c>
      <c r="N179" s="475">
        <v>89.506582191054818</v>
      </c>
      <c r="O179" s="475">
        <v>43.376148992447312</v>
      </c>
      <c r="P179" s="476">
        <v>6541.9879765001315</v>
      </c>
      <c r="Q179" s="500">
        <v>1E-3</v>
      </c>
      <c r="R179" s="495">
        <v>1E-3</v>
      </c>
      <c r="S179" s="495">
        <v>1E-3</v>
      </c>
      <c r="T179" s="495">
        <v>0</v>
      </c>
      <c r="U179" s="500">
        <v>0</v>
      </c>
      <c r="V179" s="495">
        <v>0</v>
      </c>
      <c r="W179" s="495">
        <v>0</v>
      </c>
      <c r="X179" s="495">
        <v>6011.2217906914702</v>
      </c>
      <c r="Y179" s="500">
        <v>310887.92969523603</v>
      </c>
      <c r="Z179" s="495">
        <v>110893.65435250285</v>
      </c>
      <c r="AA179" s="495">
        <v>90724.016066200944</v>
      </c>
      <c r="AB179" s="496">
        <v>10012.412564569855</v>
      </c>
      <c r="AD179" s="118"/>
      <c r="AE179" s="118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8"/>
      <c r="AZ179" s="118"/>
      <c r="BA179" s="118"/>
      <c r="BB179" s="118"/>
      <c r="BC179" s="118"/>
      <c r="BD179" s="118"/>
      <c r="BE179" s="118"/>
      <c r="BF179" s="118"/>
      <c r="BG179" s="118"/>
      <c r="BH179" s="118"/>
      <c r="BI179" s="118"/>
      <c r="BJ179" s="118"/>
      <c r="BK179" s="118"/>
      <c r="BL179" s="118"/>
      <c r="BM179" s="118"/>
      <c r="BN179" s="118"/>
      <c r="BO179" s="118"/>
      <c r="BP179" s="118"/>
      <c r="BQ179" s="118"/>
      <c r="BR179" s="118"/>
      <c r="BS179" s="118"/>
      <c r="BT179" s="118"/>
      <c r="BU179" s="118"/>
      <c r="BV179" s="118"/>
      <c r="BW179" s="118"/>
      <c r="BX179" s="118"/>
      <c r="BY179" s="118"/>
    </row>
    <row r="180" spans="1:77" s="1" customFormat="1" x14ac:dyDescent="0.3">
      <c r="A180" s="327">
        <v>7</v>
      </c>
      <c r="B180" s="179">
        <v>2019</v>
      </c>
      <c r="C180" s="23" t="s">
        <v>6</v>
      </c>
      <c r="D180" s="500">
        <f t="shared" si="20"/>
        <v>1137.4191309287964</v>
      </c>
      <c r="E180" s="495">
        <f t="shared" si="21"/>
        <v>838.95226948134939</v>
      </c>
      <c r="F180" s="495">
        <f t="shared" si="22"/>
        <v>65.549367287642028</v>
      </c>
      <c r="G180" s="496">
        <f t="shared" si="23"/>
        <v>328.18271694388028</v>
      </c>
      <c r="H180" s="491">
        <v>83.911636041335228</v>
      </c>
      <c r="I180" s="475">
        <v>173.8580910894118</v>
      </c>
      <c r="J180" s="475">
        <v>16.375416946716697</v>
      </c>
      <c r="K180" s="476">
        <v>725.30355755851701</v>
      </c>
      <c r="L180" s="491">
        <v>85.617519027286917</v>
      </c>
      <c r="M180" s="475">
        <v>208.40517793655158</v>
      </c>
      <c r="N180" s="475">
        <v>21.455101604964987</v>
      </c>
      <c r="O180" s="475">
        <v>69.62974221334153</v>
      </c>
      <c r="P180" s="476">
        <v>2151.3084391034581</v>
      </c>
      <c r="Q180" s="500">
        <v>1E-3</v>
      </c>
      <c r="R180" s="495">
        <v>1E-3</v>
      </c>
      <c r="S180" s="495">
        <v>1E-3</v>
      </c>
      <c r="T180" s="495">
        <v>0</v>
      </c>
      <c r="U180" s="500">
        <v>0</v>
      </c>
      <c r="V180" s="495">
        <v>0</v>
      </c>
      <c r="W180" s="495">
        <v>0</v>
      </c>
      <c r="X180" s="495">
        <v>1495.6336237582821</v>
      </c>
      <c r="Y180" s="500">
        <v>311764.1514995069</v>
      </c>
      <c r="Z180" s="495">
        <v>110986.50673754109</v>
      </c>
      <c r="AA180" s="495">
        <v>92066.996066200954</v>
      </c>
      <c r="AB180" s="496">
        <v>10406.956385430747</v>
      </c>
      <c r="AD180" s="118"/>
      <c r="AE180" s="118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18"/>
      <c r="AR180" s="118"/>
      <c r="AS180" s="118"/>
      <c r="AT180" s="118"/>
      <c r="AU180" s="118"/>
      <c r="AV180" s="118"/>
      <c r="AW180" s="118"/>
      <c r="AX180" s="118"/>
      <c r="AY180" s="118"/>
      <c r="AZ180" s="118"/>
      <c r="BA180" s="118"/>
      <c r="BB180" s="118"/>
      <c r="BC180" s="118"/>
      <c r="BD180" s="118"/>
      <c r="BE180" s="118"/>
      <c r="BF180" s="118"/>
      <c r="BG180" s="118"/>
      <c r="BH180" s="118"/>
      <c r="BI180" s="118"/>
      <c r="BJ180" s="118"/>
      <c r="BK180" s="118"/>
      <c r="BL180" s="118"/>
      <c r="BM180" s="118"/>
      <c r="BN180" s="118"/>
      <c r="BO180" s="118"/>
      <c r="BP180" s="118"/>
      <c r="BQ180" s="118"/>
      <c r="BR180" s="118"/>
      <c r="BS180" s="118"/>
      <c r="BT180" s="118"/>
      <c r="BU180" s="118"/>
      <c r="BV180" s="118"/>
      <c r="BW180" s="118"/>
      <c r="BX180" s="118"/>
      <c r="BY180" s="118"/>
    </row>
    <row r="181" spans="1:77" s="1" customFormat="1" x14ac:dyDescent="0.3">
      <c r="A181" s="327">
        <v>7</v>
      </c>
      <c r="B181" s="179">
        <v>2020</v>
      </c>
      <c r="C181" s="23" t="s">
        <v>6</v>
      </c>
      <c r="D181" s="500">
        <f t="shared" si="20"/>
        <v>729.59324280394981</v>
      </c>
      <c r="E181" s="495">
        <f t="shared" si="21"/>
        <v>592.91665991837237</v>
      </c>
      <c r="F181" s="495">
        <f t="shared" si="22"/>
        <v>52.412178523622963</v>
      </c>
      <c r="G181" s="496">
        <f t="shared" si="23"/>
        <v>260.33963637701487</v>
      </c>
      <c r="H181" s="491">
        <v>53.88295133956467</v>
      </c>
      <c r="I181" s="475">
        <v>123.31626526782827</v>
      </c>
      <c r="J181" s="475">
        <v>13.209448492521213</v>
      </c>
      <c r="K181" s="476">
        <v>557.10595613145836</v>
      </c>
      <c r="L181" s="491">
        <v>57.486526045916463</v>
      </c>
      <c r="M181" s="475">
        <v>140.64078663890686</v>
      </c>
      <c r="N181" s="475">
        <v>16.948643515459835</v>
      </c>
      <c r="O181" s="475">
        <v>25.138815990529093</v>
      </c>
      <c r="P181" s="476">
        <v>1540.2195517872535</v>
      </c>
      <c r="Q181" s="500">
        <v>1E-3</v>
      </c>
      <c r="R181" s="495">
        <v>1E-3</v>
      </c>
      <c r="S181" s="495">
        <v>1E-3</v>
      </c>
      <c r="T181" s="495">
        <v>0</v>
      </c>
      <c r="U181" s="500">
        <v>0</v>
      </c>
      <c r="V181" s="495">
        <v>0</v>
      </c>
      <c r="W181" s="495">
        <v>0</v>
      </c>
      <c r="X181" s="495">
        <v>863.95194220917881</v>
      </c>
      <c r="Y181" s="500">
        <v>311427.71818011592</v>
      </c>
      <c r="Z181" s="495">
        <v>110586.24868750641</v>
      </c>
      <c r="AA181" s="495">
        <v>91258.927783838517</v>
      </c>
      <c r="AB181" s="496">
        <v>10748.066091862818</v>
      </c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18"/>
      <c r="AQ181" s="118"/>
      <c r="AR181" s="118"/>
      <c r="AS181" s="118"/>
      <c r="AT181" s="118"/>
      <c r="AU181" s="118"/>
      <c r="AV181" s="118"/>
      <c r="AW181" s="118"/>
      <c r="AX181" s="118"/>
      <c r="AY181" s="118"/>
      <c r="AZ181" s="118"/>
      <c r="BA181" s="118"/>
      <c r="BB181" s="118"/>
      <c r="BC181" s="118"/>
      <c r="BD181" s="118"/>
      <c r="BE181" s="118"/>
      <c r="BF181" s="118"/>
      <c r="BG181" s="118"/>
      <c r="BH181" s="118"/>
      <c r="BI181" s="118"/>
      <c r="BJ181" s="118"/>
      <c r="BK181" s="118"/>
      <c r="BL181" s="118"/>
      <c r="BM181" s="118"/>
      <c r="BN181" s="118"/>
      <c r="BO181" s="118"/>
      <c r="BP181" s="118"/>
      <c r="BQ181" s="118"/>
      <c r="BR181" s="118"/>
      <c r="BS181" s="118"/>
      <c r="BT181" s="118"/>
      <c r="BU181" s="118"/>
      <c r="BV181" s="118"/>
      <c r="BW181" s="118"/>
      <c r="BX181" s="118"/>
      <c r="BY181" s="118"/>
    </row>
    <row r="182" spans="1:77" s="1" customFormat="1" x14ac:dyDescent="0.3">
      <c r="A182" s="327">
        <v>7</v>
      </c>
      <c r="B182" s="179">
        <v>2021</v>
      </c>
      <c r="C182" s="23" t="s">
        <v>6</v>
      </c>
      <c r="D182" s="500">
        <f t="shared" si="20"/>
        <v>571.88385201988751</v>
      </c>
      <c r="E182" s="495">
        <f t="shared" si="21"/>
        <v>760.08138738439391</v>
      </c>
      <c r="F182" s="495">
        <f t="shared" si="22"/>
        <v>70.143039640332844</v>
      </c>
      <c r="G182" s="496">
        <f t="shared" si="23"/>
        <v>854.93614771638647</v>
      </c>
      <c r="H182" s="491">
        <v>42.321309520169919</v>
      </c>
      <c r="I182" s="475">
        <v>163.08708577231363</v>
      </c>
      <c r="J182" s="475">
        <v>17.982746019937927</v>
      </c>
      <c r="K182" s="476">
        <v>1920.1870649239409</v>
      </c>
      <c r="L182" s="491">
        <v>21.860358429850773</v>
      </c>
      <c r="M182" s="475">
        <v>104.86557701011915</v>
      </c>
      <c r="N182" s="475">
        <v>15.256822312169648</v>
      </c>
      <c r="O182" s="475">
        <v>42.61845759445184</v>
      </c>
      <c r="P182" s="476">
        <v>1856.9979756117912</v>
      </c>
      <c r="Q182" s="500">
        <v>1E-3</v>
      </c>
      <c r="R182" s="495">
        <v>1E-3</v>
      </c>
      <c r="S182" s="495">
        <v>1E-3</v>
      </c>
      <c r="T182" s="495">
        <v>0</v>
      </c>
      <c r="U182" s="500">
        <v>0</v>
      </c>
      <c r="V182" s="495">
        <v>0</v>
      </c>
      <c r="W182" s="495">
        <v>0</v>
      </c>
      <c r="X182" s="495">
        <v>123.72783771944749</v>
      </c>
      <c r="Y182" s="500">
        <v>310796.82423788577</v>
      </c>
      <c r="Z182" s="495">
        <v>107193.47781005513</v>
      </c>
      <c r="AA182" s="495">
        <v>89713.212316904217</v>
      </c>
      <c r="AB182" s="496">
        <v>10240.424881862105</v>
      </c>
      <c r="AD182" s="118"/>
      <c r="AE182" s="118"/>
      <c r="AF182" s="118"/>
      <c r="AG182" s="118"/>
      <c r="AH182" s="118"/>
      <c r="AI182" s="118"/>
      <c r="AJ182" s="118"/>
      <c r="AK182" s="118"/>
      <c r="AL182" s="118"/>
      <c r="AM182" s="118"/>
      <c r="AN182" s="118"/>
      <c r="AO182" s="118"/>
      <c r="AP182" s="118"/>
      <c r="AQ182" s="118"/>
      <c r="AR182" s="118"/>
      <c r="AS182" s="118"/>
      <c r="AT182" s="118"/>
      <c r="AU182" s="118"/>
      <c r="AV182" s="118"/>
      <c r="AW182" s="118"/>
      <c r="AX182" s="118"/>
      <c r="AY182" s="118"/>
      <c r="AZ182" s="118"/>
      <c r="BA182" s="118"/>
      <c r="BB182" s="118"/>
      <c r="BC182" s="118"/>
      <c r="BD182" s="118"/>
      <c r="BE182" s="118"/>
      <c r="BF182" s="118"/>
      <c r="BG182" s="118"/>
      <c r="BH182" s="118"/>
      <c r="BI182" s="118"/>
      <c r="BJ182" s="118"/>
      <c r="BK182" s="118"/>
      <c r="BL182" s="118"/>
      <c r="BM182" s="118"/>
      <c r="BN182" s="118"/>
      <c r="BO182" s="118"/>
      <c r="BP182" s="118"/>
      <c r="BQ182" s="118"/>
      <c r="BR182" s="118"/>
      <c r="BS182" s="118"/>
      <c r="BT182" s="118"/>
      <c r="BU182" s="118"/>
      <c r="BV182" s="118"/>
      <c r="BW182" s="118"/>
      <c r="BX182" s="118"/>
      <c r="BY182" s="118"/>
    </row>
    <row r="183" spans="1:77" s="1" customFormat="1" x14ac:dyDescent="0.3">
      <c r="A183" s="327">
        <v>7</v>
      </c>
      <c r="B183" s="179">
        <v>2022</v>
      </c>
      <c r="C183" s="23" t="s">
        <v>6</v>
      </c>
      <c r="D183" s="500">
        <f t="shared" si="20"/>
        <v>71.907344106139249</v>
      </c>
      <c r="E183" s="495">
        <f t="shared" si="21"/>
        <v>2414.7955755147291</v>
      </c>
      <c r="F183" s="495">
        <f t="shared" si="22"/>
        <v>268.3895248833046</v>
      </c>
      <c r="G183" s="496">
        <f t="shared" si="23"/>
        <v>301.32681325629079</v>
      </c>
      <c r="H183" s="491">
        <v>5.2871372302489226</v>
      </c>
      <c r="I183" s="475">
        <v>499.67579085565694</v>
      </c>
      <c r="J183" s="475">
        <v>69.627229633914411</v>
      </c>
      <c r="K183" s="476">
        <v>700.98308485610721</v>
      </c>
      <c r="L183" s="491">
        <v>21.874296895833215</v>
      </c>
      <c r="M183" s="475">
        <v>344.44978438351319</v>
      </c>
      <c r="N183" s="475">
        <v>53.865891937380809</v>
      </c>
      <c r="O183" s="475">
        <v>77.476886003628991</v>
      </c>
      <c r="P183" s="476">
        <v>5234.2274649745123</v>
      </c>
      <c r="Q183" s="500">
        <v>1E-3</v>
      </c>
      <c r="R183" s="495">
        <v>1E-3</v>
      </c>
      <c r="S183" s="495">
        <v>6.569631035792006</v>
      </c>
      <c r="T183" s="495">
        <v>0</v>
      </c>
      <c r="U183" s="500">
        <v>0</v>
      </c>
      <c r="V183" s="495">
        <v>0</v>
      </c>
      <c r="W183" s="495">
        <v>0</v>
      </c>
      <c r="X183" s="495">
        <v>4610.7202661220344</v>
      </c>
      <c r="Y183" s="500">
        <v>312809.90873076644</v>
      </c>
      <c r="Z183" s="495">
        <v>111152.66989767549</v>
      </c>
      <c r="AA183" s="495">
        <v>88657.255283200968</v>
      </c>
      <c r="AB183" s="496">
        <v>9886.8529849294937</v>
      </c>
      <c r="AD183" s="118"/>
      <c r="AE183" s="118"/>
      <c r="AF183" s="118"/>
      <c r="AG183" s="118"/>
      <c r="AH183" s="118"/>
      <c r="AI183" s="118"/>
      <c r="AJ183" s="118"/>
      <c r="AK183" s="118"/>
      <c r="AL183" s="118"/>
      <c r="AM183" s="118"/>
      <c r="AN183" s="118"/>
      <c r="AO183" s="118"/>
      <c r="AP183" s="118"/>
      <c r="AQ183" s="118"/>
      <c r="AR183" s="118"/>
      <c r="AS183" s="118"/>
      <c r="AT183" s="118"/>
      <c r="AU183" s="118"/>
      <c r="AV183" s="118"/>
      <c r="AW183" s="118"/>
      <c r="AX183" s="118"/>
      <c r="AY183" s="118"/>
      <c r="AZ183" s="118"/>
      <c r="BA183" s="118"/>
      <c r="BB183" s="118"/>
      <c r="BC183" s="118"/>
      <c r="BD183" s="118"/>
      <c r="BE183" s="118"/>
      <c r="BF183" s="118"/>
      <c r="BG183" s="118"/>
      <c r="BH183" s="118"/>
      <c r="BI183" s="118"/>
      <c r="BJ183" s="118"/>
      <c r="BK183" s="118"/>
      <c r="BL183" s="118"/>
      <c r="BM183" s="118"/>
      <c r="BN183" s="118"/>
      <c r="BO183" s="118"/>
      <c r="BP183" s="118"/>
      <c r="BQ183" s="118"/>
      <c r="BR183" s="118"/>
      <c r="BS183" s="118"/>
      <c r="BT183" s="118"/>
      <c r="BU183" s="118"/>
      <c r="BV183" s="118"/>
      <c r="BW183" s="118"/>
      <c r="BX183" s="118"/>
      <c r="BY183" s="118"/>
    </row>
    <row r="184" spans="1:77" s="1" customFormat="1" ht="16.2" thickBot="1" x14ac:dyDescent="0.35">
      <c r="A184" s="409">
        <v>7</v>
      </c>
      <c r="B184" s="180">
        <v>2023</v>
      </c>
      <c r="C184" s="24" t="s">
        <v>6</v>
      </c>
      <c r="D184" s="501">
        <f t="shared" si="20"/>
        <v>1907.444530245582</v>
      </c>
      <c r="E184" s="497">
        <f t="shared" si="21"/>
        <v>941.51420682230298</v>
      </c>
      <c r="F184" s="497">
        <f t="shared" si="22"/>
        <v>93.178550662949661</v>
      </c>
      <c r="G184" s="498">
        <f t="shared" si="23"/>
        <v>129.63825337983079</v>
      </c>
      <c r="H184" s="492">
        <v>140.76845191379323</v>
      </c>
      <c r="I184" s="477">
        <v>197.25850327596953</v>
      </c>
      <c r="J184" s="477">
        <v>24.05860314569372</v>
      </c>
      <c r="K184" s="478">
        <v>301.7629376688559</v>
      </c>
      <c r="L184" s="492">
        <v>150.15825365244382</v>
      </c>
      <c r="M184" s="477">
        <v>209.58134502309935</v>
      </c>
      <c r="N184" s="477">
        <v>24.875004808380947</v>
      </c>
      <c r="O184" s="477">
        <v>40.038739785971082</v>
      </c>
      <c r="P184" s="478">
        <v>2764.6099622690681</v>
      </c>
      <c r="Q184" s="501">
        <v>1E-3</v>
      </c>
      <c r="R184" s="497">
        <v>1E-3</v>
      </c>
      <c r="S184" s="497">
        <v>1E-3</v>
      </c>
      <c r="T184" s="497">
        <v>0</v>
      </c>
      <c r="U184" s="501">
        <v>0</v>
      </c>
      <c r="V184" s="497">
        <v>0</v>
      </c>
      <c r="W184" s="497">
        <v>0</v>
      </c>
      <c r="X184" s="497">
        <v>2502.8847643861827</v>
      </c>
      <c r="Y184" s="501">
        <v>311655.22955750895</v>
      </c>
      <c r="Z184" s="497">
        <v>109778.92662308874</v>
      </c>
      <c r="AA184" s="497">
        <v>89078.59913020095</v>
      </c>
      <c r="AB184" s="498">
        <v>9880.868243031553</v>
      </c>
      <c r="AD184" s="118"/>
      <c r="AE184" s="118"/>
      <c r="AF184" s="118"/>
      <c r="AG184" s="118"/>
      <c r="AH184" s="118"/>
      <c r="AI184" s="118"/>
      <c r="AJ184" s="118"/>
      <c r="AK184" s="118"/>
      <c r="AL184" s="118"/>
      <c r="AM184" s="118"/>
      <c r="AN184" s="118"/>
      <c r="AO184" s="118"/>
      <c r="AP184" s="118"/>
      <c r="AQ184" s="118"/>
      <c r="AR184" s="118"/>
      <c r="AS184" s="118"/>
      <c r="AT184" s="118"/>
      <c r="AU184" s="118"/>
      <c r="AV184" s="118"/>
      <c r="AW184" s="118"/>
      <c r="AX184" s="118"/>
      <c r="AY184" s="118"/>
      <c r="AZ184" s="118"/>
      <c r="BA184" s="118"/>
      <c r="BB184" s="118"/>
      <c r="BC184" s="118"/>
      <c r="BD184" s="118"/>
      <c r="BE184" s="118"/>
      <c r="BF184" s="118"/>
      <c r="BG184" s="118"/>
      <c r="BH184" s="118"/>
      <c r="BI184" s="118"/>
      <c r="BJ184" s="118"/>
      <c r="BK184" s="118"/>
      <c r="BL184" s="118"/>
      <c r="BM184" s="118"/>
      <c r="BN184" s="118"/>
      <c r="BO184" s="118"/>
      <c r="BP184" s="118"/>
      <c r="BQ184" s="118"/>
      <c r="BR184" s="118"/>
      <c r="BS184" s="118"/>
      <c r="BT184" s="118"/>
      <c r="BU184" s="118"/>
      <c r="BV184" s="118"/>
      <c r="BW184" s="118"/>
      <c r="BX184" s="118"/>
      <c r="BY184" s="118"/>
    </row>
    <row r="185" spans="1:77" s="1" customFormat="1" x14ac:dyDescent="0.3">
      <c r="A185" s="47">
        <v>7</v>
      </c>
      <c r="B185" s="178">
        <v>2024</v>
      </c>
      <c r="C185" s="22" t="s">
        <v>6</v>
      </c>
      <c r="D185" s="499">
        <f t="shared" si="20"/>
        <v>3380.6222912226681</v>
      </c>
      <c r="E185" s="493">
        <f t="shared" si="21"/>
        <v>850.3072299217896</v>
      </c>
      <c r="F185" s="493">
        <f t="shared" si="22"/>
        <v>99.377157117472592</v>
      </c>
      <c r="G185" s="494">
        <f t="shared" si="23"/>
        <v>1286.4058387918831</v>
      </c>
      <c r="H185" s="490">
        <v>210.59395180618608</v>
      </c>
      <c r="I185" s="473">
        <v>179.31758802700614</v>
      </c>
      <c r="J185" s="473">
        <v>25.701818461149323</v>
      </c>
      <c r="K185" s="474">
        <v>2823.7704666124123</v>
      </c>
      <c r="L185" s="490">
        <v>146.30874719285796</v>
      </c>
      <c r="M185" s="473">
        <v>152.91836696385619</v>
      </c>
      <c r="N185" s="473">
        <v>22.827633194389971</v>
      </c>
      <c r="O185" s="473">
        <v>104.57931845754591</v>
      </c>
      <c r="P185" s="474">
        <v>3135.7479768943003</v>
      </c>
      <c r="Q185" s="499">
        <v>1E-3</v>
      </c>
      <c r="R185" s="493">
        <v>1E-3</v>
      </c>
      <c r="S185" s="493">
        <v>1E-3</v>
      </c>
      <c r="T185" s="493">
        <v>0</v>
      </c>
      <c r="U185" s="499">
        <v>0</v>
      </c>
      <c r="V185" s="493">
        <v>0</v>
      </c>
      <c r="W185" s="493">
        <v>0</v>
      </c>
      <c r="X185" s="493">
        <v>608.95038288134651</v>
      </c>
      <c r="Y185" s="499">
        <v>369214.3674177322</v>
      </c>
      <c r="Z185" s="493">
        <v>109063.84869093692</v>
      </c>
      <c r="AA185" s="493">
        <v>88930.462922570194</v>
      </c>
      <c r="AB185" s="494">
        <v>10477.953021340398</v>
      </c>
      <c r="AD185" s="118"/>
      <c r="AE185" s="118"/>
      <c r="AF185" s="118"/>
      <c r="AG185" s="118"/>
      <c r="AH185" s="118"/>
      <c r="AI185" s="118"/>
      <c r="AJ185" s="118"/>
      <c r="AK185" s="118"/>
      <c r="AL185" s="118"/>
      <c r="AM185" s="118"/>
      <c r="AN185" s="118"/>
      <c r="AO185" s="118"/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8"/>
      <c r="BA185" s="118"/>
      <c r="BB185" s="118"/>
      <c r="BC185" s="118"/>
      <c r="BD185" s="118"/>
      <c r="BE185" s="118"/>
      <c r="BF185" s="118"/>
      <c r="BG185" s="118"/>
      <c r="BH185" s="118"/>
      <c r="BI185" s="118"/>
      <c r="BJ185" s="118"/>
      <c r="BK185" s="118"/>
      <c r="BL185" s="118"/>
      <c r="BM185" s="118"/>
      <c r="BN185" s="118"/>
      <c r="BO185" s="118"/>
      <c r="BP185" s="118"/>
      <c r="BQ185" s="118"/>
      <c r="BR185" s="118"/>
      <c r="BS185" s="118"/>
      <c r="BT185" s="118"/>
      <c r="BU185" s="118"/>
      <c r="BV185" s="118"/>
      <c r="BW185" s="118"/>
      <c r="BX185" s="118"/>
      <c r="BY185" s="118"/>
    </row>
    <row r="186" spans="1:77" s="1" customFormat="1" x14ac:dyDescent="0.3">
      <c r="A186" s="327">
        <v>7</v>
      </c>
      <c r="B186" s="179">
        <v>2025</v>
      </c>
      <c r="C186" s="23" t="s">
        <v>6</v>
      </c>
      <c r="D186" s="500">
        <f t="shared" si="20"/>
        <v>182.363214569582</v>
      </c>
      <c r="E186" s="495">
        <f t="shared" si="21"/>
        <v>3277.4492476192549</v>
      </c>
      <c r="F186" s="495">
        <f t="shared" si="22"/>
        <v>397.66210061889626</v>
      </c>
      <c r="G186" s="496">
        <f t="shared" si="23"/>
        <v>276.09515662717587</v>
      </c>
      <c r="H186" s="491">
        <v>11.277825134813304</v>
      </c>
      <c r="I186" s="475">
        <v>691.51502456288085</v>
      </c>
      <c r="J186" s="475">
        <v>101.39204704194447</v>
      </c>
      <c r="K186" s="476">
        <v>614.54892864008298</v>
      </c>
      <c r="L186" s="491">
        <v>66.49150621837984</v>
      </c>
      <c r="M186" s="475">
        <v>880.11842157585033</v>
      </c>
      <c r="N186" s="475">
        <v>99.25804700647268</v>
      </c>
      <c r="O186" s="475">
        <v>43.191011233550398</v>
      </c>
      <c r="P186" s="476">
        <v>7380.3570193213291</v>
      </c>
      <c r="Q186" s="500">
        <v>1E-3</v>
      </c>
      <c r="R186" s="495">
        <v>1E-3</v>
      </c>
      <c r="S186" s="495">
        <v>1E-3</v>
      </c>
      <c r="T186" s="495">
        <v>0</v>
      </c>
      <c r="U186" s="500">
        <v>0</v>
      </c>
      <c r="V186" s="495">
        <v>0</v>
      </c>
      <c r="W186" s="495">
        <v>0</v>
      </c>
      <c r="X186" s="495">
        <v>6616.6035477728856</v>
      </c>
      <c r="Y186" s="500">
        <v>371911.59509584121</v>
      </c>
      <c r="Z186" s="495">
        <v>109008.9586164708</v>
      </c>
      <c r="AA186" s="495">
        <v>90206.565318194509</v>
      </c>
      <c r="AB186" s="496">
        <v>10333.088720009955</v>
      </c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18"/>
      <c r="AR186" s="118"/>
      <c r="AS186" s="118"/>
      <c r="AT186" s="118"/>
      <c r="AU186" s="118"/>
      <c r="AV186" s="118"/>
      <c r="AW186" s="118"/>
      <c r="AX186" s="118"/>
      <c r="AY186" s="118"/>
      <c r="AZ186" s="118"/>
      <c r="BA186" s="118"/>
      <c r="BB186" s="118"/>
      <c r="BC186" s="118"/>
      <c r="BD186" s="118"/>
      <c r="BE186" s="118"/>
      <c r="BF186" s="118"/>
      <c r="BG186" s="118"/>
      <c r="BH186" s="118"/>
      <c r="BI186" s="118"/>
      <c r="BJ186" s="118"/>
      <c r="BK186" s="118"/>
      <c r="BL186" s="118"/>
      <c r="BM186" s="118"/>
      <c r="BN186" s="118"/>
      <c r="BO186" s="118"/>
      <c r="BP186" s="118"/>
      <c r="BQ186" s="118"/>
      <c r="BR186" s="118"/>
      <c r="BS186" s="118"/>
      <c r="BT186" s="118"/>
      <c r="BU186" s="118"/>
      <c r="BV186" s="118"/>
      <c r="BW186" s="118"/>
      <c r="BX186" s="118"/>
      <c r="BY186" s="118"/>
    </row>
    <row r="187" spans="1:77" s="1" customFormat="1" x14ac:dyDescent="0.3">
      <c r="A187" s="327">
        <v>7</v>
      </c>
      <c r="B187" s="179">
        <v>2026</v>
      </c>
      <c r="C187" s="23" t="s">
        <v>6</v>
      </c>
      <c r="D187" s="500">
        <f t="shared" si="20"/>
        <v>1262.9951029946922</v>
      </c>
      <c r="E187" s="495">
        <f t="shared" si="21"/>
        <v>909.67512593645358</v>
      </c>
      <c r="F187" s="495">
        <f t="shared" si="22"/>
        <v>76.793670263802227</v>
      </c>
      <c r="G187" s="496">
        <f t="shared" si="23"/>
        <v>366.29104752203727</v>
      </c>
      <c r="H187" s="491">
        <v>77.962971799281362</v>
      </c>
      <c r="I187" s="475">
        <v>191.72305554465473</v>
      </c>
      <c r="J187" s="475">
        <v>19.292540385157597</v>
      </c>
      <c r="K187" s="476">
        <v>785.33262983367842</v>
      </c>
      <c r="L187" s="491">
        <v>80.146231020872222</v>
      </c>
      <c r="M187" s="475">
        <v>235.18699219235049</v>
      </c>
      <c r="N187" s="475">
        <v>24.300725687388823</v>
      </c>
      <c r="O187" s="475">
        <v>75.080094310190347</v>
      </c>
      <c r="P187" s="476">
        <v>2316.6036124244906</v>
      </c>
      <c r="Q187" s="500">
        <v>1E-3</v>
      </c>
      <c r="R187" s="495">
        <v>1E-3</v>
      </c>
      <c r="S187" s="495">
        <v>1E-3</v>
      </c>
      <c r="T187" s="495">
        <v>0</v>
      </c>
      <c r="U187" s="500">
        <v>0</v>
      </c>
      <c r="V187" s="495">
        <v>0</v>
      </c>
      <c r="W187" s="495">
        <v>0</v>
      </c>
      <c r="X187" s="495">
        <v>1606.3500769010027</v>
      </c>
      <c r="Y187" s="500">
        <v>372598.51309497777</v>
      </c>
      <c r="Z187" s="495">
        <v>109128.90907721482</v>
      </c>
      <c r="AA187" s="495">
        <v>91551.158157807484</v>
      </c>
      <c r="AB187" s="496">
        <v>10727.548777377402</v>
      </c>
      <c r="AD187" s="118"/>
      <c r="AE187" s="118"/>
      <c r="AF187" s="118"/>
      <c r="AG187" s="118"/>
      <c r="AH187" s="118"/>
      <c r="AI187" s="118"/>
      <c r="AJ187" s="118"/>
      <c r="AK187" s="118"/>
      <c r="AL187" s="118"/>
      <c r="AM187" s="118"/>
      <c r="AN187" s="118"/>
      <c r="AO187" s="118"/>
      <c r="AP187" s="118"/>
      <c r="AQ187" s="118"/>
      <c r="AR187" s="118"/>
      <c r="AS187" s="118"/>
      <c r="AT187" s="118"/>
      <c r="AU187" s="118"/>
      <c r="AV187" s="118"/>
      <c r="AW187" s="118"/>
      <c r="AX187" s="118"/>
      <c r="AY187" s="118"/>
      <c r="AZ187" s="118"/>
      <c r="BA187" s="118"/>
      <c r="BB187" s="118"/>
      <c r="BC187" s="118"/>
      <c r="BD187" s="118"/>
      <c r="BE187" s="118"/>
      <c r="BF187" s="118"/>
      <c r="BG187" s="118"/>
      <c r="BH187" s="118"/>
      <c r="BI187" s="118"/>
      <c r="BJ187" s="118"/>
      <c r="BK187" s="118"/>
      <c r="BL187" s="118"/>
      <c r="BM187" s="118"/>
      <c r="BN187" s="118"/>
      <c r="BO187" s="118"/>
      <c r="BP187" s="118"/>
      <c r="BQ187" s="118"/>
      <c r="BR187" s="118"/>
      <c r="BS187" s="118"/>
      <c r="BT187" s="118"/>
      <c r="BU187" s="118"/>
      <c r="BV187" s="118"/>
      <c r="BW187" s="118"/>
      <c r="BX187" s="118"/>
      <c r="BY187" s="118"/>
    </row>
    <row r="188" spans="1:77" s="1" customFormat="1" x14ac:dyDescent="0.3">
      <c r="A188" s="327">
        <v>7</v>
      </c>
      <c r="B188" s="179">
        <v>2027</v>
      </c>
      <c r="C188" s="23" t="s">
        <v>6</v>
      </c>
      <c r="D188" s="500">
        <f t="shared" si="20"/>
        <v>809.47950557303693</v>
      </c>
      <c r="E188" s="495">
        <f t="shared" si="21"/>
        <v>641.57628448486537</v>
      </c>
      <c r="F188" s="495">
        <f t="shared" si="22"/>
        <v>60.014852869248088</v>
      </c>
      <c r="G188" s="496">
        <f t="shared" si="23"/>
        <v>290.99708022048662</v>
      </c>
      <c r="H188" s="491">
        <v>50.052954299512272</v>
      </c>
      <c r="I188" s="475">
        <v>135.88737350558461</v>
      </c>
      <c r="J188" s="475">
        <v>15.406661261864686</v>
      </c>
      <c r="K188" s="476">
        <v>604.67705538512962</v>
      </c>
      <c r="L188" s="491">
        <v>53.69355554377865</v>
      </c>
      <c r="M188" s="475">
        <v>154.73814505331472</v>
      </c>
      <c r="N188" s="475">
        <v>19.025806652112507</v>
      </c>
      <c r="O188" s="475">
        <v>26.291565408024208</v>
      </c>
      <c r="P188" s="476">
        <v>1667.6758831389513</v>
      </c>
      <c r="Q188" s="500">
        <v>1E-3</v>
      </c>
      <c r="R188" s="495">
        <v>1E-3</v>
      </c>
      <c r="S188" s="495">
        <v>1E-3</v>
      </c>
      <c r="T188" s="495">
        <v>0</v>
      </c>
      <c r="U188" s="500">
        <v>0</v>
      </c>
      <c r="V188" s="495">
        <v>0</v>
      </c>
      <c r="W188" s="495">
        <v>0</v>
      </c>
      <c r="X188" s="495">
        <v>917.30769567028915</v>
      </c>
      <c r="Y188" s="500">
        <v>371966.62791912898</v>
      </c>
      <c r="Z188" s="495">
        <v>108591.80041878918</v>
      </c>
      <c r="AA188" s="495">
        <v>89593.818708106119</v>
      </c>
      <c r="AB188" s="496">
        <v>11068.607259801423</v>
      </c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18"/>
      <c r="AN188" s="118"/>
      <c r="AO188" s="118"/>
      <c r="AP188" s="118"/>
      <c r="AQ188" s="118"/>
      <c r="AR188" s="118"/>
      <c r="AS188" s="118"/>
      <c r="AT188" s="118"/>
      <c r="AU188" s="118"/>
      <c r="AV188" s="118"/>
      <c r="AW188" s="118"/>
      <c r="AX188" s="118"/>
      <c r="AY188" s="118"/>
      <c r="AZ188" s="118"/>
      <c r="BA188" s="118"/>
      <c r="BB188" s="118"/>
      <c r="BC188" s="118"/>
      <c r="BD188" s="118"/>
      <c r="BE188" s="118"/>
      <c r="BF188" s="118"/>
      <c r="BG188" s="118"/>
      <c r="BH188" s="118"/>
      <c r="BI188" s="118"/>
      <c r="BJ188" s="118"/>
      <c r="BK188" s="118"/>
      <c r="BL188" s="118"/>
      <c r="BM188" s="118"/>
      <c r="BN188" s="118"/>
      <c r="BO188" s="118"/>
      <c r="BP188" s="118"/>
      <c r="BQ188" s="118"/>
      <c r="BR188" s="118"/>
      <c r="BS188" s="118"/>
      <c r="BT188" s="118"/>
      <c r="BU188" s="118"/>
      <c r="BV188" s="118"/>
      <c r="BW188" s="118"/>
      <c r="BX188" s="118"/>
      <c r="BY188" s="118"/>
    </row>
    <row r="189" spans="1:77" s="1" customFormat="1" x14ac:dyDescent="0.3">
      <c r="A189" s="327">
        <v>7</v>
      </c>
      <c r="B189" s="179">
        <v>2028</v>
      </c>
      <c r="C189" s="23" t="s">
        <v>6</v>
      </c>
      <c r="D189" s="500">
        <f t="shared" si="20"/>
        <v>635.70315280373211</v>
      </c>
      <c r="E189" s="495">
        <f t="shared" si="21"/>
        <v>823.36608632788682</v>
      </c>
      <c r="F189" s="495">
        <f t="shared" si="22"/>
        <v>80.255361928166778</v>
      </c>
      <c r="G189" s="496">
        <f t="shared" si="23"/>
        <v>957.90476267652775</v>
      </c>
      <c r="H189" s="491">
        <v>39.330280382632601</v>
      </c>
      <c r="I189" s="475">
        <v>179.76611038279515</v>
      </c>
      <c r="J189" s="475">
        <v>20.966842743262099</v>
      </c>
      <c r="K189" s="476">
        <v>2086.2274573116656</v>
      </c>
      <c r="L189" s="491">
        <v>20.007029426106307</v>
      </c>
      <c r="M189" s="475">
        <v>115.35570811650626</v>
      </c>
      <c r="N189" s="475">
        <v>17.296091475943445</v>
      </c>
      <c r="O189" s="475">
        <v>46.940270922024411</v>
      </c>
      <c r="P189" s="476">
        <v>2034.2159786687416</v>
      </c>
      <c r="Q189" s="500">
        <v>1E-3</v>
      </c>
      <c r="R189" s="495">
        <v>1E-3</v>
      </c>
      <c r="S189" s="495">
        <v>5.2605877070828228E-2</v>
      </c>
      <c r="T189" s="495">
        <v>0</v>
      </c>
      <c r="U189" s="500">
        <v>0</v>
      </c>
      <c r="V189" s="495">
        <v>0</v>
      </c>
      <c r="W189" s="495">
        <v>0</v>
      </c>
      <c r="X189" s="495">
        <v>166.90948977065668</v>
      </c>
      <c r="Y189" s="500">
        <v>371753.57948737714</v>
      </c>
      <c r="Z189" s="495">
        <v>105344.77241130671</v>
      </c>
      <c r="AA189" s="495">
        <v>88037.734004611906</v>
      </c>
      <c r="AB189" s="496">
        <v>10560.598013579285</v>
      </c>
      <c r="AD189" s="118"/>
      <c r="AE189" s="118"/>
      <c r="AF189" s="118"/>
      <c r="AG189" s="118"/>
      <c r="AH189" s="118"/>
      <c r="AI189" s="118"/>
      <c r="AJ189" s="118"/>
      <c r="AK189" s="118"/>
      <c r="AL189" s="118"/>
      <c r="AM189" s="118"/>
      <c r="AN189" s="118"/>
      <c r="AO189" s="118"/>
      <c r="AP189" s="118"/>
      <c r="AQ189" s="118"/>
      <c r="AR189" s="118"/>
      <c r="AS189" s="118"/>
      <c r="AT189" s="118"/>
      <c r="AU189" s="118"/>
      <c r="AV189" s="118"/>
      <c r="AW189" s="118"/>
      <c r="AX189" s="118"/>
      <c r="AY189" s="118"/>
      <c r="AZ189" s="118"/>
      <c r="BA189" s="118"/>
      <c r="BB189" s="118"/>
      <c r="BC189" s="118"/>
      <c r="BD189" s="118"/>
      <c r="BE189" s="118"/>
      <c r="BF189" s="118"/>
      <c r="BG189" s="118"/>
      <c r="BH189" s="118"/>
      <c r="BI189" s="118"/>
      <c r="BJ189" s="118"/>
      <c r="BK189" s="118"/>
      <c r="BL189" s="118"/>
      <c r="BM189" s="118"/>
      <c r="BN189" s="118"/>
      <c r="BO189" s="118"/>
      <c r="BP189" s="118"/>
      <c r="BQ189" s="118"/>
      <c r="BR189" s="118"/>
      <c r="BS189" s="118"/>
      <c r="BT189" s="118"/>
      <c r="BU189" s="118"/>
      <c r="BV189" s="118"/>
      <c r="BW189" s="118"/>
      <c r="BX189" s="118"/>
      <c r="BY189" s="118"/>
    </row>
    <row r="190" spans="1:77" s="1" customFormat="1" x14ac:dyDescent="0.3">
      <c r="A190" s="327">
        <v>7</v>
      </c>
      <c r="B190" s="179">
        <v>2029</v>
      </c>
      <c r="C190" s="23" t="s">
        <v>6</v>
      </c>
      <c r="D190" s="500">
        <f t="shared" si="20"/>
        <v>79.8479435824718</v>
      </c>
      <c r="E190" s="495">
        <f t="shared" si="21"/>
        <v>2610.0422356539275</v>
      </c>
      <c r="F190" s="495">
        <f t="shared" si="22"/>
        <v>319.96654665298865</v>
      </c>
      <c r="G190" s="496">
        <f t="shared" si="23"/>
        <v>338.44042260097274</v>
      </c>
      <c r="H190" s="491">
        <v>4.9102430078962298</v>
      </c>
      <c r="I190" s="475">
        <v>550.01891526299437</v>
      </c>
      <c r="J190" s="475">
        <v>82.658678793822844</v>
      </c>
      <c r="K190" s="476">
        <v>762.60377687563391</v>
      </c>
      <c r="L190" s="491">
        <v>19.524354247038506</v>
      </c>
      <c r="M190" s="475">
        <v>374.87421125688991</v>
      </c>
      <c r="N190" s="475">
        <v>58.517098183852468</v>
      </c>
      <c r="O190" s="475">
        <v>88.344745477141998</v>
      </c>
      <c r="P190" s="476">
        <v>5920.8762719397591</v>
      </c>
      <c r="Q190" s="500">
        <v>1E-3</v>
      </c>
      <c r="R190" s="495">
        <v>1E-3</v>
      </c>
      <c r="S190" s="495">
        <v>23.811919577612652</v>
      </c>
      <c r="T190" s="495">
        <v>0</v>
      </c>
      <c r="U190" s="500">
        <v>0</v>
      </c>
      <c r="V190" s="495">
        <v>0</v>
      </c>
      <c r="W190" s="495">
        <v>0</v>
      </c>
      <c r="X190" s="495">
        <v>5246.6162405412661</v>
      </c>
      <c r="Y190" s="500">
        <v>374014.62604672438</v>
      </c>
      <c r="Z190" s="495">
        <v>109143.46716846313</v>
      </c>
      <c r="AA190" s="495">
        <v>89031.55337596203</v>
      </c>
      <c r="AB190" s="496">
        <v>10207.305491868572</v>
      </c>
      <c r="AD190" s="118"/>
      <c r="AE190" s="118"/>
      <c r="AF190" s="118"/>
      <c r="AG190" s="118"/>
      <c r="AH190" s="118"/>
      <c r="AI190" s="118"/>
      <c r="AJ190" s="118"/>
      <c r="AK190" s="118"/>
      <c r="AL190" s="118"/>
      <c r="AM190" s="118"/>
      <c r="AN190" s="118"/>
      <c r="AO190" s="118"/>
      <c r="AP190" s="118"/>
      <c r="AQ190" s="118"/>
      <c r="AR190" s="118"/>
      <c r="AS190" s="118"/>
      <c r="AT190" s="118"/>
      <c r="AU190" s="118"/>
      <c r="AV190" s="118"/>
      <c r="AW190" s="118"/>
      <c r="AX190" s="118"/>
      <c r="AY190" s="118"/>
      <c r="AZ190" s="118"/>
      <c r="BA190" s="118"/>
      <c r="BB190" s="118"/>
      <c r="BC190" s="118"/>
      <c r="BD190" s="118"/>
      <c r="BE190" s="118"/>
      <c r="BF190" s="118"/>
      <c r="BG190" s="118"/>
      <c r="BH190" s="118"/>
      <c r="BI190" s="118"/>
      <c r="BJ190" s="118"/>
      <c r="BK190" s="118"/>
      <c r="BL190" s="118"/>
      <c r="BM190" s="118"/>
      <c r="BN190" s="118"/>
      <c r="BO190" s="118"/>
      <c r="BP190" s="118"/>
      <c r="BQ190" s="118"/>
      <c r="BR190" s="118"/>
      <c r="BS190" s="118"/>
      <c r="BT190" s="118"/>
      <c r="BU190" s="118"/>
      <c r="BV190" s="118"/>
      <c r="BW190" s="118"/>
      <c r="BX190" s="118"/>
      <c r="BY190" s="118"/>
    </row>
    <row r="191" spans="1:77" s="1" customFormat="1" ht="16.2" thickBot="1" x14ac:dyDescent="0.35">
      <c r="A191" s="409">
        <v>7</v>
      </c>
      <c r="B191" s="180">
        <v>2030</v>
      </c>
      <c r="C191" s="24" t="s">
        <v>6</v>
      </c>
      <c r="D191" s="501">
        <f t="shared" si="20"/>
        <v>2115.3859129407115</v>
      </c>
      <c r="E191" s="497">
        <f t="shared" si="21"/>
        <v>1017.6774156709139</v>
      </c>
      <c r="F191" s="497">
        <f t="shared" si="22"/>
        <v>110.17260627468291</v>
      </c>
      <c r="G191" s="498">
        <f t="shared" si="23"/>
        <v>145.58690942613671</v>
      </c>
      <c r="H191" s="492">
        <v>130.71998832423932</v>
      </c>
      <c r="I191" s="477">
        <v>217.20288982883397</v>
      </c>
      <c r="J191" s="477">
        <v>28.457004562726578</v>
      </c>
      <c r="K191" s="478">
        <v>328.23743183480792</v>
      </c>
      <c r="L191" s="492">
        <v>138.67679110552771</v>
      </c>
      <c r="M191" s="477">
        <v>232.23911195598203</v>
      </c>
      <c r="N191" s="477">
        <v>27.239841200040594</v>
      </c>
      <c r="O191" s="477">
        <v>41.557711462606193</v>
      </c>
      <c r="P191" s="478">
        <v>2953.7601112788652</v>
      </c>
      <c r="Q191" s="501">
        <v>1E-3</v>
      </c>
      <c r="R191" s="497">
        <v>1E-3</v>
      </c>
      <c r="S191" s="497">
        <v>1.5488243950437108</v>
      </c>
      <c r="T191" s="497">
        <v>0</v>
      </c>
      <c r="U191" s="501">
        <v>0</v>
      </c>
      <c r="V191" s="497">
        <v>0</v>
      </c>
      <c r="W191" s="497">
        <v>0</v>
      </c>
      <c r="X191" s="497">
        <v>2667.0793909066624</v>
      </c>
      <c r="Y191" s="501">
        <v>372199.2070329347</v>
      </c>
      <c r="Z191" s="497">
        <v>107763.67008227421</v>
      </c>
      <c r="AA191" s="497">
        <v>89045.561303972936</v>
      </c>
      <c r="AB191" s="498">
        <v>10201.453557820741</v>
      </c>
      <c r="AD191" s="118"/>
      <c r="AE191" s="118"/>
      <c r="AF191" s="118"/>
      <c r="AG191" s="118"/>
      <c r="AH191" s="118"/>
      <c r="AI191" s="118"/>
      <c r="AJ191" s="118"/>
      <c r="AK191" s="118"/>
      <c r="AL191" s="118"/>
      <c r="AM191" s="118"/>
      <c r="AN191" s="118"/>
      <c r="AO191" s="118"/>
      <c r="AP191" s="118"/>
      <c r="AQ191" s="118"/>
      <c r="AR191" s="118"/>
      <c r="AS191" s="118"/>
      <c r="AT191" s="118"/>
      <c r="AU191" s="118"/>
      <c r="AV191" s="118"/>
      <c r="AW191" s="118"/>
      <c r="AX191" s="118"/>
      <c r="AY191" s="118"/>
      <c r="AZ191" s="118"/>
      <c r="BA191" s="118"/>
      <c r="BB191" s="118"/>
      <c r="BC191" s="118"/>
      <c r="BD191" s="118"/>
      <c r="BE191" s="118"/>
      <c r="BF191" s="118"/>
      <c r="BG191" s="118"/>
      <c r="BH191" s="118"/>
      <c r="BI191" s="118"/>
      <c r="BJ191" s="118"/>
      <c r="BK191" s="118"/>
      <c r="BL191" s="118"/>
      <c r="BM191" s="118"/>
      <c r="BN191" s="118"/>
      <c r="BO191" s="118"/>
      <c r="BP191" s="118"/>
      <c r="BQ191" s="118"/>
      <c r="BR191" s="118"/>
      <c r="BS191" s="118"/>
      <c r="BT191" s="118"/>
      <c r="BU191" s="118"/>
      <c r="BV191" s="118"/>
      <c r="BW191" s="118"/>
      <c r="BX191" s="118"/>
      <c r="BY191" s="118"/>
    </row>
    <row r="192" spans="1:77" x14ac:dyDescent="0.3">
      <c r="AD192" s="118"/>
      <c r="AE192" s="118"/>
      <c r="AF192" s="118"/>
      <c r="AK192" s="118"/>
      <c r="AL192" s="118"/>
      <c r="AM192" s="118"/>
      <c r="AN192" s="118"/>
      <c r="AO192" s="118"/>
      <c r="AP192" s="118"/>
      <c r="AQ192" s="118"/>
      <c r="AR192" s="118"/>
      <c r="AS192" s="118"/>
      <c r="AT192" s="118"/>
      <c r="AU192" s="118"/>
      <c r="AV192" s="118"/>
      <c r="AW192" s="118"/>
      <c r="AX192" s="118"/>
      <c r="AY192" s="118"/>
      <c r="AZ192" s="118"/>
      <c r="BA192" s="118"/>
      <c r="BB192" s="118"/>
      <c r="BC192" s="118"/>
      <c r="BD192" s="118"/>
      <c r="BE192" s="118"/>
      <c r="BF192" s="118"/>
      <c r="BG192" s="118"/>
      <c r="BH192" s="118"/>
      <c r="BI192" s="118"/>
      <c r="BJ192" s="118"/>
      <c r="BK192" s="118"/>
      <c r="BL192" s="118"/>
      <c r="BM192" s="118"/>
      <c r="BN192" s="118"/>
      <c r="BO192" s="118"/>
      <c r="BP192" s="118"/>
      <c r="BQ192" s="118"/>
      <c r="BR192" s="118"/>
      <c r="BS192" s="118"/>
      <c r="BT192" s="118"/>
      <c r="BU192" s="118"/>
      <c r="BV192" s="118"/>
      <c r="BW192" s="118"/>
      <c r="BX192" s="118"/>
      <c r="BY192" s="118"/>
    </row>
    <row r="193" spans="1:36" x14ac:dyDescent="0.3">
      <c r="AD193" s="118"/>
      <c r="AE193" s="118"/>
      <c r="AF193" s="118"/>
    </row>
    <row r="194" spans="1:36" ht="16.2" thickBot="1" x14ac:dyDescent="0.35">
      <c r="A194" s="40" t="s">
        <v>169</v>
      </c>
      <c r="AD194" s="118"/>
      <c r="AE194" s="118"/>
      <c r="AF194" s="118"/>
    </row>
    <row r="195" spans="1:36" s="1" customFormat="1" ht="16.2" thickBot="1" x14ac:dyDescent="0.35">
      <c r="A195" s="30"/>
      <c r="B195" s="45"/>
      <c r="C195" s="34"/>
      <c r="D195" s="523" t="s">
        <v>204</v>
      </c>
      <c r="E195" s="522"/>
      <c r="F195" s="522"/>
      <c r="G195" s="524"/>
      <c r="H195" s="523" t="s">
        <v>26</v>
      </c>
      <c r="I195" s="522"/>
      <c r="J195" s="522"/>
      <c r="K195" s="524"/>
      <c r="L195" s="523" t="s">
        <v>27</v>
      </c>
      <c r="M195" s="522"/>
      <c r="N195" s="522"/>
      <c r="O195" s="522"/>
      <c r="P195" s="524"/>
      <c r="Q195" s="523" t="s">
        <v>112</v>
      </c>
      <c r="R195" s="522"/>
      <c r="S195" s="522"/>
      <c r="T195" s="524"/>
      <c r="U195" s="523" t="s">
        <v>113</v>
      </c>
      <c r="V195" s="522"/>
      <c r="W195" s="522"/>
      <c r="X195" s="524"/>
      <c r="Y195" s="523" t="s">
        <v>28</v>
      </c>
      <c r="Z195" s="522"/>
      <c r="AA195" s="522"/>
      <c r="AB195" s="524"/>
      <c r="AD195" s="118"/>
      <c r="AE195" s="118"/>
      <c r="AF195" s="118"/>
      <c r="AG195" s="109"/>
      <c r="AH195" s="109"/>
      <c r="AI195" s="109"/>
      <c r="AJ195" s="109"/>
    </row>
    <row r="196" spans="1:36" s="1" customFormat="1" ht="16.2" thickBot="1" x14ac:dyDescent="0.35">
      <c r="A196" s="32"/>
      <c r="B196" s="406"/>
      <c r="C196" s="35"/>
      <c r="D196" s="29" t="s">
        <v>30</v>
      </c>
      <c r="E196" s="29" t="s">
        <v>31</v>
      </c>
      <c r="F196" s="29" t="s">
        <v>32</v>
      </c>
      <c r="G196" s="29" t="s">
        <v>29</v>
      </c>
      <c r="H196" s="29" t="s">
        <v>30</v>
      </c>
      <c r="I196" s="29" t="s">
        <v>31</v>
      </c>
      <c r="J196" s="29" t="s">
        <v>32</v>
      </c>
      <c r="K196" s="29" t="s">
        <v>29</v>
      </c>
      <c r="L196" s="29" t="s">
        <v>30</v>
      </c>
      <c r="M196" s="29" t="s">
        <v>31</v>
      </c>
      <c r="N196" s="29" t="s">
        <v>32</v>
      </c>
      <c r="O196" s="3" t="s">
        <v>34</v>
      </c>
      <c r="P196" s="29" t="s">
        <v>35</v>
      </c>
      <c r="Q196" s="29" t="s">
        <v>30</v>
      </c>
      <c r="R196" s="29" t="s">
        <v>31</v>
      </c>
      <c r="S196" s="29" t="s">
        <v>32</v>
      </c>
      <c r="T196" s="29" t="s">
        <v>29</v>
      </c>
      <c r="U196" s="29" t="s">
        <v>30</v>
      </c>
      <c r="V196" s="29" t="s">
        <v>31</v>
      </c>
      <c r="W196" s="29" t="s">
        <v>32</v>
      </c>
      <c r="X196" s="29" t="s">
        <v>29</v>
      </c>
      <c r="Y196" s="29" t="s">
        <v>30</v>
      </c>
      <c r="Z196" s="29" t="s">
        <v>31</v>
      </c>
      <c r="AA196" s="29" t="s">
        <v>32</v>
      </c>
      <c r="AB196" s="29" t="s">
        <v>29</v>
      </c>
      <c r="AD196" s="118"/>
      <c r="AE196" s="118"/>
      <c r="AF196" s="118"/>
      <c r="AG196" s="109"/>
      <c r="AH196" s="109"/>
      <c r="AI196" s="109"/>
      <c r="AJ196" s="109"/>
    </row>
    <row r="197" spans="1:36" s="1" customFormat="1" x14ac:dyDescent="0.3">
      <c r="A197" s="47">
        <v>1</v>
      </c>
      <c r="B197" s="178">
        <v>2018</v>
      </c>
      <c r="C197" s="22" t="s">
        <v>0</v>
      </c>
      <c r="D197" s="499">
        <f t="shared" ref="D197:D228" si="24">Y197*H197/23000</f>
        <v>737.37983028689825</v>
      </c>
      <c r="E197" s="493">
        <f t="shared" ref="E197:E228" si="25">Z197*I197/23000</f>
        <v>272.59592929693309</v>
      </c>
      <c r="F197" s="493">
        <f t="shared" ref="F197:F228" si="26">AA197*J197/23000</f>
        <v>30.704744103258516</v>
      </c>
      <c r="G197" s="494">
        <f t="shared" ref="G197:G228" si="27">AB197*K197/23000</f>
        <v>499.66339158949307</v>
      </c>
      <c r="H197" s="490">
        <v>220.27144153331326</v>
      </c>
      <c r="I197" s="473">
        <v>78.745003511188187</v>
      </c>
      <c r="J197" s="473">
        <v>8.5664741839144956</v>
      </c>
      <c r="K197" s="474">
        <v>1561.993503385861</v>
      </c>
      <c r="L197" s="490">
        <v>206.54423966882223</v>
      </c>
      <c r="M197" s="473">
        <v>77.349103907877762</v>
      </c>
      <c r="N197" s="473">
        <v>8.4297745249087068</v>
      </c>
      <c r="O197" s="473">
        <v>46.752826129324241</v>
      </c>
      <c r="P197" s="474">
        <v>1761.2290099768259</v>
      </c>
      <c r="Q197" s="499">
        <v>1E-3</v>
      </c>
      <c r="R197" s="493">
        <v>1E-3</v>
      </c>
      <c r="S197" s="493">
        <v>1.0403319791417606E-2</v>
      </c>
      <c r="T197" s="493">
        <v>0</v>
      </c>
      <c r="U197" s="499">
        <v>0</v>
      </c>
      <c r="V197" s="493">
        <v>0</v>
      </c>
      <c r="W197" s="493">
        <v>0</v>
      </c>
      <c r="X197" s="493">
        <v>245.98733272028934</v>
      </c>
      <c r="Y197" s="499">
        <v>76994.711518395881</v>
      </c>
      <c r="Z197" s="493">
        <v>79620.370744394633</v>
      </c>
      <c r="AA197" s="493">
        <v>82438.713899472685</v>
      </c>
      <c r="AB197" s="494">
        <v>7357.4300927930271</v>
      </c>
      <c r="AD197" s="118"/>
      <c r="AE197" s="118"/>
      <c r="AF197" s="118"/>
      <c r="AG197" s="109"/>
      <c r="AH197" s="109"/>
      <c r="AI197" s="109"/>
      <c r="AJ197" s="109"/>
    </row>
    <row r="198" spans="1:36" s="1" customFormat="1" x14ac:dyDescent="0.3">
      <c r="A198" s="327">
        <v>1</v>
      </c>
      <c r="B198" s="179">
        <v>2019</v>
      </c>
      <c r="C198" s="23" t="s">
        <v>0</v>
      </c>
      <c r="D198" s="500">
        <f t="shared" si="24"/>
        <v>324.94882447403575</v>
      </c>
      <c r="E198" s="495">
        <f t="shared" si="25"/>
        <v>1433.7402363196734</v>
      </c>
      <c r="F198" s="495">
        <f t="shared" si="26"/>
        <v>123.12899106498698</v>
      </c>
      <c r="G198" s="496">
        <f t="shared" si="27"/>
        <v>100.97715813542465</v>
      </c>
      <c r="H198" s="491">
        <v>95.48810102722291</v>
      </c>
      <c r="I198" s="475">
        <v>414.04894000327295</v>
      </c>
      <c r="J198" s="475">
        <v>33.830309604790394</v>
      </c>
      <c r="K198" s="476">
        <v>332.10403618883601</v>
      </c>
      <c r="L198" s="491">
        <v>95.065742750544885</v>
      </c>
      <c r="M198" s="475">
        <v>421.23042051868026</v>
      </c>
      <c r="N198" s="475">
        <v>33.888387268538104</v>
      </c>
      <c r="O198" s="475">
        <v>49.947741995221875</v>
      </c>
      <c r="P198" s="476">
        <v>4003.5527529301162</v>
      </c>
      <c r="Q198" s="500">
        <v>1E-3</v>
      </c>
      <c r="R198" s="495">
        <v>1E-3</v>
      </c>
      <c r="S198" s="495">
        <v>1E-3</v>
      </c>
      <c r="T198" s="495">
        <v>0</v>
      </c>
      <c r="U198" s="500">
        <v>0</v>
      </c>
      <c r="V198" s="495">
        <v>0</v>
      </c>
      <c r="W198" s="495">
        <v>0</v>
      </c>
      <c r="X198" s="495">
        <v>3721.3954587365024</v>
      </c>
      <c r="Y198" s="500">
        <v>78269.678446868405</v>
      </c>
      <c r="Z198" s="495">
        <v>79642.820568727504</v>
      </c>
      <c r="AA198" s="495">
        <v>83710.933407883815</v>
      </c>
      <c r="AB198" s="496">
        <v>6993.2141258114561</v>
      </c>
      <c r="AD198" s="118"/>
      <c r="AE198" s="118"/>
      <c r="AF198" s="118"/>
      <c r="AG198" s="109"/>
      <c r="AH198" s="109"/>
      <c r="AI198" s="109"/>
      <c r="AJ198" s="109"/>
    </row>
    <row r="199" spans="1:36" s="1" customFormat="1" x14ac:dyDescent="0.3">
      <c r="A199" s="327">
        <v>1</v>
      </c>
      <c r="B199" s="179">
        <v>2020</v>
      </c>
      <c r="C199" s="23" t="s">
        <v>0</v>
      </c>
      <c r="D199" s="500">
        <f t="shared" si="24"/>
        <v>335.90545398292704</v>
      </c>
      <c r="E199" s="495">
        <f t="shared" si="25"/>
        <v>289.99579771538453</v>
      </c>
      <c r="F199" s="495">
        <f t="shared" si="26"/>
        <v>23.781911346745375</v>
      </c>
      <c r="G199" s="496">
        <f t="shared" si="27"/>
        <v>138.22392833777454</v>
      </c>
      <c r="H199" s="491">
        <v>97.043212590161886</v>
      </c>
      <c r="I199" s="475">
        <v>82.811970084565985</v>
      </c>
      <c r="J199" s="475">
        <v>6.4309587999049471</v>
      </c>
      <c r="K199" s="476">
        <v>430.2749176737675</v>
      </c>
      <c r="L199" s="491">
        <v>101.3935908209112</v>
      </c>
      <c r="M199" s="475">
        <v>88.501306752352917</v>
      </c>
      <c r="N199" s="475">
        <v>6.741478743881979</v>
      </c>
      <c r="O199" s="475">
        <v>30.359288697347203</v>
      </c>
      <c r="P199" s="476">
        <v>1182.1128043851922</v>
      </c>
      <c r="Q199" s="500">
        <v>1E-3</v>
      </c>
      <c r="R199" s="495">
        <v>1E-3</v>
      </c>
      <c r="S199" s="495">
        <v>1E-3</v>
      </c>
      <c r="T199" s="495">
        <v>0</v>
      </c>
      <c r="U199" s="500">
        <v>0</v>
      </c>
      <c r="V199" s="495">
        <v>0</v>
      </c>
      <c r="W199" s="495">
        <v>0</v>
      </c>
      <c r="X199" s="495">
        <v>782.19617540877186</v>
      </c>
      <c r="Y199" s="500">
        <v>79612.218468440886</v>
      </c>
      <c r="Z199" s="495">
        <v>80542.744492646016</v>
      </c>
      <c r="AA199" s="495">
        <v>85054.807221471914</v>
      </c>
      <c r="AB199" s="496">
        <v>7388.6490268978032</v>
      </c>
      <c r="AD199" s="118"/>
      <c r="AE199" s="118"/>
      <c r="AF199" s="118"/>
      <c r="AG199" s="109"/>
      <c r="AH199" s="109"/>
      <c r="AI199" s="109"/>
      <c r="AJ199" s="109"/>
    </row>
    <row r="200" spans="1:36" s="1" customFormat="1" x14ac:dyDescent="0.3">
      <c r="A200" s="327">
        <v>1</v>
      </c>
      <c r="B200" s="179">
        <v>2021</v>
      </c>
      <c r="C200" s="23" t="s">
        <v>0</v>
      </c>
      <c r="D200" s="500">
        <f t="shared" si="24"/>
        <v>211.66039127764384</v>
      </c>
      <c r="E200" s="495">
        <f t="shared" si="25"/>
        <v>204.00078832850568</v>
      </c>
      <c r="F200" s="495">
        <f t="shared" si="26"/>
        <v>18.766458267973714</v>
      </c>
      <c r="G200" s="496">
        <f t="shared" si="27"/>
        <v>105.1904787087101</v>
      </c>
      <c r="H200" s="491">
        <v>58.980659438163009</v>
      </c>
      <c r="I200" s="475">
        <v>58.138044069897632</v>
      </c>
      <c r="J200" s="475">
        <v>5.1470242082273154</v>
      </c>
      <c r="K200" s="476">
        <v>312.95915404968315</v>
      </c>
      <c r="L200" s="491">
        <v>73.27354745655532</v>
      </c>
      <c r="M200" s="475">
        <v>76.396207453537485</v>
      </c>
      <c r="N200" s="475">
        <v>6.6961833275157945</v>
      </c>
      <c r="O200" s="475">
        <v>18.402649429558497</v>
      </c>
      <c r="P200" s="476">
        <v>787.98536010137241</v>
      </c>
      <c r="Q200" s="500">
        <v>1E-3</v>
      </c>
      <c r="R200" s="495">
        <v>1E-3</v>
      </c>
      <c r="S200" s="495">
        <v>1E-3</v>
      </c>
      <c r="T200" s="495">
        <v>0</v>
      </c>
      <c r="U200" s="500">
        <v>0</v>
      </c>
      <c r="V200" s="495">
        <v>0</v>
      </c>
      <c r="W200" s="495">
        <v>0</v>
      </c>
      <c r="X200" s="495">
        <v>321.35190063860989</v>
      </c>
      <c r="Y200" s="500">
        <v>82538.734659108988</v>
      </c>
      <c r="Z200" s="495">
        <v>80704.78129457809</v>
      </c>
      <c r="AA200" s="495">
        <v>83859.823210750445</v>
      </c>
      <c r="AB200" s="496">
        <v>7730.6606277324254</v>
      </c>
      <c r="AD200" s="118"/>
      <c r="AE200" s="118"/>
      <c r="AF200" s="118"/>
      <c r="AG200" s="109"/>
      <c r="AH200" s="109"/>
      <c r="AI200" s="109"/>
      <c r="AJ200" s="109"/>
    </row>
    <row r="201" spans="1:36" s="1" customFormat="1" x14ac:dyDescent="0.3">
      <c r="A201" s="327">
        <v>1</v>
      </c>
      <c r="B201" s="179">
        <v>2022</v>
      </c>
      <c r="C201" s="23" t="s">
        <v>0</v>
      </c>
      <c r="D201" s="500">
        <f t="shared" si="24"/>
        <v>158.88637689228457</v>
      </c>
      <c r="E201" s="495">
        <f t="shared" si="25"/>
        <v>252.09008217955</v>
      </c>
      <c r="F201" s="495">
        <f t="shared" si="26"/>
        <v>25.1042196329295</v>
      </c>
      <c r="G201" s="496">
        <f t="shared" si="27"/>
        <v>331.71418708596667</v>
      </c>
      <c r="H201" s="491">
        <v>45.125638719458472</v>
      </c>
      <c r="I201" s="475">
        <v>75.318898027449549</v>
      </c>
      <c r="J201" s="475">
        <v>7.0154824615355187</v>
      </c>
      <c r="K201" s="476">
        <v>1057.9985190946591</v>
      </c>
      <c r="L201" s="491">
        <v>33.471229836622065</v>
      </c>
      <c r="M201" s="475">
        <v>59.314386873693458</v>
      </c>
      <c r="N201" s="475">
        <v>5.4653074309244296</v>
      </c>
      <c r="O201" s="475">
        <v>15.411497887133979</v>
      </c>
      <c r="P201" s="476">
        <v>870.51106636488748</v>
      </c>
      <c r="Q201" s="500">
        <v>1E-3</v>
      </c>
      <c r="R201" s="495">
        <v>1E-3</v>
      </c>
      <c r="S201" s="495">
        <v>2.0159113226059597E-3</v>
      </c>
      <c r="T201" s="495">
        <v>1E-3</v>
      </c>
      <c r="U201" s="500">
        <v>0</v>
      </c>
      <c r="V201" s="495">
        <v>0</v>
      </c>
      <c r="W201" s="495">
        <v>0</v>
      </c>
      <c r="X201" s="495">
        <v>0</v>
      </c>
      <c r="Y201" s="500">
        <v>80982.491821146221</v>
      </c>
      <c r="Z201" s="495">
        <v>76980.30696116366</v>
      </c>
      <c r="AA201" s="495">
        <v>82303.256365208028</v>
      </c>
      <c r="AB201" s="496">
        <v>7211.1880737846559</v>
      </c>
      <c r="AD201" s="118"/>
      <c r="AE201" s="118"/>
      <c r="AF201" s="118"/>
      <c r="AG201" s="109"/>
      <c r="AH201" s="109"/>
      <c r="AI201" s="109"/>
      <c r="AJ201" s="109"/>
    </row>
    <row r="202" spans="1:36" s="1" customFormat="1" x14ac:dyDescent="0.3">
      <c r="A202" s="327">
        <v>1</v>
      </c>
      <c r="B202" s="179">
        <v>2023</v>
      </c>
      <c r="C202" s="23" t="s">
        <v>0</v>
      </c>
      <c r="D202" s="500">
        <f t="shared" si="24"/>
        <v>187.2221597077793</v>
      </c>
      <c r="E202" s="495">
        <f t="shared" si="25"/>
        <v>869.35510897708082</v>
      </c>
      <c r="F202" s="495">
        <f t="shared" si="26"/>
        <v>97.030343234986589</v>
      </c>
      <c r="G202" s="496">
        <f t="shared" si="27"/>
        <v>115.66344493357872</v>
      </c>
      <c r="H202" s="491">
        <v>53.864199453964019</v>
      </c>
      <c r="I202" s="475">
        <v>252.9192663376972</v>
      </c>
      <c r="J202" s="475">
        <v>27.31945533894288</v>
      </c>
      <c r="K202" s="476">
        <v>387.04263670514064</v>
      </c>
      <c r="L202" s="491">
        <v>44.79787859579227</v>
      </c>
      <c r="M202" s="475">
        <v>223.6504991370179</v>
      </c>
      <c r="N202" s="475">
        <v>23.76852887944672</v>
      </c>
      <c r="O202" s="475">
        <v>27.744910633943078</v>
      </c>
      <c r="P202" s="476">
        <v>2479.9422049503914</v>
      </c>
      <c r="Q202" s="500">
        <v>1E-3</v>
      </c>
      <c r="R202" s="495">
        <v>1E-3</v>
      </c>
      <c r="S202" s="495">
        <v>1.9860179629283754</v>
      </c>
      <c r="T202" s="495">
        <v>0</v>
      </c>
      <c r="U202" s="500">
        <v>0</v>
      </c>
      <c r="V202" s="495">
        <v>0</v>
      </c>
      <c r="W202" s="495">
        <v>0</v>
      </c>
      <c r="X202" s="495">
        <v>2120.6434788791935</v>
      </c>
      <c r="Y202" s="500">
        <v>79943.81642967173</v>
      </c>
      <c r="Z202" s="495">
        <v>79057.510311513237</v>
      </c>
      <c r="AA202" s="495">
        <v>81688.960000000006</v>
      </c>
      <c r="AB202" s="496">
        <v>6873.2976194014682</v>
      </c>
      <c r="AD202" s="118"/>
      <c r="AE202" s="118"/>
      <c r="AF202" s="118"/>
      <c r="AG202" s="109"/>
      <c r="AH202" s="109"/>
      <c r="AI202" s="109"/>
      <c r="AJ202" s="109"/>
    </row>
    <row r="203" spans="1:36" s="1" customFormat="1" ht="16.2" thickBot="1" x14ac:dyDescent="0.35">
      <c r="A203" s="409">
        <v>1</v>
      </c>
      <c r="B203" s="180">
        <v>2024</v>
      </c>
      <c r="C203" s="24" t="s">
        <v>0</v>
      </c>
      <c r="D203" s="501">
        <f t="shared" si="24"/>
        <v>642.25041449578691</v>
      </c>
      <c r="E203" s="497">
        <f t="shared" si="25"/>
        <v>335.54756294671262</v>
      </c>
      <c r="F203" s="497">
        <f t="shared" si="26"/>
        <v>33.691533921410667</v>
      </c>
      <c r="G203" s="498">
        <f t="shared" si="27"/>
        <v>48.95165732023473</v>
      </c>
      <c r="H203" s="492">
        <v>183.80673915978608</v>
      </c>
      <c r="I203" s="477">
        <v>97.454661093996563</v>
      </c>
      <c r="J203" s="477">
        <v>9.4373695369141828</v>
      </c>
      <c r="K203" s="478">
        <v>164.06058957423608</v>
      </c>
      <c r="L203" s="492">
        <v>200.03376279282153</v>
      </c>
      <c r="M203" s="477">
        <v>112.99485848490883</v>
      </c>
      <c r="N203" s="477">
        <v>10.761976764971584</v>
      </c>
      <c r="O203" s="477">
        <v>28.592643368601241</v>
      </c>
      <c r="P203" s="478">
        <v>1750.0622792807335</v>
      </c>
      <c r="Q203" s="501">
        <v>1E-3</v>
      </c>
      <c r="R203" s="497">
        <v>1E-3</v>
      </c>
      <c r="S203" s="497">
        <v>1E-3</v>
      </c>
      <c r="T203" s="497">
        <v>0</v>
      </c>
      <c r="U203" s="501">
        <v>0</v>
      </c>
      <c r="V203" s="497">
        <v>0</v>
      </c>
      <c r="W203" s="497">
        <v>0</v>
      </c>
      <c r="X203" s="497">
        <v>1614.5933330750988</v>
      </c>
      <c r="Y203" s="501">
        <v>80365.712383166625</v>
      </c>
      <c r="Z203" s="497">
        <v>79191.634973012202</v>
      </c>
      <c r="AA203" s="497">
        <v>82110.303847000003</v>
      </c>
      <c r="AB203" s="498">
        <v>6862.6360620016167</v>
      </c>
      <c r="AD203" s="118"/>
      <c r="AE203" s="118"/>
      <c r="AF203" s="118"/>
      <c r="AG203" s="109"/>
      <c r="AH203" s="109"/>
      <c r="AI203" s="109"/>
      <c r="AJ203" s="109"/>
    </row>
    <row r="204" spans="1:36" s="1" customFormat="1" x14ac:dyDescent="0.3">
      <c r="A204" s="47">
        <v>1</v>
      </c>
      <c r="B204" s="178">
        <v>2025</v>
      </c>
      <c r="C204" s="22" t="s">
        <v>0</v>
      </c>
      <c r="D204" s="499">
        <f t="shared" si="24"/>
        <v>687.08541691509049</v>
      </c>
      <c r="E204" s="493">
        <f t="shared" si="25"/>
        <v>305.71094948410951</v>
      </c>
      <c r="F204" s="493">
        <f t="shared" si="26"/>
        <v>40.79453055855047</v>
      </c>
      <c r="G204" s="494">
        <f t="shared" si="27"/>
        <v>528.10026347526173</v>
      </c>
      <c r="H204" s="490">
        <v>185.04629027171748</v>
      </c>
      <c r="I204" s="473">
        <v>79.101254424859263</v>
      </c>
      <c r="J204" s="473">
        <v>9.7075294491194342</v>
      </c>
      <c r="K204" s="474">
        <v>1585.9980890362629</v>
      </c>
      <c r="L204" s="490">
        <v>164.59407622086241</v>
      </c>
      <c r="M204" s="473">
        <v>66.935802626718825</v>
      </c>
      <c r="N204" s="473">
        <v>9.4492751676799926</v>
      </c>
      <c r="O204" s="473">
        <v>49.885929249900613</v>
      </c>
      <c r="P204" s="474">
        <v>1674.5666951896792</v>
      </c>
      <c r="Q204" s="499">
        <v>1E-3</v>
      </c>
      <c r="R204" s="493">
        <v>1E-3</v>
      </c>
      <c r="S204" s="493">
        <v>1E-3</v>
      </c>
      <c r="T204" s="493">
        <v>0</v>
      </c>
      <c r="U204" s="499">
        <v>0</v>
      </c>
      <c r="V204" s="493">
        <v>0</v>
      </c>
      <c r="W204" s="493">
        <v>0</v>
      </c>
      <c r="X204" s="493">
        <v>138.45353540331655</v>
      </c>
      <c r="Y204" s="499">
        <v>85400.061605355033</v>
      </c>
      <c r="Z204" s="493">
        <v>88890.522524062093</v>
      </c>
      <c r="AA204" s="493">
        <v>96654.273135557814</v>
      </c>
      <c r="AB204" s="494">
        <v>7658.4619766545648</v>
      </c>
      <c r="AD204" s="118"/>
      <c r="AE204" s="118"/>
      <c r="AF204" s="118"/>
      <c r="AG204" s="109"/>
      <c r="AH204" s="109"/>
      <c r="AI204" s="109"/>
      <c r="AJ204" s="109"/>
    </row>
    <row r="205" spans="1:36" s="1" customFormat="1" x14ac:dyDescent="0.3">
      <c r="A205" s="327">
        <v>1</v>
      </c>
      <c r="B205" s="179">
        <v>2026</v>
      </c>
      <c r="C205" s="23" t="s">
        <v>0</v>
      </c>
      <c r="D205" s="500">
        <f t="shared" si="24"/>
        <v>61.19571926721791</v>
      </c>
      <c r="E205" s="495">
        <f t="shared" si="25"/>
        <v>1179.2919857757779</v>
      </c>
      <c r="F205" s="495">
        <f t="shared" si="26"/>
        <v>160.69965201051002</v>
      </c>
      <c r="G205" s="496">
        <f t="shared" si="27"/>
        <v>106.19585814711429</v>
      </c>
      <c r="H205" s="491">
        <v>12.05060933300261</v>
      </c>
      <c r="I205" s="475">
        <v>302.9588265147039</v>
      </c>
      <c r="J205" s="475">
        <v>37.74235906048829</v>
      </c>
      <c r="K205" s="476">
        <v>334.84092831126554</v>
      </c>
      <c r="L205" s="491">
        <v>60.826852552152566</v>
      </c>
      <c r="M205" s="475">
        <v>375.57113938113326</v>
      </c>
      <c r="N205" s="475">
        <v>39.278202414523882</v>
      </c>
      <c r="O205" s="475">
        <v>41.623119517676066</v>
      </c>
      <c r="P205" s="476">
        <v>2901.6657163938753</v>
      </c>
      <c r="Q205" s="500">
        <v>1E-3</v>
      </c>
      <c r="R205" s="495">
        <v>1E-3</v>
      </c>
      <c r="S205" s="495">
        <v>1E-3</v>
      </c>
      <c r="T205" s="495">
        <v>0</v>
      </c>
      <c r="U205" s="500">
        <v>0</v>
      </c>
      <c r="V205" s="495">
        <v>0</v>
      </c>
      <c r="W205" s="495">
        <v>0</v>
      </c>
      <c r="X205" s="495">
        <v>2608.4469076002856</v>
      </c>
      <c r="Y205" s="500">
        <v>116799.20112349285</v>
      </c>
      <c r="Z205" s="495">
        <v>89529.379239018337</v>
      </c>
      <c r="AA205" s="495">
        <v>97929.543575115167</v>
      </c>
      <c r="AB205" s="496">
        <v>7294.5226549876697</v>
      </c>
      <c r="AD205" s="118"/>
      <c r="AE205" s="118"/>
      <c r="AF205" s="118"/>
      <c r="AG205" s="109"/>
      <c r="AH205" s="109"/>
      <c r="AI205" s="109"/>
      <c r="AJ205" s="109"/>
    </row>
    <row r="206" spans="1:36" s="1" customFormat="1" x14ac:dyDescent="0.3">
      <c r="A206" s="327">
        <v>1</v>
      </c>
      <c r="B206" s="179">
        <v>2027</v>
      </c>
      <c r="C206" s="23" t="s">
        <v>0</v>
      </c>
      <c r="D206" s="500">
        <f t="shared" si="24"/>
        <v>414.13667306298885</v>
      </c>
      <c r="E206" s="495">
        <f t="shared" si="25"/>
        <v>324.80354393218045</v>
      </c>
      <c r="F206" s="495">
        <f t="shared" si="26"/>
        <v>30.983426234878252</v>
      </c>
      <c r="G206" s="496">
        <f t="shared" si="27"/>
        <v>144.23450211365562</v>
      </c>
      <c r="H206" s="491">
        <v>82.50282922994171</v>
      </c>
      <c r="I206" s="475">
        <v>83.603954134919746</v>
      </c>
      <c r="J206" s="475">
        <v>7.1783925957987611</v>
      </c>
      <c r="K206" s="476">
        <v>431.41274468669218</v>
      </c>
      <c r="L206" s="491">
        <v>64.571425374631843</v>
      </c>
      <c r="M206" s="475">
        <v>83.603954134919746</v>
      </c>
      <c r="N206" s="475">
        <v>8.0593020896366436</v>
      </c>
      <c r="O206" s="475">
        <v>41.593557226189517</v>
      </c>
      <c r="P206" s="476">
        <v>1215.4183591847102</v>
      </c>
      <c r="Q206" s="500">
        <v>1E-3</v>
      </c>
      <c r="R206" s="495">
        <v>1E-3</v>
      </c>
      <c r="S206" s="495">
        <v>1E-3</v>
      </c>
      <c r="T206" s="495">
        <v>0</v>
      </c>
      <c r="U206" s="500">
        <v>0</v>
      </c>
      <c r="V206" s="495">
        <v>0</v>
      </c>
      <c r="W206" s="495">
        <v>0</v>
      </c>
      <c r="X206" s="495">
        <v>825.59817172420753</v>
      </c>
      <c r="Y206" s="500">
        <v>115452.32532452238</v>
      </c>
      <c r="Z206" s="495">
        <v>89355.600315079777</v>
      </c>
      <c r="AA206" s="495">
        <v>99272.754156587689</v>
      </c>
      <c r="AB206" s="496">
        <v>7689.6048841192514</v>
      </c>
      <c r="AD206" s="118"/>
      <c r="AE206" s="118"/>
      <c r="AF206" s="118"/>
      <c r="AG206" s="109"/>
      <c r="AH206" s="109"/>
      <c r="AI206" s="109"/>
      <c r="AJ206" s="109"/>
    </row>
    <row r="207" spans="1:36" s="1" customFormat="1" x14ac:dyDescent="0.3">
      <c r="A207" s="327">
        <v>1</v>
      </c>
      <c r="B207" s="179">
        <v>2028</v>
      </c>
      <c r="C207" s="23" t="s">
        <v>0</v>
      </c>
      <c r="D207" s="500">
        <f t="shared" si="24"/>
        <v>255.37186924224736</v>
      </c>
      <c r="E207" s="495">
        <f t="shared" si="25"/>
        <v>226.17000192407386</v>
      </c>
      <c r="F207" s="495">
        <f t="shared" si="26"/>
        <v>24.820807408604558</v>
      </c>
      <c r="G207" s="496">
        <f t="shared" si="27"/>
        <v>112.76423957696645</v>
      </c>
      <c r="H207" s="491">
        <v>52.088602152514689</v>
      </c>
      <c r="I207" s="475">
        <v>58.991880919955861</v>
      </c>
      <c r="J207" s="475">
        <v>5.7950385532238551</v>
      </c>
      <c r="K207" s="476">
        <v>322.93281342588239</v>
      </c>
      <c r="L207" s="491">
        <v>49.889968252605755</v>
      </c>
      <c r="M207" s="475">
        <v>69.086911120983757</v>
      </c>
      <c r="N207" s="475">
        <v>7.672550924912132</v>
      </c>
      <c r="O207" s="475">
        <v>20.881649842841775</v>
      </c>
      <c r="P207" s="476">
        <v>826.62856547144247</v>
      </c>
      <c r="Q207" s="500">
        <v>1E-3</v>
      </c>
      <c r="R207" s="495">
        <v>1E-3</v>
      </c>
      <c r="S207" s="495">
        <v>1E-3</v>
      </c>
      <c r="T207" s="495">
        <v>0</v>
      </c>
      <c r="U207" s="500">
        <v>0</v>
      </c>
      <c r="V207" s="495">
        <v>0</v>
      </c>
      <c r="W207" s="495">
        <v>0</v>
      </c>
      <c r="X207" s="495">
        <v>404.9340022353108</v>
      </c>
      <c r="Y207" s="500">
        <v>112760.81042401578</v>
      </c>
      <c r="Z207" s="495">
        <v>88180.101450096146</v>
      </c>
      <c r="AA207" s="495">
        <v>98511.608707127176</v>
      </c>
      <c r="AB207" s="496">
        <v>8031.3223136288398</v>
      </c>
      <c r="AD207" s="118"/>
      <c r="AE207" s="118"/>
      <c r="AF207" s="118"/>
      <c r="AG207" s="109"/>
      <c r="AH207" s="109"/>
      <c r="AI207" s="109"/>
      <c r="AJ207" s="109"/>
    </row>
    <row r="208" spans="1:36" s="1" customFormat="1" x14ac:dyDescent="0.3">
      <c r="A208" s="327">
        <v>1</v>
      </c>
      <c r="B208" s="179">
        <v>2029</v>
      </c>
      <c r="C208" s="23" t="s">
        <v>0</v>
      </c>
      <c r="D208" s="500">
        <f t="shared" si="24"/>
        <v>204.82069268384203</v>
      </c>
      <c r="E208" s="495">
        <f t="shared" si="25"/>
        <v>292.7219155771113</v>
      </c>
      <c r="F208" s="495">
        <f t="shared" si="26"/>
        <v>33.31698480883626</v>
      </c>
      <c r="G208" s="496">
        <f t="shared" si="27"/>
        <v>359.15407995268424</v>
      </c>
      <c r="H208" s="491">
        <v>41.339832481273255</v>
      </c>
      <c r="I208" s="475">
        <v>78.400633295488916</v>
      </c>
      <c r="J208" s="475">
        <v>7.9034590113399172</v>
      </c>
      <c r="K208" s="476">
        <v>1099.6291132839845</v>
      </c>
      <c r="L208" s="491">
        <v>21.789789238746174</v>
      </c>
      <c r="M208" s="475">
        <v>52.128339215876366</v>
      </c>
      <c r="N208" s="475">
        <v>6.3712050697008857</v>
      </c>
      <c r="O208" s="475">
        <v>22.087084651955376</v>
      </c>
      <c r="P208" s="476">
        <v>957.89962897893793</v>
      </c>
      <c r="Q208" s="500">
        <v>1E-3</v>
      </c>
      <c r="R208" s="495">
        <v>1E-3</v>
      </c>
      <c r="S208" s="495">
        <v>1E-3</v>
      </c>
      <c r="T208" s="495">
        <v>1E-3</v>
      </c>
      <c r="U208" s="500">
        <v>0</v>
      </c>
      <c r="V208" s="495">
        <v>0</v>
      </c>
      <c r="W208" s="495">
        <v>0</v>
      </c>
      <c r="X208" s="495">
        <v>0</v>
      </c>
      <c r="Y208" s="500">
        <v>113954.88682404243</v>
      </c>
      <c r="Z208" s="495">
        <v>85874.358092218958</v>
      </c>
      <c r="AA208" s="495">
        <v>96956.364232895605</v>
      </c>
      <c r="AB208" s="496">
        <v>7512.1181670445758</v>
      </c>
      <c r="AD208" s="118"/>
      <c r="AE208" s="118"/>
      <c r="AF208" s="118"/>
      <c r="AG208" s="109"/>
      <c r="AH208" s="109"/>
      <c r="AI208" s="109"/>
      <c r="AJ208" s="109"/>
    </row>
    <row r="209" spans="1:36" s="1" customFormat="1" x14ac:dyDescent="0.3">
      <c r="A209" s="327">
        <v>1</v>
      </c>
      <c r="B209" s="179">
        <v>2030</v>
      </c>
      <c r="C209" s="23" t="s">
        <v>0</v>
      </c>
      <c r="D209" s="500">
        <f t="shared" si="24"/>
        <v>26.098156776451024</v>
      </c>
      <c r="E209" s="495">
        <f t="shared" si="25"/>
        <v>918.03819331474779</v>
      </c>
      <c r="F209" s="495">
        <f t="shared" si="26"/>
        <v>127.52395139865695</v>
      </c>
      <c r="G209" s="496">
        <f t="shared" si="27"/>
        <v>124.17452687023393</v>
      </c>
      <c r="H209" s="491">
        <v>5.1992809726630629</v>
      </c>
      <c r="I209" s="475">
        <v>239.2468042688979</v>
      </c>
      <c r="J209" s="475">
        <v>30.596059194594861</v>
      </c>
      <c r="K209" s="476">
        <v>398.20074983481038</v>
      </c>
      <c r="L209" s="491">
        <v>27.785888516635261</v>
      </c>
      <c r="M209" s="475">
        <v>188.88183588353482</v>
      </c>
      <c r="N209" s="475">
        <v>26.405158117154787</v>
      </c>
      <c r="O209" s="475">
        <v>33.83461932799888</v>
      </c>
      <c r="P209" s="476">
        <v>2275.8121458716978</v>
      </c>
      <c r="Q209" s="500">
        <v>1E-3</v>
      </c>
      <c r="R209" s="495">
        <v>1E-3</v>
      </c>
      <c r="S209" s="495">
        <v>1E-3</v>
      </c>
      <c r="T209" s="495">
        <v>0</v>
      </c>
      <c r="U209" s="500">
        <v>0</v>
      </c>
      <c r="V209" s="495">
        <v>0</v>
      </c>
      <c r="W209" s="495">
        <v>0</v>
      </c>
      <c r="X209" s="495">
        <v>1911.4450153648861</v>
      </c>
      <c r="Y209" s="500">
        <v>115450.11877881311</v>
      </c>
      <c r="Z209" s="495">
        <v>88255.63422158586</v>
      </c>
      <c r="AA209" s="495">
        <v>95863.681774000041</v>
      </c>
      <c r="AB209" s="496">
        <v>7172.2971872859853</v>
      </c>
      <c r="AD209" s="118"/>
      <c r="AE209" s="118"/>
      <c r="AF209" s="118"/>
      <c r="AG209" s="109"/>
      <c r="AH209" s="109"/>
      <c r="AI209" s="109"/>
      <c r="AJ209" s="109"/>
    </row>
    <row r="210" spans="1:36" s="1" customFormat="1" ht="16.2" thickBot="1" x14ac:dyDescent="0.35">
      <c r="A210" s="409">
        <v>2</v>
      </c>
      <c r="B210" s="180">
        <v>2018</v>
      </c>
      <c r="C210" s="24" t="s">
        <v>1</v>
      </c>
      <c r="D210" s="501">
        <f t="shared" si="24"/>
        <v>686.91706455654491</v>
      </c>
      <c r="E210" s="497">
        <f t="shared" si="25"/>
        <v>364.66689832312676</v>
      </c>
      <c r="F210" s="497">
        <f t="shared" si="26"/>
        <v>44.244480728091844</v>
      </c>
      <c r="G210" s="498">
        <f t="shared" si="27"/>
        <v>53.435324368156778</v>
      </c>
      <c r="H210" s="492">
        <v>137.75040471451592</v>
      </c>
      <c r="I210" s="477">
        <v>94.817936531704646</v>
      </c>
      <c r="J210" s="477">
        <v>10.569099985372446</v>
      </c>
      <c r="K210" s="478">
        <v>171.56093439354038</v>
      </c>
      <c r="L210" s="492">
        <v>126.51984899999478</v>
      </c>
      <c r="M210" s="477">
        <v>100.91330772736353</v>
      </c>
      <c r="N210" s="477">
        <v>12.256244066329243</v>
      </c>
      <c r="O210" s="477">
        <v>29.671566114756715</v>
      </c>
      <c r="P210" s="478">
        <v>1629.1100788622616</v>
      </c>
      <c r="Q210" s="501">
        <v>1E-3</v>
      </c>
      <c r="R210" s="497">
        <v>1E-3</v>
      </c>
      <c r="S210" s="497">
        <v>1E-3</v>
      </c>
      <c r="T210" s="497">
        <v>0</v>
      </c>
      <c r="U210" s="501">
        <v>0</v>
      </c>
      <c r="V210" s="497">
        <v>0</v>
      </c>
      <c r="W210" s="497">
        <v>0</v>
      </c>
      <c r="X210" s="497">
        <v>1487.219710583478</v>
      </c>
      <c r="Y210" s="501">
        <v>114693.61935846023</v>
      </c>
      <c r="Z210" s="497">
        <v>88457.300044991047</v>
      </c>
      <c r="AA210" s="497">
        <v>96282.84888538238</v>
      </c>
      <c r="AB210" s="498">
        <v>7163.7081297796931</v>
      </c>
      <c r="AD210" s="118"/>
      <c r="AE210" s="118"/>
      <c r="AF210" s="118"/>
      <c r="AG210" s="109"/>
      <c r="AH210" s="109"/>
      <c r="AI210" s="109"/>
      <c r="AJ210" s="109"/>
    </row>
    <row r="211" spans="1:36" s="1" customFormat="1" x14ac:dyDescent="0.3">
      <c r="A211" s="47">
        <v>2</v>
      </c>
      <c r="B211" s="178">
        <v>2019</v>
      </c>
      <c r="C211" s="22" t="s">
        <v>1</v>
      </c>
      <c r="D211" s="499">
        <f t="shared" si="24"/>
        <v>1321.6087926389459</v>
      </c>
      <c r="E211" s="493">
        <f t="shared" si="25"/>
        <v>469.99024758353926</v>
      </c>
      <c r="F211" s="493">
        <f t="shared" si="26"/>
        <v>43.733687369190967</v>
      </c>
      <c r="G211" s="494">
        <f t="shared" si="27"/>
        <v>571.66709052921669</v>
      </c>
      <c r="H211" s="490">
        <v>235.25193165296113</v>
      </c>
      <c r="I211" s="473">
        <v>93.836800405917231</v>
      </c>
      <c r="J211" s="473">
        <v>9.9747744305174955</v>
      </c>
      <c r="K211" s="474">
        <v>1669.2394456603804</v>
      </c>
      <c r="L211" s="490">
        <v>163.77216853085258</v>
      </c>
      <c r="M211" s="473">
        <v>81.582245853461004</v>
      </c>
      <c r="N211" s="473">
        <v>9.9615738198403374</v>
      </c>
      <c r="O211" s="473">
        <v>64.588611508041254</v>
      </c>
      <c r="P211" s="474">
        <v>2299.78012513876</v>
      </c>
      <c r="Q211" s="499">
        <v>1E-3</v>
      </c>
      <c r="R211" s="493">
        <v>1E-3</v>
      </c>
      <c r="S211" s="493">
        <v>1E-3</v>
      </c>
      <c r="T211" s="493">
        <v>0</v>
      </c>
      <c r="U211" s="499">
        <v>0</v>
      </c>
      <c r="V211" s="493">
        <v>0</v>
      </c>
      <c r="W211" s="493">
        <v>0</v>
      </c>
      <c r="X211" s="493">
        <v>695.12829098642146</v>
      </c>
      <c r="Y211" s="499">
        <v>129210.42567904094</v>
      </c>
      <c r="Z211" s="493">
        <v>115197.61594236703</v>
      </c>
      <c r="AA211" s="493">
        <v>100841.86028447433</v>
      </c>
      <c r="AB211" s="494">
        <v>7876.8466179939023</v>
      </c>
      <c r="AD211" s="118"/>
      <c r="AE211" s="118"/>
      <c r="AF211" s="118"/>
      <c r="AG211" s="109"/>
      <c r="AH211" s="109"/>
      <c r="AI211" s="109"/>
      <c r="AJ211" s="109"/>
    </row>
    <row r="212" spans="1:36" s="1" customFormat="1" x14ac:dyDescent="0.3">
      <c r="A212" s="327">
        <v>2</v>
      </c>
      <c r="B212" s="179">
        <v>2020</v>
      </c>
      <c r="C212" s="23" t="s">
        <v>1</v>
      </c>
      <c r="D212" s="500">
        <f t="shared" si="24"/>
        <v>72.02030173499007</v>
      </c>
      <c r="E212" s="495">
        <f t="shared" si="25"/>
        <v>1834.1119277564555</v>
      </c>
      <c r="F212" s="495">
        <f t="shared" si="26"/>
        <v>174.46192501346093</v>
      </c>
      <c r="G212" s="496">
        <f t="shared" si="27"/>
        <v>114.3786108617097</v>
      </c>
      <c r="H212" s="491">
        <v>12.687396187170242</v>
      </c>
      <c r="I212" s="475">
        <v>364.13340965745829</v>
      </c>
      <c r="J212" s="475">
        <v>39.293602532734404</v>
      </c>
      <c r="K212" s="476">
        <v>350.14772164288235</v>
      </c>
      <c r="L212" s="491">
        <v>75.009595139470647</v>
      </c>
      <c r="M212" s="475">
        <v>460.26749708156137</v>
      </c>
      <c r="N212" s="475">
        <v>40.625866957374612</v>
      </c>
      <c r="O212" s="475">
        <v>38.479092470957248</v>
      </c>
      <c r="P212" s="476">
        <v>3629.9958570888948</v>
      </c>
      <c r="Q212" s="500">
        <v>1E-3</v>
      </c>
      <c r="R212" s="495">
        <v>1E-3</v>
      </c>
      <c r="S212" s="495">
        <v>1E-3</v>
      </c>
      <c r="T212" s="495">
        <v>0</v>
      </c>
      <c r="U212" s="500">
        <v>0</v>
      </c>
      <c r="V212" s="495">
        <v>0</v>
      </c>
      <c r="W212" s="495">
        <v>0</v>
      </c>
      <c r="X212" s="495">
        <v>3318.3262279169689</v>
      </c>
      <c r="Y212" s="500">
        <v>130560.03891325042</v>
      </c>
      <c r="Z212" s="495">
        <v>115849.22783680211</v>
      </c>
      <c r="AA212" s="495">
        <v>102119.02235145775</v>
      </c>
      <c r="AB212" s="496">
        <v>7513.1377050695119</v>
      </c>
      <c r="AD212" s="118"/>
      <c r="AE212" s="118"/>
      <c r="AF212" s="118"/>
      <c r="AG212" s="109"/>
      <c r="AH212" s="109"/>
      <c r="AI212" s="109"/>
      <c r="AJ212" s="109"/>
    </row>
    <row r="213" spans="1:36" s="1" customFormat="1" x14ac:dyDescent="0.3">
      <c r="A213" s="327">
        <v>2</v>
      </c>
      <c r="B213" s="179">
        <v>2021</v>
      </c>
      <c r="C213" s="23" t="s">
        <v>1</v>
      </c>
      <c r="D213" s="500">
        <f t="shared" si="24"/>
        <v>488.03514797046512</v>
      </c>
      <c r="E213" s="495">
        <f t="shared" si="25"/>
        <v>513.25753066239383</v>
      </c>
      <c r="F213" s="495">
        <f t="shared" si="26"/>
        <v>33.601609994249038</v>
      </c>
      <c r="G213" s="496">
        <f t="shared" si="27"/>
        <v>155.04411982728649</v>
      </c>
      <c r="H213" s="491">
        <v>86.880363287737183</v>
      </c>
      <c r="I213" s="475">
        <v>101.1533768875168</v>
      </c>
      <c r="J213" s="475">
        <v>7.4697600738895114</v>
      </c>
      <c r="K213" s="476">
        <v>450.9371415237224</v>
      </c>
      <c r="L213" s="491">
        <v>80.39290145982774</v>
      </c>
      <c r="M213" s="475">
        <v>104.2526407763324</v>
      </c>
      <c r="N213" s="475">
        <v>8.7150279472879486</v>
      </c>
      <c r="O213" s="475">
        <v>51.859635659940771</v>
      </c>
      <c r="P213" s="476">
        <v>1459.7251105523751</v>
      </c>
      <c r="Q213" s="500">
        <v>1E-3</v>
      </c>
      <c r="R213" s="495">
        <v>1E-3</v>
      </c>
      <c r="S213" s="495">
        <v>1E-3</v>
      </c>
      <c r="T213" s="495">
        <v>0</v>
      </c>
      <c r="U213" s="500">
        <v>0</v>
      </c>
      <c r="V213" s="495">
        <v>0</v>
      </c>
      <c r="W213" s="495">
        <v>0</v>
      </c>
      <c r="X213" s="495">
        <v>1060.6466046885932</v>
      </c>
      <c r="Y213" s="500">
        <v>129198.4515090654</v>
      </c>
      <c r="Z213" s="495">
        <v>116703.20426733958</v>
      </c>
      <c r="AA213" s="495">
        <v>103462.09546531136</v>
      </c>
      <c r="AB213" s="496">
        <v>7908.0085175019722</v>
      </c>
      <c r="AD213" s="118"/>
      <c r="AE213" s="118"/>
      <c r="AF213" s="118"/>
      <c r="AG213" s="109"/>
      <c r="AH213" s="109"/>
      <c r="AI213" s="109"/>
      <c r="AJ213" s="109"/>
    </row>
    <row r="214" spans="1:36" s="1" customFormat="1" x14ac:dyDescent="0.3">
      <c r="A214" s="327">
        <v>2</v>
      </c>
      <c r="B214" s="179">
        <v>2022</v>
      </c>
      <c r="C214" s="23" t="s">
        <v>1</v>
      </c>
      <c r="D214" s="500">
        <f t="shared" si="24"/>
        <v>324.05904294276166</v>
      </c>
      <c r="E214" s="495">
        <f t="shared" si="25"/>
        <v>354.53745328806622</v>
      </c>
      <c r="F214" s="495">
        <f t="shared" si="26"/>
        <v>26.880276009960511</v>
      </c>
      <c r="G214" s="496">
        <f t="shared" si="27"/>
        <v>121.44492306719421</v>
      </c>
      <c r="H214" s="491">
        <v>56.440991800252057</v>
      </c>
      <c r="I214" s="475">
        <v>71.058756727459539</v>
      </c>
      <c r="J214" s="475">
        <v>6.0200843473629684</v>
      </c>
      <c r="K214" s="476">
        <v>338.59294297994876</v>
      </c>
      <c r="L214" s="491">
        <v>59.595397615150404</v>
      </c>
      <c r="M214" s="475">
        <v>83.334103667621378</v>
      </c>
      <c r="N214" s="475">
        <v>8.1015343226387184</v>
      </c>
      <c r="O214" s="475">
        <v>23.910573233671251</v>
      </c>
      <c r="P214" s="476">
        <v>1014.0248756546687</v>
      </c>
      <c r="Q214" s="500">
        <v>1E-3</v>
      </c>
      <c r="R214" s="495">
        <v>1E-3</v>
      </c>
      <c r="S214" s="495">
        <v>1E-3</v>
      </c>
      <c r="T214" s="495">
        <v>0</v>
      </c>
      <c r="U214" s="500">
        <v>0</v>
      </c>
      <c r="V214" s="495">
        <v>0</v>
      </c>
      <c r="W214" s="495">
        <v>0</v>
      </c>
      <c r="X214" s="495">
        <v>699.34150590839135</v>
      </c>
      <c r="Y214" s="500">
        <v>132055.75858874671</v>
      </c>
      <c r="Z214" s="495">
        <v>114755.19416841131</v>
      </c>
      <c r="AA214" s="495">
        <v>102697.29003048068</v>
      </c>
      <c r="AB214" s="496">
        <v>8249.5317414541623</v>
      </c>
      <c r="AD214" s="118"/>
      <c r="AE214" s="118"/>
      <c r="AF214" s="118"/>
      <c r="AG214" s="109"/>
      <c r="AH214" s="109"/>
      <c r="AI214" s="109"/>
      <c r="AJ214" s="109"/>
    </row>
    <row r="215" spans="1:36" s="1" customFormat="1" x14ac:dyDescent="0.3">
      <c r="A215" s="327">
        <v>2</v>
      </c>
      <c r="B215" s="179">
        <v>2023</v>
      </c>
      <c r="C215" s="23" t="s">
        <v>1</v>
      </c>
      <c r="D215" s="500">
        <f t="shared" si="24"/>
        <v>252.56396217289867</v>
      </c>
      <c r="E215" s="495">
        <f t="shared" si="25"/>
        <v>463.30629494019843</v>
      </c>
      <c r="F215" s="495">
        <f t="shared" si="26"/>
        <v>36.101987575343252</v>
      </c>
      <c r="G215" s="496">
        <f t="shared" si="27"/>
        <v>394.48744420765729</v>
      </c>
      <c r="H215" s="491">
        <v>44.28211162189745</v>
      </c>
      <c r="I215" s="475">
        <v>94.785451564575595</v>
      </c>
      <c r="J215" s="475">
        <v>8.2099778062687463</v>
      </c>
      <c r="K215" s="476">
        <v>1162.0385049258748</v>
      </c>
      <c r="L215" s="491">
        <v>26.118711219803178</v>
      </c>
      <c r="M215" s="475">
        <v>61.162825249589211</v>
      </c>
      <c r="N215" s="475">
        <v>6.8360802536389311</v>
      </c>
      <c r="O215" s="475">
        <v>28.872774349289749</v>
      </c>
      <c r="P215" s="476">
        <v>1177.4986249774201</v>
      </c>
      <c r="Q215" s="500">
        <v>1E-3</v>
      </c>
      <c r="R215" s="495">
        <v>1E-3</v>
      </c>
      <c r="S215" s="495">
        <v>1E-3</v>
      </c>
      <c r="T215" s="495">
        <v>0</v>
      </c>
      <c r="U215" s="500">
        <v>0</v>
      </c>
      <c r="V215" s="495">
        <v>0</v>
      </c>
      <c r="W215" s="495">
        <v>0</v>
      </c>
      <c r="X215" s="495">
        <v>44.331894400834926</v>
      </c>
      <c r="Y215" s="500">
        <v>131180.98747359961</v>
      </c>
      <c r="Z215" s="495">
        <v>112422.78860026103</v>
      </c>
      <c r="AA215" s="495">
        <v>101138.60644043186</v>
      </c>
      <c r="AB215" s="496">
        <v>7808.0125385818337</v>
      </c>
      <c r="AD215" s="118"/>
      <c r="AE215" s="118"/>
      <c r="AF215" s="118"/>
      <c r="AG215" s="109"/>
      <c r="AH215" s="109"/>
      <c r="AI215" s="109"/>
      <c r="AJ215" s="109"/>
    </row>
    <row r="216" spans="1:36" s="1" customFormat="1" x14ac:dyDescent="0.3">
      <c r="A216" s="327">
        <v>2</v>
      </c>
      <c r="B216" s="179">
        <v>2024</v>
      </c>
      <c r="C216" s="23" t="s">
        <v>1</v>
      </c>
      <c r="D216" s="500">
        <f t="shared" si="24"/>
        <v>32.108687422874638</v>
      </c>
      <c r="E216" s="495">
        <f t="shared" si="25"/>
        <v>1434.0547473387735</v>
      </c>
      <c r="F216" s="495">
        <f t="shared" si="26"/>
        <v>138.44503597045954</v>
      </c>
      <c r="G216" s="496">
        <f t="shared" si="27"/>
        <v>134.36770155669936</v>
      </c>
      <c r="H216" s="491">
        <v>5.5652888695724139</v>
      </c>
      <c r="I216" s="475">
        <v>287.77510945186407</v>
      </c>
      <c r="J216" s="475">
        <v>31.826267464495562</v>
      </c>
      <c r="K216" s="476">
        <v>418.21716710067517</v>
      </c>
      <c r="L216" s="491">
        <v>32.645992706733232</v>
      </c>
      <c r="M216" s="475">
        <v>214.68744274136898</v>
      </c>
      <c r="N216" s="475">
        <v>26.81547766346722</v>
      </c>
      <c r="O216" s="475">
        <v>42.419569236654425</v>
      </c>
      <c r="P216" s="476">
        <v>2868.6808907705445</v>
      </c>
      <c r="Q216" s="500">
        <v>1E-3</v>
      </c>
      <c r="R216" s="495">
        <v>1E-3</v>
      </c>
      <c r="S216" s="495">
        <v>1E-3</v>
      </c>
      <c r="T216" s="495">
        <v>0</v>
      </c>
      <c r="U216" s="500">
        <v>0</v>
      </c>
      <c r="V216" s="495">
        <v>0</v>
      </c>
      <c r="W216" s="495">
        <v>0</v>
      </c>
      <c r="X216" s="495">
        <v>2492.8822929065227</v>
      </c>
      <c r="Y216" s="500">
        <v>132697.48040641352</v>
      </c>
      <c r="Z216" s="495">
        <v>114614.70469637289</v>
      </c>
      <c r="AA216" s="495">
        <v>100050.55826520681</v>
      </c>
      <c r="AB216" s="496">
        <v>7389.5989426472679</v>
      </c>
      <c r="AD216" s="118"/>
      <c r="AE216" s="118"/>
      <c r="AF216" s="118"/>
      <c r="AG216" s="109"/>
      <c r="AH216" s="109"/>
      <c r="AI216" s="109"/>
      <c r="AJ216" s="109"/>
    </row>
    <row r="217" spans="1:36" s="1" customFormat="1" ht="16.2" thickBot="1" x14ac:dyDescent="0.35">
      <c r="A217" s="409">
        <v>2</v>
      </c>
      <c r="B217" s="180">
        <v>2025</v>
      </c>
      <c r="C217" s="24" t="s">
        <v>1</v>
      </c>
      <c r="D217" s="501">
        <f t="shared" si="24"/>
        <v>854.27703360765395</v>
      </c>
      <c r="E217" s="497">
        <f t="shared" si="25"/>
        <v>568.59769645931033</v>
      </c>
      <c r="F217" s="497">
        <f t="shared" si="26"/>
        <v>48.008014816139195</v>
      </c>
      <c r="G217" s="498">
        <f t="shared" si="27"/>
        <v>57.851671795457179</v>
      </c>
      <c r="H217" s="492">
        <v>148.07884292785408</v>
      </c>
      <c r="I217" s="477">
        <v>113.96176641040543</v>
      </c>
      <c r="J217" s="477">
        <v>10.989622097069899</v>
      </c>
      <c r="K217" s="478">
        <v>180.2436461051193</v>
      </c>
      <c r="L217" s="492">
        <v>151.65215967560695</v>
      </c>
      <c r="M217" s="477">
        <v>121.41791573526245</v>
      </c>
      <c r="N217" s="477">
        <v>12.728527788090851</v>
      </c>
      <c r="O217" s="477">
        <v>31.354523474252133</v>
      </c>
      <c r="P217" s="478">
        <v>1961.8343306287902</v>
      </c>
      <c r="Q217" s="501">
        <v>1E-3</v>
      </c>
      <c r="R217" s="497">
        <v>1E-3</v>
      </c>
      <c r="S217" s="497">
        <v>1E-3</v>
      </c>
      <c r="T217" s="497">
        <v>0</v>
      </c>
      <c r="U217" s="501">
        <v>0</v>
      </c>
      <c r="V217" s="497">
        <v>0</v>
      </c>
      <c r="W217" s="497">
        <v>0</v>
      </c>
      <c r="X217" s="497">
        <v>1812.9442079979233</v>
      </c>
      <c r="Y217" s="501">
        <v>132688.58254483377</v>
      </c>
      <c r="Z217" s="497">
        <v>114755.56610335284</v>
      </c>
      <c r="AA217" s="497">
        <v>100475.18750127031</v>
      </c>
      <c r="AB217" s="498">
        <v>7382.1656410540372</v>
      </c>
      <c r="AD217" s="118"/>
      <c r="AE217" s="118"/>
      <c r="AF217" s="118"/>
      <c r="AG217" s="109"/>
      <c r="AH217" s="109"/>
      <c r="AI217" s="109"/>
      <c r="AJ217" s="109"/>
    </row>
    <row r="218" spans="1:36" s="1" customFormat="1" x14ac:dyDescent="0.3">
      <c r="A218" s="47">
        <v>2</v>
      </c>
      <c r="B218" s="178">
        <v>2026</v>
      </c>
      <c r="C218" s="22" t="s">
        <v>1</v>
      </c>
      <c r="D218" s="499">
        <f t="shared" si="24"/>
        <v>1431.3853315058902</v>
      </c>
      <c r="E218" s="493">
        <f t="shared" si="25"/>
        <v>561.19658275777465</v>
      </c>
      <c r="F218" s="493">
        <f t="shared" si="26"/>
        <v>51.521307191266779</v>
      </c>
      <c r="G218" s="494">
        <f t="shared" si="27"/>
        <v>616.88953784378396</v>
      </c>
      <c r="H218" s="490">
        <v>240.82525984885302</v>
      </c>
      <c r="I218" s="473">
        <v>102.08695875236593</v>
      </c>
      <c r="J218" s="473">
        <v>10.933618845076669</v>
      </c>
      <c r="K218" s="474">
        <v>1744.5872148345052</v>
      </c>
      <c r="L218" s="490">
        <v>167.4187750561432</v>
      </c>
      <c r="M218" s="473">
        <v>88.422075727690071</v>
      </c>
      <c r="N218" s="473">
        <v>10.878980178894947</v>
      </c>
      <c r="O218" s="473">
        <v>69.01202356326813</v>
      </c>
      <c r="P218" s="474">
        <v>2479.6182907215225</v>
      </c>
      <c r="Q218" s="499">
        <v>1E-3</v>
      </c>
      <c r="R218" s="493">
        <v>1E-3</v>
      </c>
      <c r="S218" s="493">
        <v>1E-3</v>
      </c>
      <c r="T218" s="493">
        <v>0</v>
      </c>
      <c r="U218" s="499">
        <v>0</v>
      </c>
      <c r="V218" s="493">
        <v>0</v>
      </c>
      <c r="W218" s="493">
        <v>0</v>
      </c>
      <c r="X218" s="493">
        <v>804.04209945028583</v>
      </c>
      <c r="Y218" s="499">
        <v>136704.35836048896</v>
      </c>
      <c r="Z218" s="493">
        <v>126436.53568658864</v>
      </c>
      <c r="AA218" s="493">
        <v>108380.40745610303</v>
      </c>
      <c r="AB218" s="494">
        <v>8132.8461252955913</v>
      </c>
      <c r="AD218" s="118"/>
      <c r="AE218" s="118"/>
      <c r="AF218" s="118"/>
      <c r="AG218" s="109"/>
      <c r="AH218" s="109"/>
      <c r="AI218" s="109"/>
      <c r="AJ218" s="109"/>
    </row>
    <row r="219" spans="1:36" s="1" customFormat="1" x14ac:dyDescent="0.3">
      <c r="A219" s="327">
        <v>2</v>
      </c>
      <c r="B219" s="179">
        <v>2027</v>
      </c>
      <c r="C219" s="23" t="s">
        <v>1</v>
      </c>
      <c r="D219" s="500">
        <f t="shared" si="24"/>
        <v>77.932067499706363</v>
      </c>
      <c r="E219" s="495">
        <f t="shared" si="25"/>
        <v>2206.1778072075294</v>
      </c>
      <c r="F219" s="495">
        <f t="shared" si="26"/>
        <v>205.29394070776888</v>
      </c>
      <c r="G219" s="496">
        <f t="shared" si="27"/>
        <v>123.65751592190944</v>
      </c>
      <c r="H219" s="491">
        <v>12.980860692494225</v>
      </c>
      <c r="I219" s="475">
        <v>397.28240662979817</v>
      </c>
      <c r="J219" s="475">
        <v>43.057786101077291</v>
      </c>
      <c r="K219" s="476">
        <v>366.07200714891189</v>
      </c>
      <c r="L219" s="491">
        <v>76.340282678394487</v>
      </c>
      <c r="M219" s="475">
        <v>506.04047358817991</v>
      </c>
      <c r="N219" s="475">
        <v>44.658749965993813</v>
      </c>
      <c r="O219" s="475">
        <v>37.86182882772134</v>
      </c>
      <c r="P219" s="476">
        <v>4062.1728675853792</v>
      </c>
      <c r="Q219" s="500">
        <v>1E-3</v>
      </c>
      <c r="R219" s="495">
        <v>1E-3</v>
      </c>
      <c r="S219" s="495">
        <v>1E-3</v>
      </c>
      <c r="T219" s="495">
        <v>0</v>
      </c>
      <c r="U219" s="500">
        <v>0</v>
      </c>
      <c r="V219" s="495">
        <v>0</v>
      </c>
      <c r="W219" s="495">
        <v>0</v>
      </c>
      <c r="X219" s="495">
        <v>3733.961689264188</v>
      </c>
      <c r="Y219" s="500">
        <v>138083.10519268317</v>
      </c>
      <c r="Z219" s="495">
        <v>127722.97166699469</v>
      </c>
      <c r="AA219" s="495">
        <v>109661.01752641081</v>
      </c>
      <c r="AB219" s="496">
        <v>7769.2989648535895</v>
      </c>
      <c r="AD219" s="118"/>
      <c r="AE219" s="118"/>
      <c r="AF219" s="118"/>
      <c r="AG219" s="109"/>
      <c r="AH219" s="109"/>
      <c r="AI219" s="109"/>
      <c r="AJ219" s="109"/>
    </row>
    <row r="220" spans="1:36" s="1" customFormat="1" x14ac:dyDescent="0.3">
      <c r="A220" s="327">
        <v>2</v>
      </c>
      <c r="B220" s="179">
        <v>2028</v>
      </c>
      <c r="C220" s="23" t="s">
        <v>1</v>
      </c>
      <c r="D220" s="500">
        <f t="shared" si="24"/>
        <v>528.76574451501233</v>
      </c>
      <c r="E220" s="495">
        <f t="shared" si="25"/>
        <v>618.40879531961582</v>
      </c>
      <c r="F220" s="495">
        <f t="shared" si="26"/>
        <v>39.464515000412867</v>
      </c>
      <c r="G220" s="496">
        <f t="shared" si="27"/>
        <v>167.25206824393277</v>
      </c>
      <c r="H220" s="491">
        <v>88.96312726778541</v>
      </c>
      <c r="I220" s="475">
        <v>110.41979303430551</v>
      </c>
      <c r="J220" s="475">
        <v>8.1769439336829119</v>
      </c>
      <c r="K220" s="476">
        <v>471.18820323340844</v>
      </c>
      <c r="L220" s="491">
        <v>83.047401211569124</v>
      </c>
      <c r="M220" s="475">
        <v>119.95798346163664</v>
      </c>
      <c r="N220" s="475">
        <v>9.9706967073452635</v>
      </c>
      <c r="O220" s="475">
        <v>58.928789903625329</v>
      </c>
      <c r="P220" s="476">
        <v>1597.6249306259174</v>
      </c>
      <c r="Q220" s="500">
        <v>1E-3</v>
      </c>
      <c r="R220" s="495">
        <v>1E-3</v>
      </c>
      <c r="S220" s="495">
        <v>1E-3</v>
      </c>
      <c r="T220" s="495">
        <v>0</v>
      </c>
      <c r="U220" s="500">
        <v>0</v>
      </c>
      <c r="V220" s="495">
        <v>0</v>
      </c>
      <c r="W220" s="495">
        <v>0</v>
      </c>
      <c r="X220" s="495">
        <v>1185.3645172961344</v>
      </c>
      <c r="Y220" s="500">
        <v>136703.96373587404</v>
      </c>
      <c r="Z220" s="495">
        <v>128812.07165396697</v>
      </c>
      <c r="AA220" s="495">
        <v>111005.26704977336</v>
      </c>
      <c r="AB220" s="496">
        <v>8164.0362454169899</v>
      </c>
      <c r="AD220" s="118"/>
      <c r="AE220" s="118"/>
      <c r="AF220" s="118"/>
      <c r="AG220" s="109"/>
      <c r="AH220" s="109"/>
      <c r="AI220" s="109"/>
      <c r="AJ220" s="109"/>
    </row>
    <row r="221" spans="1:36" s="1" customFormat="1" x14ac:dyDescent="0.3">
      <c r="A221" s="327">
        <v>2</v>
      </c>
      <c r="B221" s="179">
        <v>2029</v>
      </c>
      <c r="C221" s="23" t="s">
        <v>1</v>
      </c>
      <c r="D221" s="500">
        <f t="shared" si="24"/>
        <v>350.38027688038574</v>
      </c>
      <c r="E221" s="495">
        <f t="shared" si="25"/>
        <v>427.1008409585985</v>
      </c>
      <c r="F221" s="495">
        <f t="shared" si="26"/>
        <v>31.582814279826124</v>
      </c>
      <c r="G221" s="496">
        <f t="shared" si="27"/>
        <v>131.14467777383186</v>
      </c>
      <c r="H221" s="491">
        <v>57.752102439011523</v>
      </c>
      <c r="I221" s="475">
        <v>77.593386486712802</v>
      </c>
      <c r="J221" s="475">
        <v>6.5900712977491551</v>
      </c>
      <c r="K221" s="476">
        <v>354.63312394355705</v>
      </c>
      <c r="L221" s="491">
        <v>60.89830441998528</v>
      </c>
      <c r="M221" s="475">
        <v>91.147444378809013</v>
      </c>
      <c r="N221" s="475">
        <v>9.0023906904604249</v>
      </c>
      <c r="O221" s="475">
        <v>25.691862048219342</v>
      </c>
      <c r="P221" s="476">
        <v>1112.3906886293928</v>
      </c>
      <c r="Q221" s="500">
        <v>1E-3</v>
      </c>
      <c r="R221" s="495">
        <v>1E-3</v>
      </c>
      <c r="S221" s="495">
        <v>1E-3</v>
      </c>
      <c r="T221" s="495">
        <v>0</v>
      </c>
      <c r="U221" s="500">
        <v>0</v>
      </c>
      <c r="V221" s="495">
        <v>0</v>
      </c>
      <c r="W221" s="495">
        <v>0</v>
      </c>
      <c r="X221" s="495">
        <v>783.44842673405503</v>
      </c>
      <c r="Y221" s="500">
        <v>139540.31157150032</v>
      </c>
      <c r="Z221" s="495">
        <v>126599.95634718075</v>
      </c>
      <c r="AA221" s="495">
        <v>110227.14256279822</v>
      </c>
      <c r="AB221" s="496">
        <v>8505.487460551507</v>
      </c>
      <c r="AD221" s="118"/>
      <c r="AE221" s="118"/>
      <c r="AF221" s="118"/>
      <c r="AG221" s="109"/>
      <c r="AH221" s="109"/>
      <c r="AI221" s="109"/>
      <c r="AJ221" s="109"/>
    </row>
    <row r="222" spans="1:36" s="1" customFormat="1" x14ac:dyDescent="0.3">
      <c r="A222" s="327">
        <v>2</v>
      </c>
      <c r="B222" s="179">
        <v>2030</v>
      </c>
      <c r="C222" s="23" t="s">
        <v>1</v>
      </c>
      <c r="D222" s="500">
        <f t="shared" si="24"/>
        <v>273.04068927366757</v>
      </c>
      <c r="E222" s="495">
        <f t="shared" si="25"/>
        <v>563.87124711690785</v>
      </c>
      <c r="F222" s="495">
        <f t="shared" si="26"/>
        <v>42.503669470769836</v>
      </c>
      <c r="G222" s="496">
        <f t="shared" si="27"/>
        <v>427.30736874483949</v>
      </c>
      <c r="H222" s="491">
        <v>45.30125936936723</v>
      </c>
      <c r="I222" s="475">
        <v>103.93997108195896</v>
      </c>
      <c r="J222" s="475">
        <v>8.9966651763355774</v>
      </c>
      <c r="K222" s="476">
        <v>1218.7562721028439</v>
      </c>
      <c r="L222" s="491">
        <v>26.554273085515135</v>
      </c>
      <c r="M222" s="475">
        <v>65.653516313584021</v>
      </c>
      <c r="N222" s="475">
        <v>7.7202960893147532</v>
      </c>
      <c r="O222" s="475">
        <v>33.623338743860344</v>
      </c>
      <c r="P222" s="476">
        <v>1303.3905866375878</v>
      </c>
      <c r="Q222" s="500">
        <v>1E-3</v>
      </c>
      <c r="R222" s="495">
        <v>1E-3</v>
      </c>
      <c r="S222" s="495">
        <v>1E-3</v>
      </c>
      <c r="T222" s="495">
        <v>0</v>
      </c>
      <c r="U222" s="500">
        <v>0</v>
      </c>
      <c r="V222" s="495">
        <v>0</v>
      </c>
      <c r="W222" s="495">
        <v>0</v>
      </c>
      <c r="X222" s="495">
        <v>118.25665327860406</v>
      </c>
      <c r="Y222" s="500">
        <v>138626.07664149962</v>
      </c>
      <c r="Z222" s="495">
        <v>124774.31491165711</v>
      </c>
      <c r="AA222" s="495">
        <v>108660.75136363863</v>
      </c>
      <c r="AB222" s="496">
        <v>8064.0155099870317</v>
      </c>
      <c r="AD222" s="118"/>
      <c r="AE222" s="118"/>
      <c r="AF222" s="118"/>
      <c r="AG222" s="109"/>
      <c r="AH222" s="109"/>
      <c r="AI222" s="109"/>
      <c r="AJ222" s="109"/>
    </row>
    <row r="223" spans="1:36" s="1" customFormat="1" x14ac:dyDescent="0.3">
      <c r="A223" s="327">
        <v>3</v>
      </c>
      <c r="B223" s="179">
        <v>2018</v>
      </c>
      <c r="C223" s="23" t="s">
        <v>2</v>
      </c>
      <c r="D223" s="500">
        <f t="shared" si="24"/>
        <v>34.672649297061966</v>
      </c>
      <c r="E223" s="495">
        <f t="shared" si="25"/>
        <v>1709.9641954490446</v>
      </c>
      <c r="F223" s="495">
        <f t="shared" si="26"/>
        <v>163.29709777532355</v>
      </c>
      <c r="G223" s="496">
        <f t="shared" si="27"/>
        <v>145.86729290114312</v>
      </c>
      <c r="H223" s="491">
        <v>5.689784455347616</v>
      </c>
      <c r="I223" s="475">
        <v>313.02552959906268</v>
      </c>
      <c r="J223" s="475">
        <v>34.911050386856758</v>
      </c>
      <c r="K223" s="476">
        <v>438.83372054572192</v>
      </c>
      <c r="L223" s="491">
        <v>32.564875984447788</v>
      </c>
      <c r="M223" s="475">
        <v>223.36933194533626</v>
      </c>
      <c r="N223" s="475">
        <v>28.581049560862379</v>
      </c>
      <c r="O223" s="475">
        <v>48.153815476845992</v>
      </c>
      <c r="P223" s="476">
        <v>3199.2625905754467</v>
      </c>
      <c r="Q223" s="500">
        <v>1E-3</v>
      </c>
      <c r="R223" s="495">
        <v>1E-3</v>
      </c>
      <c r="S223" s="495">
        <v>1E-3</v>
      </c>
      <c r="T223" s="495">
        <v>0</v>
      </c>
      <c r="U223" s="500">
        <v>0</v>
      </c>
      <c r="V223" s="495">
        <v>0</v>
      </c>
      <c r="W223" s="495">
        <v>0</v>
      </c>
      <c r="X223" s="495">
        <v>2808.5816855065705</v>
      </c>
      <c r="Y223" s="500">
        <v>140158.37332518143</v>
      </c>
      <c r="Z223" s="495">
        <v>125642.07317435935</v>
      </c>
      <c r="AA223" s="495">
        <v>107582.93454975591</v>
      </c>
      <c r="AB223" s="496">
        <v>7645.1457115787907</v>
      </c>
      <c r="AD223" s="118"/>
      <c r="AE223" s="118"/>
      <c r="AF223" s="118"/>
      <c r="AG223" s="109"/>
      <c r="AH223" s="109"/>
      <c r="AI223" s="109"/>
      <c r="AJ223" s="109"/>
    </row>
    <row r="224" spans="1:36" s="1" customFormat="1" ht="16.2" thickBot="1" x14ac:dyDescent="0.35">
      <c r="A224" s="409">
        <v>3</v>
      </c>
      <c r="B224" s="180">
        <v>2019</v>
      </c>
      <c r="C224" s="24" t="s">
        <v>2</v>
      </c>
      <c r="D224" s="501">
        <f t="shared" si="24"/>
        <v>922.25786515368554</v>
      </c>
      <c r="E224" s="497">
        <f t="shared" si="25"/>
        <v>679.86442016559681</v>
      </c>
      <c r="F224" s="497">
        <f t="shared" si="26"/>
        <v>56.606223242776004</v>
      </c>
      <c r="G224" s="498">
        <f t="shared" si="27"/>
        <v>62.855441378269134</v>
      </c>
      <c r="H224" s="492">
        <v>151.39706957971151</v>
      </c>
      <c r="I224" s="477">
        <v>124.03418756874422</v>
      </c>
      <c r="J224" s="477">
        <v>12.052229588970713</v>
      </c>
      <c r="K224" s="478">
        <v>189.26895563342356</v>
      </c>
      <c r="L224" s="492">
        <v>156.08555121651551</v>
      </c>
      <c r="M224" s="477">
        <v>133.79140773771218</v>
      </c>
      <c r="N224" s="477">
        <v>13.906202136877562</v>
      </c>
      <c r="O224" s="477">
        <v>32.999984596658933</v>
      </c>
      <c r="P224" s="478">
        <v>2130.2600852461655</v>
      </c>
      <c r="Q224" s="501">
        <v>1E-3</v>
      </c>
      <c r="R224" s="497">
        <v>1E-3</v>
      </c>
      <c r="S224" s="497">
        <v>1E-3</v>
      </c>
      <c r="T224" s="497">
        <v>0</v>
      </c>
      <c r="U224" s="501">
        <v>0</v>
      </c>
      <c r="V224" s="497">
        <v>0</v>
      </c>
      <c r="W224" s="497">
        <v>0</v>
      </c>
      <c r="X224" s="497">
        <v>1973.9901142094011</v>
      </c>
      <c r="Y224" s="501">
        <v>140107.93575741275</v>
      </c>
      <c r="Z224" s="497">
        <v>126069.12634584884</v>
      </c>
      <c r="AA224" s="497">
        <v>108025.08572980453</v>
      </c>
      <c r="AB224" s="498">
        <v>7638.2053615817276</v>
      </c>
      <c r="AD224" s="118"/>
      <c r="AE224" s="118"/>
      <c r="AF224" s="118"/>
      <c r="AG224" s="109"/>
      <c r="AH224" s="109"/>
      <c r="AI224" s="109"/>
      <c r="AJ224" s="109"/>
    </row>
    <row r="225" spans="1:36" s="1" customFormat="1" x14ac:dyDescent="0.3">
      <c r="A225" s="47">
        <v>3</v>
      </c>
      <c r="B225" s="178">
        <v>2020</v>
      </c>
      <c r="C225" s="22" t="s">
        <v>2</v>
      </c>
      <c r="D225" s="499">
        <f t="shared" si="24"/>
        <v>1548.1488240082006</v>
      </c>
      <c r="E225" s="493">
        <f t="shared" si="25"/>
        <v>669.37684735707523</v>
      </c>
      <c r="F225" s="493">
        <f t="shared" si="26"/>
        <v>60.733007655271635</v>
      </c>
      <c r="G225" s="494">
        <f t="shared" si="27"/>
        <v>668.39823981274378</v>
      </c>
      <c r="H225" s="490">
        <v>246.48912117863682</v>
      </c>
      <c r="I225" s="473">
        <v>111.69441292305467</v>
      </c>
      <c r="J225" s="473">
        <v>12.091646365162314</v>
      </c>
      <c r="K225" s="474">
        <v>1830.8822845256627</v>
      </c>
      <c r="L225" s="490">
        <v>171.14978354345476</v>
      </c>
      <c r="M225" s="473">
        <v>96.282815487980514</v>
      </c>
      <c r="N225" s="473">
        <v>11.979905994455933</v>
      </c>
      <c r="O225" s="473">
        <v>74.598015914172819</v>
      </c>
      <c r="P225" s="474">
        <v>2674.6204265224551</v>
      </c>
      <c r="Q225" s="499">
        <v>1E-3</v>
      </c>
      <c r="R225" s="493">
        <v>1E-3</v>
      </c>
      <c r="S225" s="493">
        <v>1E-3</v>
      </c>
      <c r="T225" s="493">
        <v>0</v>
      </c>
      <c r="U225" s="499">
        <v>0</v>
      </c>
      <c r="V225" s="493">
        <v>0</v>
      </c>
      <c r="W225" s="493">
        <v>0</v>
      </c>
      <c r="X225" s="493">
        <v>918.33515791096545</v>
      </c>
      <c r="Y225" s="499">
        <v>144458.3954939862</v>
      </c>
      <c r="Z225" s="493">
        <v>137837.40015553575</v>
      </c>
      <c r="AA225" s="493">
        <v>115522.66200041954</v>
      </c>
      <c r="AB225" s="494">
        <v>8396.5854307645568</v>
      </c>
      <c r="AD225" s="118"/>
      <c r="AE225" s="118"/>
      <c r="AF225" s="118"/>
      <c r="AG225" s="109"/>
      <c r="AH225" s="109"/>
      <c r="AI225" s="109"/>
      <c r="AJ225" s="109"/>
    </row>
    <row r="226" spans="1:36" s="1" customFormat="1" x14ac:dyDescent="0.3">
      <c r="A226" s="327">
        <v>3</v>
      </c>
      <c r="B226" s="179">
        <v>2021</v>
      </c>
      <c r="C226" s="23" t="s">
        <v>2</v>
      </c>
      <c r="D226" s="500">
        <f t="shared" si="24"/>
        <v>84.237109617257346</v>
      </c>
      <c r="E226" s="495">
        <f t="shared" si="25"/>
        <v>2652.8968019079266</v>
      </c>
      <c r="F226" s="495">
        <f t="shared" si="26"/>
        <v>241.70148896482627</v>
      </c>
      <c r="G226" s="496">
        <f t="shared" si="27"/>
        <v>134.22758144456029</v>
      </c>
      <c r="H226" s="491">
        <v>13.28222071805253</v>
      </c>
      <c r="I226" s="475">
        <v>435.95798804709261</v>
      </c>
      <c r="J226" s="475">
        <v>47.591502606728056</v>
      </c>
      <c r="K226" s="476">
        <v>384.30936877066011</v>
      </c>
      <c r="L226" s="491">
        <v>77.697172673760463</v>
      </c>
      <c r="M226" s="475">
        <v>558.69014615868616</v>
      </c>
      <c r="N226" s="475">
        <v>49.438266623223534</v>
      </c>
      <c r="O226" s="475">
        <v>37.503942598734206</v>
      </c>
      <c r="P226" s="476">
        <v>4564.299959961254</v>
      </c>
      <c r="Q226" s="500">
        <v>1E-3</v>
      </c>
      <c r="R226" s="495">
        <v>1E-3</v>
      </c>
      <c r="S226" s="495">
        <v>1E-3</v>
      </c>
      <c r="T226" s="495">
        <v>0</v>
      </c>
      <c r="U226" s="500">
        <v>0</v>
      </c>
      <c r="V226" s="495">
        <v>0</v>
      </c>
      <c r="W226" s="495">
        <v>0</v>
      </c>
      <c r="X226" s="495">
        <v>4217.4935337893294</v>
      </c>
      <c r="Y226" s="500">
        <v>145868.19194802485</v>
      </c>
      <c r="Z226" s="495">
        <v>139959.8771368108</v>
      </c>
      <c r="AA226" s="495">
        <v>116809.38700609769</v>
      </c>
      <c r="AB226" s="496">
        <v>8033.2009159714762</v>
      </c>
      <c r="AD226" s="118"/>
      <c r="AE226" s="118"/>
      <c r="AF226" s="118"/>
      <c r="AG226" s="109"/>
      <c r="AH226" s="109"/>
      <c r="AI226" s="109"/>
      <c r="AJ226" s="109"/>
    </row>
    <row r="227" spans="1:36" s="1" customFormat="1" x14ac:dyDescent="0.3">
      <c r="A227" s="327">
        <v>3</v>
      </c>
      <c r="B227" s="179">
        <v>2022</v>
      </c>
      <c r="C227" s="23" t="s">
        <v>2</v>
      </c>
      <c r="D227" s="500">
        <f t="shared" si="24"/>
        <v>572.08098640329331</v>
      </c>
      <c r="E227" s="495">
        <f t="shared" si="25"/>
        <v>745.40633619530695</v>
      </c>
      <c r="F227" s="495">
        <f t="shared" si="26"/>
        <v>46.405618711914293</v>
      </c>
      <c r="G227" s="496">
        <f t="shared" si="27"/>
        <v>181.16415381656128</v>
      </c>
      <c r="H227" s="491">
        <v>91.077108062537889</v>
      </c>
      <c r="I227" s="475">
        <v>121.27037079662205</v>
      </c>
      <c r="J227" s="475">
        <v>9.0331585557680132</v>
      </c>
      <c r="K227" s="476">
        <v>494.40809193379357</v>
      </c>
      <c r="L227" s="491">
        <v>85.794840635186418</v>
      </c>
      <c r="M227" s="475">
        <v>138.70187861172201</v>
      </c>
      <c r="N227" s="475">
        <v>11.506387870711306</v>
      </c>
      <c r="O227" s="475">
        <v>66.582551491677393</v>
      </c>
      <c r="P227" s="476">
        <v>1752.5700174424721</v>
      </c>
      <c r="Q227" s="500">
        <v>1E-3</v>
      </c>
      <c r="R227" s="495">
        <v>1E-3</v>
      </c>
      <c r="S227" s="495">
        <v>1E-3</v>
      </c>
      <c r="T227" s="495">
        <v>0</v>
      </c>
      <c r="U227" s="500">
        <v>0</v>
      </c>
      <c r="V227" s="495">
        <v>0</v>
      </c>
      <c r="W227" s="495">
        <v>0</v>
      </c>
      <c r="X227" s="495">
        <v>1324.7434770003561</v>
      </c>
      <c r="Y227" s="500">
        <v>144469.4826963646</v>
      </c>
      <c r="Z227" s="495">
        <v>141372.91425655977</v>
      </c>
      <c r="AA227" s="495">
        <v>118156.81345397161</v>
      </c>
      <c r="AB227" s="496">
        <v>8427.8061094899804</v>
      </c>
      <c r="AD227" s="118"/>
      <c r="AE227" s="118"/>
      <c r="AF227" s="118"/>
      <c r="AG227" s="109"/>
      <c r="AH227" s="109"/>
      <c r="AI227" s="109"/>
      <c r="AJ227" s="109"/>
    </row>
    <row r="228" spans="1:36" s="1" customFormat="1" x14ac:dyDescent="0.3">
      <c r="A228" s="327">
        <v>3</v>
      </c>
      <c r="B228" s="179">
        <v>2023</v>
      </c>
      <c r="C228" s="23" t="s">
        <v>2</v>
      </c>
      <c r="D228" s="500">
        <f t="shared" si="24"/>
        <v>378.31319706344249</v>
      </c>
      <c r="E228" s="495">
        <f t="shared" si="25"/>
        <v>514.43576432693305</v>
      </c>
      <c r="F228" s="495">
        <f t="shared" si="26"/>
        <v>37.146338162031014</v>
      </c>
      <c r="G228" s="496">
        <f t="shared" si="27"/>
        <v>142.18963054440209</v>
      </c>
      <c r="H228" s="491">
        <v>59.085876523715683</v>
      </c>
      <c r="I228" s="475">
        <v>85.247673077582618</v>
      </c>
      <c r="J228" s="475">
        <v>7.2801806277527303</v>
      </c>
      <c r="K228" s="476">
        <v>372.93723961525814</v>
      </c>
      <c r="L228" s="491">
        <v>62.225658128781774</v>
      </c>
      <c r="M228" s="475">
        <v>100.11496895312028</v>
      </c>
      <c r="N228" s="475">
        <v>10.091280235160593</v>
      </c>
      <c r="O228" s="475">
        <v>27.577603273489025</v>
      </c>
      <c r="P228" s="476">
        <v>1222.7317257433342</v>
      </c>
      <c r="Q228" s="500">
        <v>1E-3</v>
      </c>
      <c r="R228" s="495">
        <v>1E-3</v>
      </c>
      <c r="S228" s="495">
        <v>1E-3</v>
      </c>
      <c r="T228" s="495">
        <v>0</v>
      </c>
      <c r="U228" s="500">
        <v>0</v>
      </c>
      <c r="V228" s="495">
        <v>0</v>
      </c>
      <c r="W228" s="495">
        <v>0</v>
      </c>
      <c r="X228" s="495">
        <v>877.37108940156509</v>
      </c>
      <c r="Y228" s="500">
        <v>147263.67863844277</v>
      </c>
      <c r="Z228" s="495">
        <v>138795.84218974886</v>
      </c>
      <c r="AA228" s="495">
        <v>117355.02474619805</v>
      </c>
      <c r="AB228" s="496">
        <v>8769.2006995469983</v>
      </c>
      <c r="AD228" s="118"/>
      <c r="AE228" s="118"/>
      <c r="AF228" s="118"/>
      <c r="AG228" s="109"/>
      <c r="AH228" s="109"/>
      <c r="AI228" s="109"/>
      <c r="AJ228" s="109"/>
    </row>
    <row r="229" spans="1:36" s="1" customFormat="1" x14ac:dyDescent="0.3">
      <c r="A229" s="327">
        <v>3</v>
      </c>
      <c r="B229" s="179">
        <v>2024</v>
      </c>
      <c r="C229" s="23" t="s">
        <v>2</v>
      </c>
      <c r="D229" s="500">
        <f t="shared" ref="D229:D260" si="28">Y229*H229/23000</f>
        <v>295.01826753898706</v>
      </c>
      <c r="E229" s="495">
        <f t="shared" ref="E229:E260" si="29">Z229*I229/23000</f>
        <v>685.45798720185667</v>
      </c>
      <c r="F229" s="495">
        <f t="shared" ref="F229:F260" si="30">AA229*J229/23000</f>
        <v>50.048226500157512</v>
      </c>
      <c r="G229" s="496">
        <f t="shared" ref="G229:G260" si="31">AB229*K229/23000</f>
        <v>464.71631569307436</v>
      </c>
      <c r="H229" s="491">
        <v>46.353350746043141</v>
      </c>
      <c r="I229" s="475">
        <v>114.64190506835428</v>
      </c>
      <c r="J229" s="475">
        <v>9.9426789446096357</v>
      </c>
      <c r="K229" s="476">
        <v>1283.4749317479072</v>
      </c>
      <c r="L229" s="491">
        <v>26.984753097349472</v>
      </c>
      <c r="M229" s="475">
        <v>70.874603090124026</v>
      </c>
      <c r="N229" s="475">
        <v>8.8055573358259327</v>
      </c>
      <c r="O229" s="475">
        <v>38.871337855752607</v>
      </c>
      <c r="P229" s="476">
        <v>1447.342659559358</v>
      </c>
      <c r="Q229" s="500">
        <v>1E-3</v>
      </c>
      <c r="R229" s="495">
        <v>1E-3</v>
      </c>
      <c r="S229" s="495">
        <v>1E-3</v>
      </c>
      <c r="T229" s="495">
        <v>0</v>
      </c>
      <c r="U229" s="500">
        <v>0</v>
      </c>
      <c r="V229" s="495">
        <v>0</v>
      </c>
      <c r="W229" s="495">
        <v>0</v>
      </c>
      <c r="X229" s="495">
        <v>202.73806566720364</v>
      </c>
      <c r="Y229" s="500">
        <v>146384.67433718211</v>
      </c>
      <c r="Z229" s="495">
        <v>137519.81612868904</v>
      </c>
      <c r="AA229" s="495">
        <v>115774.55290635627</v>
      </c>
      <c r="AB229" s="496">
        <v>8327.7631658801092</v>
      </c>
      <c r="AD229" s="118"/>
      <c r="AE229" s="118"/>
      <c r="AF229" s="118"/>
      <c r="AG229" s="109"/>
      <c r="AH229" s="109"/>
      <c r="AI229" s="109"/>
      <c r="AJ229" s="109"/>
    </row>
    <row r="230" spans="1:36" s="1" customFormat="1" x14ac:dyDescent="0.3">
      <c r="A230" s="327">
        <v>3</v>
      </c>
      <c r="B230" s="179">
        <v>2025</v>
      </c>
      <c r="C230" s="23" t="s">
        <v>2</v>
      </c>
      <c r="D230" s="500">
        <f t="shared" si="28"/>
        <v>37.420963250330722</v>
      </c>
      <c r="E230" s="495">
        <f t="shared" si="29"/>
        <v>2033.9548113424337</v>
      </c>
      <c r="F230" s="495">
        <f t="shared" si="30"/>
        <v>192.61350100242208</v>
      </c>
      <c r="G230" s="496">
        <f t="shared" si="31"/>
        <v>158.97267289179138</v>
      </c>
      <c r="H230" s="491">
        <v>5.81793882439292</v>
      </c>
      <c r="I230" s="475">
        <v>342.30424824793027</v>
      </c>
      <c r="J230" s="475">
        <v>38.619703536436241</v>
      </c>
      <c r="K230" s="476">
        <v>462.33146291315353</v>
      </c>
      <c r="L230" s="491">
        <v>32.473103130911518</v>
      </c>
      <c r="M230" s="475">
        <v>233.84416245393902</v>
      </c>
      <c r="N230" s="475">
        <v>30.732659104472937</v>
      </c>
      <c r="O230" s="475">
        <v>54.88253417184422</v>
      </c>
      <c r="P230" s="476">
        <v>3580.7025176147954</v>
      </c>
      <c r="Q230" s="500">
        <v>1E-3</v>
      </c>
      <c r="R230" s="495">
        <v>1E-3</v>
      </c>
      <c r="S230" s="495">
        <v>1E-3</v>
      </c>
      <c r="T230" s="495">
        <v>0</v>
      </c>
      <c r="U230" s="500">
        <v>0</v>
      </c>
      <c r="V230" s="495">
        <v>0</v>
      </c>
      <c r="W230" s="495">
        <v>0</v>
      </c>
      <c r="X230" s="495">
        <v>3173.2525888734858</v>
      </c>
      <c r="Y230" s="500">
        <v>147935.92382735573</v>
      </c>
      <c r="Z230" s="495">
        <v>136664.85560819748</v>
      </c>
      <c r="AA230" s="495">
        <v>114711.14786979307</v>
      </c>
      <c r="AB230" s="496">
        <v>7908.5499686142512</v>
      </c>
      <c r="AD230" s="118"/>
      <c r="AE230" s="118"/>
      <c r="AF230" s="118"/>
      <c r="AG230" s="109"/>
      <c r="AH230" s="109"/>
      <c r="AI230" s="109"/>
      <c r="AJ230" s="109"/>
    </row>
    <row r="231" spans="1:36" s="1" customFormat="1" ht="16.2" thickBot="1" x14ac:dyDescent="0.35">
      <c r="A231" s="409">
        <v>3</v>
      </c>
      <c r="B231" s="180">
        <v>2026</v>
      </c>
      <c r="C231" s="24" t="s">
        <v>2</v>
      </c>
      <c r="D231" s="501">
        <f t="shared" si="28"/>
        <v>995.08977859600645</v>
      </c>
      <c r="E231" s="497">
        <f t="shared" si="29"/>
        <v>812.33949990629242</v>
      </c>
      <c r="F231" s="497">
        <f t="shared" si="30"/>
        <v>66.760922941868174</v>
      </c>
      <c r="G231" s="498">
        <f t="shared" si="31"/>
        <v>68.562214447162134</v>
      </c>
      <c r="H231" s="492">
        <v>154.81197291887875</v>
      </c>
      <c r="I231" s="477">
        <v>135.72818877736435</v>
      </c>
      <c r="J231" s="477">
        <v>13.330217855183342</v>
      </c>
      <c r="K231" s="478">
        <v>199.56136004228284</v>
      </c>
      <c r="L231" s="492">
        <v>160.5922777628133</v>
      </c>
      <c r="M231" s="477">
        <v>148.3362121824288</v>
      </c>
      <c r="N231" s="477">
        <v>15.335031327790091</v>
      </c>
      <c r="O231" s="477">
        <v>34.776733197159004</v>
      </c>
      <c r="P231" s="478">
        <v>2317.5792162036769</v>
      </c>
      <c r="Q231" s="501">
        <v>1E-3</v>
      </c>
      <c r="R231" s="497">
        <v>1E-3</v>
      </c>
      <c r="S231" s="497">
        <v>1E-3</v>
      </c>
      <c r="T231" s="497">
        <v>0</v>
      </c>
      <c r="U231" s="501">
        <v>0</v>
      </c>
      <c r="V231" s="497">
        <v>0</v>
      </c>
      <c r="W231" s="497">
        <v>0</v>
      </c>
      <c r="X231" s="497">
        <v>2152.7935893585527</v>
      </c>
      <c r="Y231" s="501">
        <v>147837.82207659699</v>
      </c>
      <c r="Z231" s="497">
        <v>137656.06589278131</v>
      </c>
      <c r="AA231" s="497">
        <v>115189.50735421787</v>
      </c>
      <c r="AB231" s="498">
        <v>7901.9852938996337</v>
      </c>
      <c r="AD231" s="118"/>
      <c r="AE231" s="118"/>
      <c r="AF231" s="118"/>
      <c r="AG231" s="109"/>
      <c r="AH231" s="109"/>
      <c r="AI231" s="109"/>
      <c r="AJ231" s="109"/>
    </row>
    <row r="232" spans="1:36" s="1" customFormat="1" x14ac:dyDescent="0.3">
      <c r="A232" s="47">
        <v>3</v>
      </c>
      <c r="B232" s="178">
        <v>2027</v>
      </c>
      <c r="C232" s="22" t="s">
        <v>2</v>
      </c>
      <c r="D232" s="499">
        <f t="shared" si="28"/>
        <v>1672.529844616636</v>
      </c>
      <c r="E232" s="493">
        <f t="shared" si="29"/>
        <v>798.63682717889105</v>
      </c>
      <c r="F232" s="493">
        <f t="shared" si="30"/>
        <v>71.611000962689317</v>
      </c>
      <c r="G232" s="494">
        <f t="shared" si="31"/>
        <v>725.47184930062303</v>
      </c>
      <c r="H232" s="490">
        <v>252.27716200831688</v>
      </c>
      <c r="I232" s="473">
        <v>122.97007170396888</v>
      </c>
      <c r="J232" s="473">
        <v>13.489218924630437</v>
      </c>
      <c r="K232" s="474">
        <v>1927.8411548825898</v>
      </c>
      <c r="L232" s="490">
        <v>174.95327832372305</v>
      </c>
      <c r="M232" s="473">
        <v>105.27934409416507</v>
      </c>
      <c r="N232" s="473">
        <v>13.307910262931678</v>
      </c>
      <c r="O232" s="473">
        <v>81.576099049139998</v>
      </c>
      <c r="P232" s="474">
        <v>2889.5290058847854</v>
      </c>
      <c r="Q232" s="499">
        <v>1E-3</v>
      </c>
      <c r="R232" s="493">
        <v>1E-3</v>
      </c>
      <c r="S232" s="493">
        <v>1E-3</v>
      </c>
      <c r="T232" s="493">
        <v>0</v>
      </c>
      <c r="U232" s="499">
        <v>0</v>
      </c>
      <c r="V232" s="493">
        <v>0</v>
      </c>
      <c r="W232" s="493">
        <v>0</v>
      </c>
      <c r="X232" s="493">
        <v>1043.2629500513356</v>
      </c>
      <c r="Y232" s="499">
        <v>152483.82421915163</v>
      </c>
      <c r="Z232" s="493">
        <v>149374.9395327192</v>
      </c>
      <c r="AA232" s="493">
        <v>122101.43755132052</v>
      </c>
      <c r="AB232" s="494">
        <v>8655.2009182159709</v>
      </c>
      <c r="AD232" s="118"/>
      <c r="AE232" s="118"/>
      <c r="AF232" s="118"/>
      <c r="AG232" s="109"/>
      <c r="AH232" s="109"/>
      <c r="AI232" s="109"/>
      <c r="AJ232" s="109"/>
    </row>
    <row r="233" spans="1:36" s="1" customFormat="1" x14ac:dyDescent="0.3">
      <c r="A233" s="327">
        <v>3</v>
      </c>
      <c r="B233" s="179">
        <v>2028</v>
      </c>
      <c r="C233" s="23" t="s">
        <v>2</v>
      </c>
      <c r="D233" s="500">
        <f t="shared" si="28"/>
        <v>90.957271854087693</v>
      </c>
      <c r="E233" s="495">
        <f t="shared" si="29"/>
        <v>3192.3923822229322</v>
      </c>
      <c r="F233" s="495">
        <f t="shared" si="30"/>
        <v>284.69980360013273</v>
      </c>
      <c r="G233" s="496">
        <f t="shared" si="31"/>
        <v>145.92777030564434</v>
      </c>
      <c r="H233" s="491">
        <v>13.590842345190136</v>
      </c>
      <c r="I233" s="475">
        <v>481.42453588804688</v>
      </c>
      <c r="J233" s="475">
        <v>53.064785821898894</v>
      </c>
      <c r="K233" s="476">
        <v>404.76942599250958</v>
      </c>
      <c r="L233" s="491">
        <v>79.074102696525571</v>
      </c>
      <c r="M233" s="475">
        <v>619.25080292210407</v>
      </c>
      <c r="N233" s="475">
        <v>55.137307563378442</v>
      </c>
      <c r="O233" s="475">
        <v>37.419922085534665</v>
      </c>
      <c r="P233" s="476">
        <v>5153.2360950716102</v>
      </c>
      <c r="Q233" s="500">
        <v>1E-3</v>
      </c>
      <c r="R233" s="495">
        <v>1E-3</v>
      </c>
      <c r="S233" s="495">
        <v>1E-3</v>
      </c>
      <c r="T233" s="495">
        <v>0</v>
      </c>
      <c r="U233" s="500">
        <v>0</v>
      </c>
      <c r="V233" s="495">
        <v>0</v>
      </c>
      <c r="W233" s="495">
        <v>0</v>
      </c>
      <c r="X233" s="495">
        <v>4785.8855911646351</v>
      </c>
      <c r="Y233" s="500">
        <v>153928.44678125429</v>
      </c>
      <c r="Z233" s="495">
        <v>152516.16674602166</v>
      </c>
      <c r="AA233" s="495">
        <v>123398.13270481098</v>
      </c>
      <c r="AB233" s="496">
        <v>8291.9768675708492</v>
      </c>
      <c r="AD233" s="118"/>
      <c r="AE233" s="118"/>
      <c r="AF233" s="118"/>
      <c r="AG233" s="109"/>
      <c r="AH233" s="109"/>
      <c r="AI233" s="109"/>
      <c r="AJ233" s="109"/>
    </row>
    <row r="234" spans="1:36" s="1" customFormat="1" x14ac:dyDescent="0.3">
      <c r="A234" s="327">
        <v>3</v>
      </c>
      <c r="B234" s="179">
        <v>2029</v>
      </c>
      <c r="C234" s="23" t="s">
        <v>2</v>
      </c>
      <c r="D234" s="500">
        <f t="shared" si="28"/>
        <v>618.21930614743064</v>
      </c>
      <c r="E234" s="495">
        <f t="shared" si="29"/>
        <v>899.46933877483366</v>
      </c>
      <c r="F234" s="495">
        <f t="shared" si="30"/>
        <v>54.610604339012411</v>
      </c>
      <c r="G234" s="496">
        <f t="shared" si="31"/>
        <v>196.58519719099334</v>
      </c>
      <c r="H234" s="491">
        <v>93.235057076775874</v>
      </c>
      <c r="I234" s="475">
        <v>134.04196765180708</v>
      </c>
      <c r="J234" s="475">
        <v>10.068351384118991</v>
      </c>
      <c r="K234" s="476">
        <v>520.51849077949862</v>
      </c>
      <c r="L234" s="491">
        <v>88.627773321500271</v>
      </c>
      <c r="M234" s="475">
        <v>161.12653646380957</v>
      </c>
      <c r="N234" s="475">
        <v>13.400310475637422</v>
      </c>
      <c r="O234" s="475">
        <v>74.880815757609838</v>
      </c>
      <c r="P234" s="476">
        <v>1929.1275576534151</v>
      </c>
      <c r="Q234" s="500">
        <v>1E-3</v>
      </c>
      <c r="R234" s="495">
        <v>1E-3</v>
      </c>
      <c r="S234" s="495">
        <v>1E-3</v>
      </c>
      <c r="T234" s="495">
        <v>0</v>
      </c>
      <c r="U234" s="500">
        <v>0</v>
      </c>
      <c r="V234" s="495">
        <v>0</v>
      </c>
      <c r="W234" s="495">
        <v>0</v>
      </c>
      <c r="X234" s="495">
        <v>1483.4888826315264</v>
      </c>
      <c r="Y234" s="500">
        <v>152507.48470805364</v>
      </c>
      <c r="Z234" s="495">
        <v>154338.19089824642</v>
      </c>
      <c r="AA234" s="495">
        <v>124751.6948781176</v>
      </c>
      <c r="AB234" s="496">
        <v>8686.45324899365</v>
      </c>
      <c r="AD234" s="118"/>
      <c r="AE234" s="118"/>
      <c r="AF234" s="118"/>
      <c r="AG234" s="109"/>
      <c r="AH234" s="109"/>
      <c r="AI234" s="109"/>
      <c r="AJ234" s="109"/>
    </row>
    <row r="235" spans="1:36" s="1" customFormat="1" x14ac:dyDescent="0.3">
      <c r="A235" s="327">
        <v>3</v>
      </c>
      <c r="B235" s="179">
        <v>2030</v>
      </c>
      <c r="C235" s="23" t="s">
        <v>2</v>
      </c>
      <c r="D235" s="500">
        <f t="shared" si="28"/>
        <v>408.00182476161228</v>
      </c>
      <c r="E235" s="495">
        <f t="shared" si="29"/>
        <v>613.43918703612871</v>
      </c>
      <c r="F235" s="495">
        <f t="shared" si="30"/>
        <v>43.741630564162328</v>
      </c>
      <c r="G235" s="496">
        <f t="shared" si="31"/>
        <v>154.40637680070608</v>
      </c>
      <c r="H235" s="491">
        <v>60.446081319505552</v>
      </c>
      <c r="I235" s="475">
        <v>93.858227883489917</v>
      </c>
      <c r="J235" s="475">
        <v>8.1185268423075101</v>
      </c>
      <c r="K235" s="476">
        <v>393.37881465464068</v>
      </c>
      <c r="L235" s="491">
        <v>63.579547759232121</v>
      </c>
      <c r="M235" s="475">
        <v>110.97356489506853</v>
      </c>
      <c r="N235" s="475">
        <v>11.408608100282958</v>
      </c>
      <c r="O235" s="475">
        <v>29.602998158618689</v>
      </c>
      <c r="P235" s="476">
        <v>1344.0274301851377</v>
      </c>
      <c r="Q235" s="500">
        <v>1E-3</v>
      </c>
      <c r="R235" s="495">
        <v>1E-3</v>
      </c>
      <c r="S235" s="495">
        <v>1E-3</v>
      </c>
      <c r="T235" s="495">
        <v>0</v>
      </c>
      <c r="U235" s="500">
        <v>0</v>
      </c>
      <c r="V235" s="495">
        <v>0</v>
      </c>
      <c r="W235" s="495">
        <v>0</v>
      </c>
      <c r="X235" s="495">
        <v>980.25061368911577</v>
      </c>
      <c r="Y235" s="500">
        <v>155246.49017220762</v>
      </c>
      <c r="Z235" s="495">
        <v>150323.54243194501</v>
      </c>
      <c r="AA235" s="495">
        <v>123921.18946173048</v>
      </c>
      <c r="AB235" s="496">
        <v>9027.8035677495136</v>
      </c>
      <c r="AD235" s="118"/>
      <c r="AE235" s="118"/>
      <c r="AF235" s="118"/>
      <c r="AG235" s="109"/>
      <c r="AH235" s="109"/>
      <c r="AI235" s="109"/>
      <c r="AJ235" s="109"/>
    </row>
    <row r="236" spans="1:36" s="1" customFormat="1" x14ac:dyDescent="0.3">
      <c r="A236" s="327">
        <v>4</v>
      </c>
      <c r="B236" s="179">
        <v>2018</v>
      </c>
      <c r="C236" s="23" t="s">
        <v>3</v>
      </c>
      <c r="D236" s="500">
        <f t="shared" si="28"/>
        <v>318.45456134870966</v>
      </c>
      <c r="E236" s="495">
        <f t="shared" si="29"/>
        <v>826.80696747231048</v>
      </c>
      <c r="F236" s="495">
        <f t="shared" si="30"/>
        <v>58.975170046688142</v>
      </c>
      <c r="G236" s="496">
        <f t="shared" si="31"/>
        <v>506.12142241294089</v>
      </c>
      <c r="H236" s="491">
        <v>47.430271203755588</v>
      </c>
      <c r="I236" s="475">
        <v>126.90241914801088</v>
      </c>
      <c r="J236" s="475">
        <v>11.089506377017734</v>
      </c>
      <c r="K236" s="476">
        <v>1355.7263314875788</v>
      </c>
      <c r="L236" s="491">
        <v>27.418161405927144</v>
      </c>
      <c r="M236" s="475">
        <v>77.2066211237603</v>
      </c>
      <c r="N236" s="475">
        <v>10.134889787574544</v>
      </c>
      <c r="O236" s="475">
        <v>44.69968522786138</v>
      </c>
      <c r="P236" s="476">
        <v>1610.0638294842959</v>
      </c>
      <c r="Q236" s="500">
        <v>1E-3</v>
      </c>
      <c r="R236" s="495">
        <v>1E-3</v>
      </c>
      <c r="S236" s="495">
        <v>1E-3</v>
      </c>
      <c r="T236" s="495">
        <v>0</v>
      </c>
      <c r="U236" s="500">
        <v>0</v>
      </c>
      <c r="V236" s="495">
        <v>0</v>
      </c>
      <c r="W236" s="495">
        <v>0</v>
      </c>
      <c r="X236" s="495">
        <v>299.03618322457845</v>
      </c>
      <c r="Y236" s="500">
        <v>154425.74383678337</v>
      </c>
      <c r="Z236" s="495">
        <v>149851.83402755656</v>
      </c>
      <c r="AA236" s="495">
        <v>122316.43726585848</v>
      </c>
      <c r="AB236" s="496">
        <v>8586.3883035484832</v>
      </c>
      <c r="AD236" s="118"/>
      <c r="AE236" s="118"/>
      <c r="AF236" s="118"/>
      <c r="AG236" s="109"/>
      <c r="AH236" s="109"/>
      <c r="AI236" s="109"/>
      <c r="AJ236" s="109"/>
    </row>
    <row r="237" spans="1:36" s="1" customFormat="1" x14ac:dyDescent="0.3">
      <c r="A237" s="327">
        <v>4</v>
      </c>
      <c r="B237" s="179">
        <v>2019</v>
      </c>
      <c r="C237" s="23" t="s">
        <v>3</v>
      </c>
      <c r="D237" s="500">
        <f t="shared" si="28"/>
        <v>40.352853590899024</v>
      </c>
      <c r="E237" s="495">
        <f t="shared" si="29"/>
        <v>2417.6226458560227</v>
      </c>
      <c r="F237" s="495">
        <f t="shared" si="30"/>
        <v>227.1929041966348</v>
      </c>
      <c r="G237" s="496">
        <f t="shared" si="31"/>
        <v>173.47105169175327</v>
      </c>
      <c r="H237" s="491">
        <v>5.9494631458978819</v>
      </c>
      <c r="I237" s="475">
        <v>376.62689178635782</v>
      </c>
      <c r="J237" s="475">
        <v>43.09083731126303</v>
      </c>
      <c r="K237" s="476">
        <v>488.53577836291583</v>
      </c>
      <c r="L237" s="491">
        <v>32.375507303636418</v>
      </c>
      <c r="M237" s="475">
        <v>246.09447352161425</v>
      </c>
      <c r="N237" s="475">
        <v>33.338598696246116</v>
      </c>
      <c r="O237" s="475">
        <v>62.576618584521647</v>
      </c>
      <c r="P237" s="476">
        <v>4025.8450318428618</v>
      </c>
      <c r="Q237" s="500">
        <v>1E-3</v>
      </c>
      <c r="R237" s="495">
        <v>1E-3</v>
      </c>
      <c r="S237" s="495">
        <v>1E-3</v>
      </c>
      <c r="T237" s="495">
        <v>0</v>
      </c>
      <c r="U237" s="500">
        <v>0</v>
      </c>
      <c r="V237" s="495">
        <v>0</v>
      </c>
      <c r="W237" s="495">
        <v>0</v>
      </c>
      <c r="X237" s="495">
        <v>3599.8848720644673</v>
      </c>
      <c r="Y237" s="500">
        <v>155999.89609660959</v>
      </c>
      <c r="Z237" s="495">
        <v>147640.33601251905</v>
      </c>
      <c r="AA237" s="495">
        <v>121265.61289067322</v>
      </c>
      <c r="AB237" s="496">
        <v>8166.9232134446029</v>
      </c>
      <c r="AD237" s="118"/>
      <c r="AE237" s="118"/>
      <c r="AF237" s="118"/>
      <c r="AG237" s="109"/>
      <c r="AH237" s="109"/>
      <c r="AI237" s="109"/>
      <c r="AJ237" s="109"/>
    </row>
    <row r="238" spans="1:36" s="1" customFormat="1" ht="16.2" thickBot="1" x14ac:dyDescent="0.35">
      <c r="A238" s="409">
        <v>4</v>
      </c>
      <c r="B238" s="180">
        <v>2020</v>
      </c>
      <c r="C238" s="24" t="s">
        <v>3</v>
      </c>
      <c r="D238" s="501">
        <f t="shared" si="28"/>
        <v>1072.5402047969496</v>
      </c>
      <c r="E238" s="497">
        <f t="shared" si="29"/>
        <v>971.58502187620525</v>
      </c>
      <c r="F238" s="497">
        <f t="shared" si="30"/>
        <v>78.766598219994151</v>
      </c>
      <c r="G238" s="498">
        <f t="shared" si="31"/>
        <v>74.881390577274615</v>
      </c>
      <c r="H238" s="492">
        <v>158.30446629522285</v>
      </c>
      <c r="I238" s="477">
        <v>149.45558795625203</v>
      </c>
      <c r="J238" s="477">
        <v>14.873078208892341</v>
      </c>
      <c r="K238" s="478">
        <v>211.04618100364897</v>
      </c>
      <c r="L238" s="492">
        <v>165.2049725841203</v>
      </c>
      <c r="M238" s="477">
        <v>165.34835899741171</v>
      </c>
      <c r="N238" s="477">
        <v>17.066679984077851</v>
      </c>
      <c r="O238" s="477">
        <v>36.715338998467971</v>
      </c>
      <c r="P238" s="478">
        <v>2528.0940659770931</v>
      </c>
      <c r="Q238" s="501">
        <v>1E-3</v>
      </c>
      <c r="R238" s="497">
        <v>1E-3</v>
      </c>
      <c r="S238" s="497">
        <v>1E-3</v>
      </c>
      <c r="T238" s="497">
        <v>0</v>
      </c>
      <c r="U238" s="501">
        <v>0</v>
      </c>
      <c r="V238" s="497">
        <v>0</v>
      </c>
      <c r="W238" s="497">
        <v>0</v>
      </c>
      <c r="X238" s="497">
        <v>2353.7622239719117</v>
      </c>
      <c r="Y238" s="501">
        <v>155828.98756833281</v>
      </c>
      <c r="Z238" s="497">
        <v>149519.03644910135</v>
      </c>
      <c r="AA238" s="497">
        <v>121806.10722377054</v>
      </c>
      <c r="AB238" s="498">
        <v>8160.6403635777624</v>
      </c>
      <c r="AD238" s="118"/>
      <c r="AE238" s="118"/>
      <c r="AF238" s="118"/>
      <c r="AG238" s="109"/>
      <c r="AH238" s="109"/>
      <c r="AI238" s="109"/>
      <c r="AJ238" s="109"/>
    </row>
    <row r="239" spans="1:36" s="1" customFormat="1" x14ac:dyDescent="0.3">
      <c r="A239" s="47">
        <v>4</v>
      </c>
      <c r="B239" s="178">
        <v>2021</v>
      </c>
      <c r="C239" s="22" t="s">
        <v>3</v>
      </c>
      <c r="D239" s="499">
        <f t="shared" si="28"/>
        <v>1804.8188583567894</v>
      </c>
      <c r="E239" s="493">
        <f t="shared" si="29"/>
        <v>951.74823099848049</v>
      </c>
      <c r="F239" s="493">
        <f t="shared" si="30"/>
        <v>84.464529543148316</v>
      </c>
      <c r="G239" s="494">
        <f t="shared" si="31"/>
        <v>790.96762402977424</v>
      </c>
      <c r="H239" s="490">
        <v>258.18468598961329</v>
      </c>
      <c r="I239" s="473">
        <v>136.15137655162454</v>
      </c>
      <c r="J239" s="473">
        <v>15.180680878960512</v>
      </c>
      <c r="K239" s="474">
        <v>2038.642281589392</v>
      </c>
      <c r="L239" s="490">
        <v>178.8175438199836</v>
      </c>
      <c r="M239" s="473">
        <v>115.6690648151813</v>
      </c>
      <c r="N239" s="473">
        <v>14.911232014510508</v>
      </c>
      <c r="O239" s="473">
        <v>89.778041732864835</v>
      </c>
      <c r="P239" s="474">
        <v>3124.7481174502068</v>
      </c>
      <c r="Q239" s="499">
        <v>1E-3</v>
      </c>
      <c r="R239" s="493">
        <v>1E-3</v>
      </c>
      <c r="S239" s="493">
        <v>1E-3</v>
      </c>
      <c r="T239" s="493">
        <v>0</v>
      </c>
      <c r="U239" s="499">
        <v>0</v>
      </c>
      <c r="V239" s="493">
        <v>0</v>
      </c>
      <c r="W239" s="493">
        <v>0</v>
      </c>
      <c r="X239" s="493">
        <v>1175.8828775936806</v>
      </c>
      <c r="Y239" s="499">
        <v>160779.61240457199</v>
      </c>
      <c r="Z239" s="493">
        <v>160778.4648777674</v>
      </c>
      <c r="AA239" s="493">
        <v>127970.81995082658</v>
      </c>
      <c r="AB239" s="494">
        <v>8923.7113921239434</v>
      </c>
      <c r="AD239" s="118"/>
      <c r="AE239" s="118"/>
      <c r="AF239" s="118"/>
      <c r="AG239" s="109"/>
      <c r="AH239" s="109"/>
      <c r="AI239" s="109"/>
      <c r="AJ239" s="109"/>
    </row>
    <row r="240" spans="1:36" s="1" customFormat="1" x14ac:dyDescent="0.3">
      <c r="A240" s="327">
        <v>4</v>
      </c>
      <c r="B240" s="179">
        <v>2022</v>
      </c>
      <c r="C240" s="23" t="s">
        <v>3</v>
      </c>
      <c r="D240" s="500">
        <f t="shared" si="28"/>
        <v>98.103800503902264</v>
      </c>
      <c r="E240" s="495">
        <f t="shared" si="29"/>
        <v>3840.715101708769</v>
      </c>
      <c r="F240" s="495">
        <f t="shared" si="30"/>
        <v>335.53630113029652</v>
      </c>
      <c r="G240" s="496">
        <f t="shared" si="31"/>
        <v>159.3499205798758</v>
      </c>
      <c r="H240" s="491">
        <v>13.905877077088174</v>
      </c>
      <c r="I240" s="475">
        <v>534.78908594356449</v>
      </c>
      <c r="J240" s="475">
        <v>59.693469248351136</v>
      </c>
      <c r="K240" s="476">
        <v>428.12764199602293</v>
      </c>
      <c r="L240" s="491">
        <v>80.466576555306673</v>
      </c>
      <c r="M240" s="475">
        <v>689.33019955082455</v>
      </c>
      <c r="N240" s="475">
        <v>61.946079335267498</v>
      </c>
      <c r="O240" s="475">
        <v>37.57823908046268</v>
      </c>
      <c r="P240" s="476">
        <v>5839.3975273195465</v>
      </c>
      <c r="Q240" s="500">
        <v>1E-3</v>
      </c>
      <c r="R240" s="495">
        <v>1E-3</v>
      </c>
      <c r="S240" s="495">
        <v>1E-3</v>
      </c>
      <c r="T240" s="495">
        <v>0</v>
      </c>
      <c r="U240" s="500">
        <v>0</v>
      </c>
      <c r="V240" s="495">
        <v>0</v>
      </c>
      <c r="W240" s="495">
        <v>0</v>
      </c>
      <c r="X240" s="495">
        <v>5448.8471244039865</v>
      </c>
      <c r="Y240" s="500">
        <v>162261.42364708928</v>
      </c>
      <c r="Z240" s="495">
        <v>165179.97405172122</v>
      </c>
      <c r="AA240" s="495">
        <v>129282.73432876395</v>
      </c>
      <c r="AB240" s="496">
        <v>8560.64363480457</v>
      </c>
      <c r="AD240" s="118"/>
      <c r="AE240" s="118"/>
      <c r="AF240" s="118"/>
      <c r="AG240" s="109"/>
      <c r="AH240" s="109"/>
      <c r="AI240" s="109"/>
      <c r="AJ240" s="109"/>
    </row>
    <row r="241" spans="1:36" s="1" customFormat="1" x14ac:dyDescent="0.3">
      <c r="A241" s="327">
        <v>4</v>
      </c>
      <c r="B241" s="179">
        <v>2023</v>
      </c>
      <c r="C241" s="23" t="s">
        <v>3</v>
      </c>
      <c r="D241" s="500">
        <f t="shared" si="28"/>
        <v>667.28551621017334</v>
      </c>
      <c r="E241" s="495">
        <f t="shared" si="29"/>
        <v>1085.6627018790928</v>
      </c>
      <c r="F241" s="495">
        <f t="shared" si="30"/>
        <v>64.31734009689869</v>
      </c>
      <c r="G241" s="496">
        <f t="shared" si="31"/>
        <v>214.28770957023963</v>
      </c>
      <c r="H241" s="491">
        <v>95.435459435952822</v>
      </c>
      <c r="I241" s="475">
        <v>149.05605330600395</v>
      </c>
      <c r="J241" s="475">
        <v>11.322911009379812</v>
      </c>
      <c r="K241" s="476">
        <v>550.37632111089317</v>
      </c>
      <c r="L241" s="491">
        <v>91.543696300437773</v>
      </c>
      <c r="M241" s="475">
        <v>188.12164821133055</v>
      </c>
      <c r="N241" s="475">
        <v>15.747944208798048</v>
      </c>
      <c r="O241" s="475">
        <v>83.674701624008208</v>
      </c>
      <c r="P241" s="476">
        <v>2129.4642597271163</v>
      </c>
      <c r="Q241" s="500">
        <v>1E-3</v>
      </c>
      <c r="R241" s="495">
        <v>1E-3</v>
      </c>
      <c r="S241" s="495">
        <v>1E-3</v>
      </c>
      <c r="T241" s="495">
        <v>0</v>
      </c>
      <c r="U241" s="500">
        <v>0</v>
      </c>
      <c r="V241" s="495">
        <v>0</v>
      </c>
      <c r="W241" s="495">
        <v>0</v>
      </c>
      <c r="X241" s="495">
        <v>1662.7616402402311</v>
      </c>
      <c r="Y241" s="500">
        <v>160816.18890443767</v>
      </c>
      <c r="Z241" s="495">
        <v>167522.49633201133</v>
      </c>
      <c r="AA241" s="495">
        <v>130646.51139651545</v>
      </c>
      <c r="AB241" s="496">
        <v>8954.9952115808119</v>
      </c>
      <c r="AD241" s="118"/>
      <c r="AE241" s="118"/>
      <c r="AF241" s="118"/>
      <c r="AG241" s="109"/>
      <c r="AH241" s="109"/>
      <c r="AI241" s="109"/>
      <c r="AJ241" s="109"/>
    </row>
    <row r="242" spans="1:36" s="1" customFormat="1" x14ac:dyDescent="0.3">
      <c r="A242" s="327">
        <v>4</v>
      </c>
      <c r="B242" s="179">
        <v>2024</v>
      </c>
      <c r="C242" s="23" t="s">
        <v>3</v>
      </c>
      <c r="D242" s="500">
        <f t="shared" si="28"/>
        <v>439.51884765572646</v>
      </c>
      <c r="E242" s="495">
        <f t="shared" si="29"/>
        <v>730.57070453802919</v>
      </c>
      <c r="F242" s="495">
        <f t="shared" si="30"/>
        <v>51.54466517311878</v>
      </c>
      <c r="G242" s="496">
        <f t="shared" si="31"/>
        <v>168.47268237052239</v>
      </c>
      <c r="H242" s="491">
        <v>61.822985809780711</v>
      </c>
      <c r="I242" s="475">
        <v>103.90926622328971</v>
      </c>
      <c r="J242" s="475">
        <v>9.1339787870057307</v>
      </c>
      <c r="K242" s="476">
        <v>416.81834262852738</v>
      </c>
      <c r="L242" s="491">
        <v>64.974101591126953</v>
      </c>
      <c r="M242" s="475">
        <v>123.64668833286282</v>
      </c>
      <c r="N242" s="475">
        <v>13.018256710403104</v>
      </c>
      <c r="O242" s="475">
        <v>31.748401059723129</v>
      </c>
      <c r="P242" s="476">
        <v>1481.7506055175941</v>
      </c>
      <c r="Q242" s="500">
        <v>1E-3</v>
      </c>
      <c r="R242" s="495">
        <v>1E-3</v>
      </c>
      <c r="S242" s="495">
        <v>1E-3</v>
      </c>
      <c r="T242" s="495">
        <v>0</v>
      </c>
      <c r="U242" s="500">
        <v>0</v>
      </c>
      <c r="V242" s="495">
        <v>0</v>
      </c>
      <c r="W242" s="495">
        <v>0</v>
      </c>
      <c r="X242" s="495">
        <v>1096.6796639487898</v>
      </c>
      <c r="Y242" s="500">
        <v>163514.15842620825</v>
      </c>
      <c r="Z242" s="495">
        <v>161709.60314806364</v>
      </c>
      <c r="AA242" s="495">
        <v>129793.08652088161</v>
      </c>
      <c r="AB242" s="496">
        <v>9296.3080033532478</v>
      </c>
      <c r="AD242" s="118"/>
      <c r="AE242" s="118"/>
      <c r="AF242" s="118"/>
      <c r="AG242" s="109"/>
      <c r="AH242" s="109"/>
      <c r="AI242" s="109"/>
      <c r="AJ242" s="109"/>
    </row>
    <row r="243" spans="1:36" s="1" customFormat="1" x14ac:dyDescent="0.3">
      <c r="A243" s="327">
        <v>4</v>
      </c>
      <c r="B243" s="179">
        <v>2025</v>
      </c>
      <c r="C243" s="23" t="s">
        <v>3</v>
      </c>
      <c r="D243" s="500">
        <f t="shared" si="28"/>
        <v>343.28531007795624</v>
      </c>
      <c r="E243" s="495">
        <f t="shared" si="29"/>
        <v>995.26972233142976</v>
      </c>
      <c r="F243" s="495">
        <f t="shared" si="30"/>
        <v>69.527334961349823</v>
      </c>
      <c r="G243" s="496">
        <f t="shared" si="31"/>
        <v>553.82554834043344</v>
      </c>
      <c r="H243" s="491">
        <v>48.51715328200099</v>
      </c>
      <c r="I243" s="475">
        <v>141.26718503274648</v>
      </c>
      <c r="J243" s="475">
        <v>12.478884836131011</v>
      </c>
      <c r="K243" s="476">
        <v>1438.5229254293704</v>
      </c>
      <c r="L243" s="491">
        <v>27.866416379762672</v>
      </c>
      <c r="M243" s="475">
        <v>84.637408970851084</v>
      </c>
      <c r="N243" s="475">
        <v>11.77678352297538</v>
      </c>
      <c r="O243" s="475">
        <v>51.185442318968342</v>
      </c>
      <c r="P243" s="476">
        <v>1797.6413041803821</v>
      </c>
      <c r="Q243" s="500">
        <v>1E-3</v>
      </c>
      <c r="R243" s="495">
        <v>1E-3</v>
      </c>
      <c r="S243" s="495">
        <v>1E-3</v>
      </c>
      <c r="T243" s="495">
        <v>0</v>
      </c>
      <c r="U243" s="500">
        <v>0</v>
      </c>
      <c r="V243" s="495">
        <v>0</v>
      </c>
      <c r="W243" s="495">
        <v>0</v>
      </c>
      <c r="X243" s="495">
        <v>410.30282106997987</v>
      </c>
      <c r="Y243" s="500">
        <v>162737.53915240752</v>
      </c>
      <c r="Z243" s="495">
        <v>162041.9038456566</v>
      </c>
      <c r="AA243" s="495">
        <v>128146.76352176709</v>
      </c>
      <c r="AB243" s="496">
        <v>8854.9076185406884</v>
      </c>
      <c r="AD243" s="118"/>
      <c r="AE243" s="118"/>
      <c r="AF243" s="118"/>
      <c r="AG243" s="109"/>
      <c r="AH243" s="109"/>
      <c r="AI243" s="109"/>
      <c r="AJ243" s="109"/>
    </row>
    <row r="244" spans="1:36" s="1" customFormat="1" x14ac:dyDescent="0.3">
      <c r="A244" s="327">
        <v>4</v>
      </c>
      <c r="B244" s="179">
        <v>2026</v>
      </c>
      <c r="C244" s="23" t="s">
        <v>3</v>
      </c>
      <c r="D244" s="500">
        <f t="shared" si="28"/>
        <v>43.470511323811323</v>
      </c>
      <c r="E244" s="495">
        <f t="shared" si="29"/>
        <v>2867.0271432968325</v>
      </c>
      <c r="F244" s="495">
        <f t="shared" si="30"/>
        <v>268.01288845545827</v>
      </c>
      <c r="G244" s="496">
        <f t="shared" si="31"/>
        <v>190.11525797256644</v>
      </c>
      <c r="H244" s="491">
        <v>6.0839616398107568</v>
      </c>
      <c r="I244" s="475">
        <v>416.70254441977625</v>
      </c>
      <c r="J244" s="475">
        <v>48.500207972444535</v>
      </c>
      <c r="K244" s="476">
        <v>518.37767046036379</v>
      </c>
      <c r="L244" s="491">
        <v>32.2717624297184</v>
      </c>
      <c r="M244" s="475">
        <v>260.51974564304555</v>
      </c>
      <c r="N244" s="475">
        <v>36.476744789021808</v>
      </c>
      <c r="O244" s="475">
        <v>70.970539189430809</v>
      </c>
      <c r="P244" s="476">
        <v>4540.25073979225</v>
      </c>
      <c r="Q244" s="500">
        <v>1E-3</v>
      </c>
      <c r="R244" s="495">
        <v>1E-3</v>
      </c>
      <c r="S244" s="495">
        <v>1E-3</v>
      </c>
      <c r="T244" s="495">
        <v>0</v>
      </c>
      <c r="U244" s="500">
        <v>0</v>
      </c>
      <c r="V244" s="495">
        <v>0</v>
      </c>
      <c r="W244" s="495">
        <v>0</v>
      </c>
      <c r="X244" s="495">
        <v>4092.8426085213168</v>
      </c>
      <c r="Y244" s="500">
        <v>164337.28870104448</v>
      </c>
      <c r="Z244" s="495">
        <v>158246.27226033714</v>
      </c>
      <c r="AA244" s="495">
        <v>127098.35054682227</v>
      </c>
      <c r="AB244" s="496">
        <v>8435.2609738875126</v>
      </c>
      <c r="AD244" s="118"/>
      <c r="AE244" s="118"/>
      <c r="AF244" s="118"/>
      <c r="AG244" s="109"/>
      <c r="AH244" s="109"/>
      <c r="AI244" s="109"/>
      <c r="AJ244" s="109"/>
    </row>
    <row r="245" spans="1:36" s="1" customFormat="1" ht="16.2" thickBot="1" x14ac:dyDescent="0.35">
      <c r="A245" s="409">
        <v>4</v>
      </c>
      <c r="B245" s="180">
        <v>2027</v>
      </c>
      <c r="C245" s="24" t="s">
        <v>3</v>
      </c>
      <c r="D245" s="501">
        <f t="shared" si="28"/>
        <v>1155.0622489768887</v>
      </c>
      <c r="E245" s="497">
        <f t="shared" si="29"/>
        <v>1161.5683216558079</v>
      </c>
      <c r="F245" s="497">
        <f t="shared" si="30"/>
        <v>92.959313309301379</v>
      </c>
      <c r="G245" s="498">
        <f t="shared" si="31"/>
        <v>82.145873627574531</v>
      </c>
      <c r="H245" s="492">
        <v>161.88619550257337</v>
      </c>
      <c r="I245" s="477">
        <v>165.48991499788428</v>
      </c>
      <c r="J245" s="477">
        <v>16.738342973017787</v>
      </c>
      <c r="K245" s="478">
        <v>224.14438232933003</v>
      </c>
      <c r="L245" s="492">
        <v>169.89622166048389</v>
      </c>
      <c r="M245" s="477">
        <v>185.44067095079345</v>
      </c>
      <c r="N245" s="477">
        <v>19.17143512431414</v>
      </c>
      <c r="O245" s="477">
        <v>38.778120946605625</v>
      </c>
      <c r="P245" s="478">
        <v>2763.52082680689</v>
      </c>
      <c r="Q245" s="501">
        <v>1E-3</v>
      </c>
      <c r="R245" s="497">
        <v>1E-3</v>
      </c>
      <c r="S245" s="497">
        <v>1E-3</v>
      </c>
      <c r="T245" s="497">
        <v>0</v>
      </c>
      <c r="U245" s="501">
        <v>0</v>
      </c>
      <c r="V245" s="497">
        <v>0</v>
      </c>
      <c r="W245" s="497">
        <v>0</v>
      </c>
      <c r="X245" s="497">
        <v>2578.1535654241652</v>
      </c>
      <c r="Y245" s="501">
        <v>164105.60297617308</v>
      </c>
      <c r="Z245" s="497">
        <v>161436.25065264633</v>
      </c>
      <c r="AA245" s="497">
        <v>127734.52005138691</v>
      </c>
      <c r="AB245" s="498">
        <v>8429.1878020758504</v>
      </c>
      <c r="AD245" s="118"/>
      <c r="AE245" s="118"/>
      <c r="AF245" s="118"/>
      <c r="AG245" s="109"/>
      <c r="AH245" s="109"/>
      <c r="AI245" s="109"/>
      <c r="AJ245" s="109"/>
    </row>
    <row r="246" spans="1:36" s="1" customFormat="1" x14ac:dyDescent="0.3">
      <c r="A246" s="47">
        <v>4</v>
      </c>
      <c r="B246" s="178">
        <v>2028</v>
      </c>
      <c r="C246" s="22" t="s">
        <v>3</v>
      </c>
      <c r="D246" s="499">
        <f t="shared" si="28"/>
        <v>1945.0191537724063</v>
      </c>
      <c r="E246" s="493">
        <f t="shared" si="29"/>
        <v>1132.8835491106545</v>
      </c>
      <c r="F246" s="493">
        <f t="shared" si="30"/>
        <v>99.66745490426095</v>
      </c>
      <c r="G246" s="494">
        <f t="shared" si="31"/>
        <v>866.2830653168329</v>
      </c>
      <c r="H246" s="490">
        <v>264.19241379921039</v>
      </c>
      <c r="I246" s="473">
        <v>151.60344554609196</v>
      </c>
      <c r="J246" s="473">
        <v>17.23614679089594</v>
      </c>
      <c r="K246" s="474">
        <v>2165.117900056865</v>
      </c>
      <c r="L246" s="490">
        <v>182.76127429192476</v>
      </c>
      <c r="M246" s="473">
        <v>127.6965540579935</v>
      </c>
      <c r="N246" s="473">
        <v>16.851639179036251</v>
      </c>
      <c r="O246" s="473">
        <v>99.008429128348979</v>
      </c>
      <c r="P246" s="474">
        <v>3383.4855258782154</v>
      </c>
      <c r="Q246" s="499">
        <v>1E-3</v>
      </c>
      <c r="R246" s="493">
        <v>1E-3</v>
      </c>
      <c r="S246" s="493">
        <v>1E-3</v>
      </c>
      <c r="T246" s="493">
        <v>0</v>
      </c>
      <c r="U246" s="499">
        <v>0</v>
      </c>
      <c r="V246" s="493">
        <v>0</v>
      </c>
      <c r="W246" s="493">
        <v>0</v>
      </c>
      <c r="X246" s="493">
        <v>1317.3750549497004</v>
      </c>
      <c r="Y246" s="499">
        <v>169329.01249301145</v>
      </c>
      <c r="Z246" s="493">
        <v>171871.56621465541</v>
      </c>
      <c r="AA246" s="493">
        <v>132996.74751022729</v>
      </c>
      <c r="AB246" s="494">
        <v>9202.5060167688134</v>
      </c>
      <c r="AD246" s="118"/>
      <c r="AE246" s="118"/>
      <c r="AF246" s="118"/>
      <c r="AG246" s="109"/>
      <c r="AH246" s="109"/>
      <c r="AI246" s="109"/>
      <c r="AJ246" s="109"/>
    </row>
    <row r="247" spans="1:36" s="1" customFormat="1" x14ac:dyDescent="0.3">
      <c r="A247" s="327">
        <v>4</v>
      </c>
      <c r="B247" s="179">
        <v>2029</v>
      </c>
      <c r="C247" s="23" t="s">
        <v>3</v>
      </c>
      <c r="D247" s="500">
        <f t="shared" si="28"/>
        <v>105.67511342504069</v>
      </c>
      <c r="E247" s="495">
        <f t="shared" si="29"/>
        <v>4619.5086963980129</v>
      </c>
      <c r="F247" s="495">
        <f t="shared" si="30"/>
        <v>395.70931160918764</v>
      </c>
      <c r="G247" s="496">
        <f t="shared" si="31"/>
        <v>174.77863264875961</v>
      </c>
      <c r="H247" s="491">
        <v>14.226299854427722</v>
      </c>
      <c r="I247" s="475">
        <v>597.59250957695235</v>
      </c>
      <c r="J247" s="475">
        <v>67.752787965231633</v>
      </c>
      <c r="K247" s="476">
        <v>454.76190641855578</v>
      </c>
      <c r="L247" s="491">
        <v>81.882928810651123</v>
      </c>
      <c r="M247" s="475">
        <v>770.69270211925016</v>
      </c>
      <c r="N247" s="475">
        <v>70.10567562583185</v>
      </c>
      <c r="O247" s="475">
        <v>37.977287294021465</v>
      </c>
      <c r="P247" s="476">
        <v>6641.28028022324</v>
      </c>
      <c r="Q247" s="500">
        <v>1E-3</v>
      </c>
      <c r="R247" s="495">
        <v>1E-3</v>
      </c>
      <c r="S247" s="495">
        <v>1E-3</v>
      </c>
      <c r="T247" s="495">
        <v>0</v>
      </c>
      <c r="U247" s="500">
        <v>0</v>
      </c>
      <c r="V247" s="495">
        <v>0</v>
      </c>
      <c r="W247" s="495">
        <v>0</v>
      </c>
      <c r="X247" s="495">
        <v>6224.4946610987045</v>
      </c>
      <c r="Y247" s="500">
        <v>170847.48906227158</v>
      </c>
      <c r="Z247" s="495">
        <v>177794.56454762103</v>
      </c>
      <c r="AA247" s="495">
        <v>134331.2126385381</v>
      </c>
      <c r="AB247" s="496">
        <v>8839.5894514999454</v>
      </c>
      <c r="AD247" s="118"/>
      <c r="AE247" s="118"/>
      <c r="AF247" s="118"/>
      <c r="AG247" s="109"/>
      <c r="AH247" s="109"/>
      <c r="AI247" s="109"/>
      <c r="AJ247" s="109"/>
    </row>
    <row r="248" spans="1:36" s="1" customFormat="1" x14ac:dyDescent="0.3">
      <c r="A248" s="327">
        <v>4</v>
      </c>
      <c r="B248" s="179">
        <v>2030</v>
      </c>
      <c r="C248" s="23" t="s">
        <v>3</v>
      </c>
      <c r="D248" s="500">
        <f t="shared" si="28"/>
        <v>719.94802436033672</v>
      </c>
      <c r="E248" s="495">
        <f t="shared" si="29"/>
        <v>1310.4061641834332</v>
      </c>
      <c r="F248" s="495">
        <f t="shared" si="30"/>
        <v>75.775792513746651</v>
      </c>
      <c r="G248" s="496">
        <f t="shared" si="31"/>
        <v>234.66540677864958</v>
      </c>
      <c r="H248" s="491">
        <v>97.704251300121911</v>
      </c>
      <c r="I248" s="475">
        <v>166.72098446498262</v>
      </c>
      <c r="J248" s="475">
        <v>12.842367816842467</v>
      </c>
      <c r="K248" s="476">
        <v>584.51474683643232</v>
      </c>
      <c r="L248" s="491">
        <v>94.519638884689968</v>
      </c>
      <c r="M248" s="475">
        <v>220.82179135463457</v>
      </c>
      <c r="N248" s="475">
        <v>18.688018124770437</v>
      </c>
      <c r="O248" s="475">
        <v>92.944174752453591</v>
      </c>
      <c r="P248" s="476">
        <v>2359.1936325265988</v>
      </c>
      <c r="Q248" s="500">
        <v>1E-3</v>
      </c>
      <c r="R248" s="495">
        <v>1E-3</v>
      </c>
      <c r="S248" s="495">
        <v>1E-3</v>
      </c>
      <c r="T248" s="495">
        <v>0</v>
      </c>
      <c r="U248" s="500">
        <v>0</v>
      </c>
      <c r="V248" s="495">
        <v>0</v>
      </c>
      <c r="W248" s="495">
        <v>0</v>
      </c>
      <c r="X248" s="495">
        <v>1867.6220604426205</v>
      </c>
      <c r="Y248" s="500">
        <v>169478.85419461867</v>
      </c>
      <c r="Z248" s="495">
        <v>180777.13416183257</v>
      </c>
      <c r="AA248" s="495">
        <v>135710.42759968879</v>
      </c>
      <c r="AB248" s="496">
        <v>9233.8206779568136</v>
      </c>
      <c r="AD248" s="118"/>
      <c r="AE248" s="118"/>
      <c r="AF248" s="118"/>
      <c r="AG248" s="109"/>
      <c r="AH248" s="109"/>
      <c r="AI248" s="109"/>
      <c r="AJ248" s="109"/>
    </row>
    <row r="249" spans="1:36" s="1" customFormat="1" x14ac:dyDescent="0.3">
      <c r="A249" s="327">
        <v>5</v>
      </c>
      <c r="B249" s="179">
        <v>2018</v>
      </c>
      <c r="C249" s="23" t="s">
        <v>4</v>
      </c>
      <c r="D249" s="500">
        <f t="shared" si="28"/>
        <v>473.02063372110729</v>
      </c>
      <c r="E249" s="495">
        <f t="shared" si="29"/>
        <v>869.01512846443984</v>
      </c>
      <c r="F249" s="495">
        <f t="shared" si="30"/>
        <v>60.771492047147291</v>
      </c>
      <c r="G249" s="496">
        <f t="shared" si="31"/>
        <v>184.66271826310387</v>
      </c>
      <c r="H249" s="491">
        <v>63.23086425264998</v>
      </c>
      <c r="I249" s="475">
        <v>115.68449774145998</v>
      </c>
      <c r="J249" s="475">
        <v>10.367369015650894</v>
      </c>
      <c r="K249" s="476">
        <v>443.5715552242475</v>
      </c>
      <c r="L249" s="491">
        <v>66.386878210937994</v>
      </c>
      <c r="M249" s="475">
        <v>138.46468007020053</v>
      </c>
      <c r="N249" s="475">
        <v>14.995631191819211</v>
      </c>
      <c r="O249" s="475">
        <v>33.916316285286065</v>
      </c>
      <c r="P249" s="476">
        <v>1638.2635127302592</v>
      </c>
      <c r="Q249" s="500">
        <v>1E-3</v>
      </c>
      <c r="R249" s="495">
        <v>1E-3</v>
      </c>
      <c r="S249" s="495">
        <v>1E-3</v>
      </c>
      <c r="T249" s="495">
        <v>0</v>
      </c>
      <c r="U249" s="500">
        <v>0</v>
      </c>
      <c r="V249" s="495">
        <v>0</v>
      </c>
      <c r="W249" s="495">
        <v>0</v>
      </c>
      <c r="X249" s="495">
        <v>1228.607273791298</v>
      </c>
      <c r="Y249" s="500">
        <v>172059.55832130689</v>
      </c>
      <c r="Z249" s="495">
        <v>172774.64435512593</v>
      </c>
      <c r="AA249" s="495">
        <v>134821.50726710996</v>
      </c>
      <c r="AB249" s="496">
        <v>9575.1011759629091</v>
      </c>
      <c r="AD249" s="118"/>
      <c r="AE249" s="118"/>
      <c r="AF249" s="118"/>
      <c r="AG249" s="109"/>
      <c r="AH249" s="109"/>
      <c r="AI249" s="109"/>
      <c r="AJ249" s="109"/>
    </row>
    <row r="250" spans="1:36" s="1" customFormat="1" x14ac:dyDescent="0.3">
      <c r="A250" s="327">
        <v>5</v>
      </c>
      <c r="B250" s="179">
        <v>2019</v>
      </c>
      <c r="C250" s="23" t="s">
        <v>4</v>
      </c>
      <c r="D250" s="500">
        <f t="shared" si="28"/>
        <v>369.59619389890514</v>
      </c>
      <c r="E250" s="495">
        <f t="shared" si="29"/>
        <v>1195.7525278570797</v>
      </c>
      <c r="F250" s="495">
        <f t="shared" si="30"/>
        <v>81.9971938806938</v>
      </c>
      <c r="G250" s="496">
        <f t="shared" si="31"/>
        <v>608.75837122878841</v>
      </c>
      <c r="H250" s="491">
        <v>49.623943116695109</v>
      </c>
      <c r="I250" s="475">
        <v>158.17843249889603</v>
      </c>
      <c r="J250" s="475">
        <v>14.167467739641115</v>
      </c>
      <c r="K250" s="476">
        <v>1532.9414157352171</v>
      </c>
      <c r="L250" s="491">
        <v>28.319527825299868</v>
      </c>
      <c r="M250" s="475">
        <v>93.348513562329117</v>
      </c>
      <c r="N250" s="475">
        <v>13.816788804211434</v>
      </c>
      <c r="O250" s="475">
        <v>58.19022988225165</v>
      </c>
      <c r="P250" s="476">
        <v>2013.9580191896632</v>
      </c>
      <c r="Q250" s="500">
        <v>1E-3</v>
      </c>
      <c r="R250" s="495">
        <v>1E-3</v>
      </c>
      <c r="S250" s="495">
        <v>1E-3</v>
      </c>
      <c r="T250" s="495">
        <v>0</v>
      </c>
      <c r="U250" s="500">
        <v>0</v>
      </c>
      <c r="V250" s="495">
        <v>0</v>
      </c>
      <c r="W250" s="495">
        <v>0</v>
      </c>
      <c r="X250" s="495">
        <v>539.20583333669788</v>
      </c>
      <c r="Y250" s="500">
        <v>171302.63993098328</v>
      </c>
      <c r="Z250" s="495">
        <v>173868.88785172894</v>
      </c>
      <c r="AA250" s="495">
        <v>133117.32865140311</v>
      </c>
      <c r="AB250" s="496">
        <v>9133.7101304337011</v>
      </c>
      <c r="AD250" s="118"/>
      <c r="AE250" s="118"/>
      <c r="AF250" s="118"/>
      <c r="AG250" s="109"/>
      <c r="AH250" s="109"/>
      <c r="AI250" s="109"/>
      <c r="AJ250" s="109"/>
    </row>
    <row r="251" spans="1:36" s="1" customFormat="1" x14ac:dyDescent="0.3">
      <c r="A251" s="327">
        <v>5</v>
      </c>
      <c r="B251" s="179">
        <v>2020</v>
      </c>
      <c r="C251" s="23" t="s">
        <v>4</v>
      </c>
      <c r="D251" s="500">
        <f t="shared" si="28"/>
        <v>46.773147814002776</v>
      </c>
      <c r="E251" s="495">
        <f t="shared" si="29"/>
        <v>3391.974181620169</v>
      </c>
      <c r="F251" s="495">
        <f t="shared" si="30"/>
        <v>316.23718871209297</v>
      </c>
      <c r="G251" s="496">
        <f t="shared" si="31"/>
        <v>209.26198866636395</v>
      </c>
      <c r="H251" s="491">
        <v>6.2209663567615108</v>
      </c>
      <c r="I251" s="475">
        <v>463.62871674616622</v>
      </c>
      <c r="J251" s="475">
        <v>55.071683509717523</v>
      </c>
      <c r="K251" s="476">
        <v>552.33680676581662</v>
      </c>
      <c r="L251" s="491">
        <v>32.166095432062122</v>
      </c>
      <c r="M251" s="475">
        <v>277.4226709477017</v>
      </c>
      <c r="N251" s="475">
        <v>40.251167479664637</v>
      </c>
      <c r="O251" s="475">
        <v>79.858807435396031</v>
      </c>
      <c r="P251" s="476">
        <v>5136.1222457800859</v>
      </c>
      <c r="Q251" s="500">
        <v>1E-3</v>
      </c>
      <c r="R251" s="495">
        <v>1E-3</v>
      </c>
      <c r="S251" s="495">
        <v>1E-3</v>
      </c>
      <c r="T251" s="495">
        <v>0</v>
      </c>
      <c r="U251" s="500">
        <v>0</v>
      </c>
      <c r="V251" s="495">
        <v>0</v>
      </c>
      <c r="W251" s="495">
        <v>0</v>
      </c>
      <c r="X251" s="495">
        <v>4663.6432464496647</v>
      </c>
      <c r="Y251" s="500">
        <v>172928.50306975315</v>
      </c>
      <c r="Z251" s="495">
        <v>168271.29847519094</v>
      </c>
      <c r="AA251" s="495">
        <v>132072.5076271678</v>
      </c>
      <c r="AB251" s="496">
        <v>8713.9326591483677</v>
      </c>
      <c r="AD251" s="118"/>
      <c r="AE251" s="118"/>
      <c r="AF251" s="118"/>
      <c r="AG251" s="109"/>
      <c r="AH251" s="109"/>
      <c r="AI251" s="109"/>
      <c r="AJ251" s="109"/>
    </row>
    <row r="252" spans="1:36" s="1" customFormat="1" ht="16.2" thickBot="1" x14ac:dyDescent="0.35">
      <c r="A252" s="409">
        <v>5</v>
      </c>
      <c r="B252" s="180">
        <v>2021</v>
      </c>
      <c r="C252" s="24" t="s">
        <v>4</v>
      </c>
      <c r="D252" s="501">
        <f t="shared" si="28"/>
        <v>1242.5022583209741</v>
      </c>
      <c r="E252" s="497">
        <f t="shared" si="29"/>
        <v>1388.3564017612789</v>
      </c>
      <c r="F252" s="497">
        <f t="shared" si="30"/>
        <v>109.77045279925746</v>
      </c>
      <c r="G252" s="498">
        <f t="shared" si="31"/>
        <v>90.515383053854521</v>
      </c>
      <c r="H252" s="492">
        <v>165.53547380879434</v>
      </c>
      <c r="I252" s="477">
        <v>184.28319231648877</v>
      </c>
      <c r="J252" s="477">
        <v>19.004463278167066</v>
      </c>
      <c r="K252" s="478">
        <v>239.07327534187482</v>
      </c>
      <c r="L252" s="492">
        <v>174.69786903309509</v>
      </c>
      <c r="M252" s="477">
        <v>209.24486677892855</v>
      </c>
      <c r="N252" s="477">
        <v>21.733365710812844</v>
      </c>
      <c r="O252" s="477">
        <v>40.9524617200085</v>
      </c>
      <c r="P252" s="478">
        <v>3027.6691693296821</v>
      </c>
      <c r="Q252" s="501">
        <v>1E-3</v>
      </c>
      <c r="R252" s="497">
        <v>1E-3</v>
      </c>
      <c r="S252" s="497">
        <v>1E-3</v>
      </c>
      <c r="T252" s="497">
        <v>0</v>
      </c>
      <c r="U252" s="501">
        <v>0</v>
      </c>
      <c r="V252" s="497">
        <v>0</v>
      </c>
      <c r="W252" s="497">
        <v>0</v>
      </c>
      <c r="X252" s="497">
        <v>2829.5473557078153</v>
      </c>
      <c r="Y252" s="501">
        <v>172637.02627505438</v>
      </c>
      <c r="Z252" s="497">
        <v>173277.86022758341</v>
      </c>
      <c r="AA252" s="497">
        <v>132848.81437737844</v>
      </c>
      <c r="AB252" s="498">
        <v>8708.0155958946179</v>
      </c>
      <c r="AD252" s="118"/>
      <c r="AE252" s="118"/>
      <c r="AF252" s="118"/>
      <c r="AG252" s="109"/>
      <c r="AH252" s="109"/>
      <c r="AI252" s="109"/>
      <c r="AJ252" s="109"/>
    </row>
    <row r="253" spans="1:36" s="1" customFormat="1" x14ac:dyDescent="0.3">
      <c r="A253" s="47">
        <v>5</v>
      </c>
      <c r="B253" s="178">
        <v>2022</v>
      </c>
      <c r="C253" s="22" t="s">
        <v>4</v>
      </c>
      <c r="D253" s="499">
        <f t="shared" si="28"/>
        <v>2128.3314009610158</v>
      </c>
      <c r="E253" s="493">
        <f t="shared" si="29"/>
        <v>1357.4945156998833</v>
      </c>
      <c r="F253" s="493">
        <f t="shared" si="30"/>
        <v>118.56599271448627</v>
      </c>
      <c r="G253" s="494">
        <f t="shared" si="31"/>
        <v>952.99657674069374</v>
      </c>
      <c r="H253" s="490">
        <v>252.4262565032206</v>
      </c>
      <c r="I253" s="473">
        <v>169.82614312101455</v>
      </c>
      <c r="J253" s="473">
        <v>19.749723227498638</v>
      </c>
      <c r="K253" s="474">
        <v>2312.1099752777063</v>
      </c>
      <c r="L253" s="490">
        <v>175.53851362316664</v>
      </c>
      <c r="M253" s="473">
        <v>141.7541800227429</v>
      </c>
      <c r="N253" s="473">
        <v>19.241660778526434</v>
      </c>
      <c r="O253" s="473">
        <v>119.61994127235802</v>
      </c>
      <c r="P253" s="474">
        <v>3590.855245237819</v>
      </c>
      <c r="Q253" s="499">
        <v>1E-3</v>
      </c>
      <c r="R253" s="493">
        <v>1E-3</v>
      </c>
      <c r="S253" s="493">
        <v>1E-3</v>
      </c>
      <c r="T253" s="493">
        <v>0</v>
      </c>
      <c r="U253" s="499">
        <v>0</v>
      </c>
      <c r="V253" s="493">
        <v>0</v>
      </c>
      <c r="W253" s="493">
        <v>0</v>
      </c>
      <c r="X253" s="493">
        <v>1398.3642112324708</v>
      </c>
      <c r="Y253" s="499">
        <v>193924.44708492048</v>
      </c>
      <c r="Z253" s="493">
        <v>183849.04283464124</v>
      </c>
      <c r="AA253" s="493">
        <v>138078.78728326713</v>
      </c>
      <c r="AB253" s="494">
        <v>9480.0513381303535</v>
      </c>
      <c r="AD253" s="118"/>
      <c r="AE253" s="118"/>
      <c r="AF253" s="118"/>
      <c r="AG253" s="109"/>
      <c r="AH253" s="109"/>
      <c r="AI253" s="109"/>
      <c r="AJ253" s="109"/>
    </row>
    <row r="254" spans="1:36" s="1" customFormat="1" x14ac:dyDescent="0.3">
      <c r="A254" s="327">
        <v>5</v>
      </c>
      <c r="B254" s="179">
        <v>2023</v>
      </c>
      <c r="C254" s="23" t="s">
        <v>4</v>
      </c>
      <c r="D254" s="500">
        <f t="shared" si="28"/>
        <v>115.506794750493</v>
      </c>
      <c r="E254" s="495">
        <f t="shared" si="29"/>
        <v>5593.5565640681161</v>
      </c>
      <c r="F254" s="495">
        <f t="shared" si="30"/>
        <v>470.5047347165135</v>
      </c>
      <c r="G254" s="496">
        <f t="shared" si="31"/>
        <v>192.57408171150757</v>
      </c>
      <c r="H254" s="491">
        <v>13.585144600320767</v>
      </c>
      <c r="I254" s="475">
        <v>671.90291453091834</v>
      </c>
      <c r="J254" s="475">
        <v>77.610780656381422</v>
      </c>
      <c r="K254" s="476">
        <v>485.80197378087121</v>
      </c>
      <c r="L254" s="491">
        <v>78.349608190084069</v>
      </c>
      <c r="M254" s="475">
        <v>865.97759240719324</v>
      </c>
      <c r="N254" s="475">
        <v>80.049242188083937</v>
      </c>
      <c r="O254" s="475">
        <v>37.630252730144406</v>
      </c>
      <c r="P254" s="476">
        <v>7692.9282047557172</v>
      </c>
      <c r="Q254" s="500">
        <v>1E-3</v>
      </c>
      <c r="R254" s="495">
        <v>1E-3</v>
      </c>
      <c r="S254" s="495">
        <v>1E-3</v>
      </c>
      <c r="T254" s="495">
        <v>0</v>
      </c>
      <c r="U254" s="500">
        <v>0</v>
      </c>
      <c r="V254" s="495">
        <v>0</v>
      </c>
      <c r="W254" s="495">
        <v>0</v>
      </c>
      <c r="X254" s="495">
        <v>7244.7554837049902</v>
      </c>
      <c r="Y254" s="500">
        <v>195555.98099401983</v>
      </c>
      <c r="Z254" s="495">
        <v>191473.795084493</v>
      </c>
      <c r="AA254" s="495">
        <v>139434.35186397677</v>
      </c>
      <c r="AB254" s="496">
        <v>9117.3031778634504</v>
      </c>
      <c r="AD254" s="118"/>
      <c r="AE254" s="118"/>
      <c r="AF254" s="118"/>
      <c r="AG254" s="109"/>
      <c r="AH254" s="109"/>
      <c r="AI254" s="109"/>
      <c r="AJ254" s="109"/>
    </row>
    <row r="255" spans="1:36" s="1" customFormat="1" x14ac:dyDescent="0.3">
      <c r="A255" s="327">
        <v>5</v>
      </c>
      <c r="B255" s="179">
        <v>2024</v>
      </c>
      <c r="C255" s="23" t="s">
        <v>4</v>
      </c>
      <c r="D255" s="500">
        <f t="shared" si="28"/>
        <v>791.71732020159629</v>
      </c>
      <c r="E255" s="495">
        <f t="shared" si="29"/>
        <v>1595.9775461162953</v>
      </c>
      <c r="F255" s="495">
        <f t="shared" si="30"/>
        <v>90.048719971017576</v>
      </c>
      <c r="G255" s="496">
        <f t="shared" si="31"/>
        <v>258.14038904356153</v>
      </c>
      <c r="H255" s="491">
        <v>93.524076848052943</v>
      </c>
      <c r="I255" s="475">
        <v>187.80849702031929</v>
      </c>
      <c r="J255" s="475">
        <v>14.706392749583678</v>
      </c>
      <c r="K255" s="476">
        <v>624.2229789638933</v>
      </c>
      <c r="L255" s="491">
        <v>90.535144678483348</v>
      </c>
      <c r="M255" s="475">
        <v>260.42504165769219</v>
      </c>
      <c r="N255" s="475">
        <v>22.410106616594575</v>
      </c>
      <c r="O255" s="475">
        <v>106.80882040616919</v>
      </c>
      <c r="P255" s="476">
        <v>2608.5417062218312</v>
      </c>
      <c r="Q255" s="500">
        <v>1E-3</v>
      </c>
      <c r="R255" s="495">
        <v>1E-3</v>
      </c>
      <c r="S255" s="495">
        <v>0</v>
      </c>
      <c r="T255" s="495">
        <v>0</v>
      </c>
      <c r="U255" s="500">
        <v>0</v>
      </c>
      <c r="V255" s="495">
        <v>0</v>
      </c>
      <c r="W255" s="495">
        <v>0.19335353248109224</v>
      </c>
      <c r="X255" s="495">
        <v>2091.126547664107</v>
      </c>
      <c r="Y255" s="500">
        <v>194703.85571644182</v>
      </c>
      <c r="Z255" s="495">
        <v>195451.66562247369</v>
      </c>
      <c r="AA255" s="495">
        <v>140831.31020637508</v>
      </c>
      <c r="AB255" s="496">
        <v>9511.3911984732295</v>
      </c>
      <c r="AD255" s="118"/>
      <c r="AE255" s="118"/>
      <c r="AF255" s="118"/>
      <c r="AG255" s="109"/>
      <c r="AH255" s="109"/>
      <c r="AI255" s="109"/>
      <c r="AJ255" s="109"/>
    </row>
    <row r="256" spans="1:36" s="1" customFormat="1" x14ac:dyDescent="0.3">
      <c r="A256" s="327">
        <v>5</v>
      </c>
      <c r="B256" s="179">
        <v>2025</v>
      </c>
      <c r="C256" s="23" t="s">
        <v>4</v>
      </c>
      <c r="D256" s="500">
        <f t="shared" si="28"/>
        <v>518.14773215904756</v>
      </c>
      <c r="E256" s="495">
        <f t="shared" si="29"/>
        <v>1041.0881534334226</v>
      </c>
      <c r="F256" s="495">
        <f t="shared" si="30"/>
        <v>72.237304527146861</v>
      </c>
      <c r="G256" s="496">
        <f t="shared" si="31"/>
        <v>203.37513642838343</v>
      </c>
      <c r="H256" s="491">
        <v>60.439004679889003</v>
      </c>
      <c r="I256" s="475">
        <v>129.63349308822256</v>
      </c>
      <c r="J256" s="475">
        <v>11.875779955155361</v>
      </c>
      <c r="K256" s="476">
        <v>474.75905575168952</v>
      </c>
      <c r="L256" s="491">
        <v>63.558708528057025</v>
      </c>
      <c r="M256" s="475">
        <v>155.94462206825841</v>
      </c>
      <c r="N256" s="475">
        <v>17.465346840519267</v>
      </c>
      <c r="O256" s="475">
        <v>37.268257136041775</v>
      </c>
      <c r="P256" s="476">
        <v>1813.0196773897414</v>
      </c>
      <c r="Q256" s="500">
        <v>1E-3</v>
      </c>
      <c r="R256" s="495">
        <v>1E-3</v>
      </c>
      <c r="S256" s="495">
        <v>1E-3</v>
      </c>
      <c r="T256" s="495">
        <v>0</v>
      </c>
      <c r="U256" s="500">
        <v>0</v>
      </c>
      <c r="V256" s="495">
        <v>0</v>
      </c>
      <c r="W256" s="495">
        <v>0</v>
      </c>
      <c r="X256" s="495">
        <v>1375.5278787740938</v>
      </c>
      <c r="Y256" s="500">
        <v>197180.57739001105</v>
      </c>
      <c r="Z256" s="495">
        <v>184713.27863295976</v>
      </c>
      <c r="AA256" s="495">
        <v>139903.06408490898</v>
      </c>
      <c r="AB256" s="496">
        <v>9852.6359448724907</v>
      </c>
      <c r="AD256" s="118"/>
      <c r="AE256" s="118"/>
      <c r="AF256" s="118"/>
      <c r="AG256" s="109"/>
      <c r="AH256" s="109"/>
      <c r="AI256" s="109"/>
      <c r="AJ256" s="109"/>
    </row>
    <row r="257" spans="1:36" s="1" customFormat="1" x14ac:dyDescent="0.3">
      <c r="A257" s="327">
        <v>5</v>
      </c>
      <c r="B257" s="179">
        <v>2026</v>
      </c>
      <c r="C257" s="23" t="s">
        <v>4</v>
      </c>
      <c r="D257" s="500">
        <f t="shared" si="28"/>
        <v>403.58254042838189</v>
      </c>
      <c r="E257" s="495">
        <f t="shared" si="29"/>
        <v>1444.37076640492</v>
      </c>
      <c r="F257" s="495">
        <f t="shared" si="30"/>
        <v>97.986459257600387</v>
      </c>
      <c r="G257" s="496">
        <f t="shared" si="31"/>
        <v>672.09020975988517</v>
      </c>
      <c r="H257" s="491">
        <v>47.371076111246467</v>
      </c>
      <c r="I257" s="475">
        <v>178.19932685184432</v>
      </c>
      <c r="J257" s="475">
        <v>16.267709659342785</v>
      </c>
      <c r="K257" s="476">
        <v>1642.5075709319785</v>
      </c>
      <c r="L257" s="491">
        <v>26.862114204759852</v>
      </c>
      <c r="M257" s="475">
        <v>103.65821126472878</v>
      </c>
      <c r="N257" s="475">
        <v>16.353539067195534</v>
      </c>
      <c r="O257" s="475">
        <v>68.667524525057374</v>
      </c>
      <c r="P257" s="476">
        <v>2268.8911052945637</v>
      </c>
      <c r="Q257" s="500">
        <v>1E-3</v>
      </c>
      <c r="R257" s="495">
        <v>1E-3</v>
      </c>
      <c r="S257" s="495">
        <v>1E-3</v>
      </c>
      <c r="T257" s="495">
        <v>0</v>
      </c>
      <c r="U257" s="500">
        <v>0</v>
      </c>
      <c r="V257" s="495">
        <v>0</v>
      </c>
      <c r="W257" s="495">
        <v>0</v>
      </c>
      <c r="X257" s="495">
        <v>695.05005888764254</v>
      </c>
      <c r="Y257" s="500">
        <v>195950.76134757744</v>
      </c>
      <c r="Z257" s="495">
        <v>186423.41816999594</v>
      </c>
      <c r="AA257" s="495">
        <v>138537.5452426078</v>
      </c>
      <c r="AB257" s="496">
        <v>9411.2654931059224</v>
      </c>
      <c r="AD257" s="118"/>
      <c r="AE257" s="118"/>
      <c r="AF257" s="118"/>
      <c r="AG257" s="109"/>
      <c r="AH257" s="109"/>
      <c r="AI257" s="109"/>
      <c r="AJ257" s="109"/>
    </row>
    <row r="258" spans="1:36" s="1" customFormat="1" x14ac:dyDescent="0.3">
      <c r="A258" s="327">
        <v>5</v>
      </c>
      <c r="B258" s="179">
        <v>2027</v>
      </c>
      <c r="C258" s="23" t="s">
        <v>4</v>
      </c>
      <c r="D258" s="500">
        <f t="shared" si="28"/>
        <v>50.994655225761456</v>
      </c>
      <c r="E258" s="495">
        <f t="shared" si="29"/>
        <v>4037.6446509818934</v>
      </c>
      <c r="F258" s="495">
        <f t="shared" si="30"/>
        <v>376.2393395121108</v>
      </c>
      <c r="G258" s="496">
        <f t="shared" si="31"/>
        <v>231.41492717656769</v>
      </c>
      <c r="H258" s="491">
        <v>5.9344286334722298</v>
      </c>
      <c r="I258" s="475">
        <v>518.96831590868351</v>
      </c>
      <c r="J258" s="475">
        <v>63.112945119728138</v>
      </c>
      <c r="K258" s="476">
        <v>591.96192785102255</v>
      </c>
      <c r="L258" s="491">
        <v>29.896090682720217</v>
      </c>
      <c r="M258" s="475">
        <v>297.34125885893116</v>
      </c>
      <c r="N258" s="475">
        <v>44.860602490751454</v>
      </c>
      <c r="O258" s="475">
        <v>95.438976253119719</v>
      </c>
      <c r="P258" s="476">
        <v>5927.1548763564651</v>
      </c>
      <c r="Q258" s="500">
        <v>1E-3</v>
      </c>
      <c r="R258" s="495">
        <v>1E-3</v>
      </c>
      <c r="S258" s="495">
        <v>1E-3</v>
      </c>
      <c r="T258" s="495">
        <v>0</v>
      </c>
      <c r="U258" s="500">
        <v>0</v>
      </c>
      <c r="V258" s="495">
        <v>0</v>
      </c>
      <c r="W258" s="495">
        <v>0</v>
      </c>
      <c r="X258" s="495">
        <v>5430.6309247585614</v>
      </c>
      <c r="Y258" s="500">
        <v>197639.42624182574</v>
      </c>
      <c r="Z258" s="495">
        <v>178943.1534177204</v>
      </c>
      <c r="AA258" s="495">
        <v>137111.40863989876</v>
      </c>
      <c r="AB258" s="496">
        <v>8991.360887655881</v>
      </c>
      <c r="AD258" s="118"/>
      <c r="AE258" s="118"/>
      <c r="AF258" s="118"/>
      <c r="AG258" s="109"/>
      <c r="AH258" s="109"/>
      <c r="AI258" s="109"/>
      <c r="AJ258" s="109"/>
    </row>
    <row r="259" spans="1:36" s="1" customFormat="1" ht="16.2" thickBot="1" x14ac:dyDescent="0.35">
      <c r="A259" s="409">
        <v>5</v>
      </c>
      <c r="B259" s="180">
        <v>2028</v>
      </c>
      <c r="C259" s="24" t="s">
        <v>4</v>
      </c>
      <c r="D259" s="501">
        <f t="shared" si="28"/>
        <v>1354.1014530161499</v>
      </c>
      <c r="E259" s="497">
        <f t="shared" si="29"/>
        <v>1671.8495206892844</v>
      </c>
      <c r="F259" s="497">
        <f t="shared" si="30"/>
        <v>130.6809384559003</v>
      </c>
      <c r="G259" s="498">
        <f t="shared" si="31"/>
        <v>100.15619547217402</v>
      </c>
      <c r="H259" s="492">
        <v>157.91440681103936</v>
      </c>
      <c r="I259" s="477">
        <v>206.46166732952258</v>
      </c>
      <c r="J259" s="477">
        <v>21.777253509925266</v>
      </c>
      <c r="K259" s="478">
        <v>256.36483261221809</v>
      </c>
      <c r="L259" s="492">
        <v>166.45421427997053</v>
      </c>
      <c r="M259" s="477">
        <v>237.6994515709784</v>
      </c>
      <c r="N259" s="477">
        <v>24.914440428425113</v>
      </c>
      <c r="O259" s="477">
        <v>43.551051242256335</v>
      </c>
      <c r="P259" s="478">
        <v>3291.0128474346693</v>
      </c>
      <c r="Q259" s="501">
        <v>1E-3</v>
      </c>
      <c r="R259" s="497">
        <v>1E-3</v>
      </c>
      <c r="S259" s="497">
        <v>1E-3</v>
      </c>
      <c r="T259" s="497">
        <v>0</v>
      </c>
      <c r="U259" s="501">
        <v>0</v>
      </c>
      <c r="V259" s="497">
        <v>0</v>
      </c>
      <c r="W259" s="497">
        <v>0</v>
      </c>
      <c r="X259" s="497">
        <v>3078.1980660647068</v>
      </c>
      <c r="Y259" s="501">
        <v>197222.87565971614</v>
      </c>
      <c r="Z259" s="497">
        <v>186245.41530259693</v>
      </c>
      <c r="AA259" s="497">
        <v>138018.39534612745</v>
      </c>
      <c r="AB259" s="498">
        <v>8985.6025586179239</v>
      </c>
      <c r="AD259" s="118"/>
      <c r="AE259" s="118"/>
      <c r="AF259" s="118"/>
      <c r="AG259" s="109"/>
      <c r="AH259" s="109"/>
      <c r="AI259" s="109"/>
      <c r="AJ259" s="109"/>
    </row>
    <row r="260" spans="1:36" s="1" customFormat="1" x14ac:dyDescent="0.3">
      <c r="A260" s="47">
        <v>5</v>
      </c>
      <c r="B260" s="178">
        <v>2029</v>
      </c>
      <c r="C260" s="22" t="s">
        <v>4</v>
      </c>
      <c r="D260" s="499">
        <f t="shared" si="28"/>
        <v>2326.2414130228954</v>
      </c>
      <c r="E260" s="493">
        <f t="shared" si="29"/>
        <v>1624.3519175048898</v>
      </c>
      <c r="F260" s="493">
        <f t="shared" si="30"/>
        <v>141.21924693071736</v>
      </c>
      <c r="G260" s="494">
        <f t="shared" si="31"/>
        <v>1052.3709079010157</v>
      </c>
      <c r="H260" s="490">
        <v>239.04477620648296</v>
      </c>
      <c r="I260" s="473">
        <v>191.28528015310633</v>
      </c>
      <c r="J260" s="473">
        <v>22.829555304699344</v>
      </c>
      <c r="K260" s="474">
        <v>2478.0008331808112</v>
      </c>
      <c r="L260" s="490">
        <v>167.24273722856373</v>
      </c>
      <c r="M260" s="473">
        <v>158.16588354548281</v>
      </c>
      <c r="N260" s="473">
        <v>22.171342085694665</v>
      </c>
      <c r="O260" s="473">
        <v>147.21869246472517</v>
      </c>
      <c r="P260" s="474">
        <v>3817.9519381972668</v>
      </c>
      <c r="Q260" s="499">
        <v>1E-3</v>
      </c>
      <c r="R260" s="493">
        <v>1E-3</v>
      </c>
      <c r="S260" s="493">
        <v>1E-3</v>
      </c>
      <c r="T260" s="493">
        <v>0</v>
      </c>
      <c r="U260" s="499">
        <v>0</v>
      </c>
      <c r="V260" s="493">
        <v>0</v>
      </c>
      <c r="W260" s="493">
        <v>0</v>
      </c>
      <c r="X260" s="493">
        <v>1487.1687974811809</v>
      </c>
      <c r="Y260" s="499">
        <v>223822.30370644492</v>
      </c>
      <c r="Z260" s="493">
        <v>195310.86800149566</v>
      </c>
      <c r="AA260" s="493">
        <v>142273.58509860712</v>
      </c>
      <c r="AB260" s="494">
        <v>9767.7654331753984</v>
      </c>
      <c r="AD260" s="118"/>
      <c r="AE260" s="118"/>
      <c r="AF260" s="118"/>
      <c r="AG260" s="109"/>
      <c r="AH260" s="109"/>
      <c r="AI260" s="109"/>
      <c r="AJ260" s="109"/>
    </row>
    <row r="261" spans="1:36" s="1" customFormat="1" x14ac:dyDescent="0.3">
      <c r="A261" s="327">
        <v>5</v>
      </c>
      <c r="B261" s="179">
        <v>2030</v>
      </c>
      <c r="C261" s="23" t="s">
        <v>4</v>
      </c>
      <c r="D261" s="500">
        <f t="shared" ref="D261:D287" si="32">Y261*H261/23000</f>
        <v>126.22118621548903</v>
      </c>
      <c r="E261" s="495">
        <f t="shared" ref="E261:E287" si="33">Z261*I261/23000</f>
        <v>6766.481051862459</v>
      </c>
      <c r="F261" s="495">
        <f t="shared" ref="F261:F287" si="34">AA261*J261/23000</f>
        <v>559.82418096741753</v>
      </c>
      <c r="G261" s="496">
        <f t="shared" ref="G261:G287" si="35">AB261*K261/23000</f>
        <v>212.92036831085136</v>
      </c>
      <c r="H261" s="491">
        <v>12.866666646839464</v>
      </c>
      <c r="I261" s="475">
        <v>759.9910749006807</v>
      </c>
      <c r="J261" s="475">
        <v>89.672264184359747</v>
      </c>
      <c r="K261" s="476">
        <v>520.68965634890503</v>
      </c>
      <c r="L261" s="491">
        <v>74.295056879031023</v>
      </c>
      <c r="M261" s="475">
        <v>977.06708604480377</v>
      </c>
      <c r="N261" s="475">
        <v>92.162012243599733</v>
      </c>
      <c r="O261" s="475">
        <v>37.659259167917071</v>
      </c>
      <c r="P261" s="476">
        <v>8935.4477030155722</v>
      </c>
      <c r="Q261" s="500">
        <v>1E-3</v>
      </c>
      <c r="R261" s="495">
        <v>1E-3</v>
      </c>
      <c r="S261" s="495">
        <v>0</v>
      </c>
      <c r="T261" s="495">
        <v>0</v>
      </c>
      <c r="U261" s="500">
        <v>0</v>
      </c>
      <c r="V261" s="495">
        <v>0</v>
      </c>
      <c r="W261" s="495">
        <v>0.3442636403897929</v>
      </c>
      <c r="X261" s="495">
        <v>8452.4163058345857</v>
      </c>
      <c r="Y261" s="500">
        <v>225628.54565516819</v>
      </c>
      <c r="Z261" s="495">
        <v>204777.48927929834</v>
      </c>
      <c r="AA261" s="495">
        <v>143589.06044547464</v>
      </c>
      <c r="AB261" s="496">
        <v>9405.1579696986992</v>
      </c>
      <c r="AD261" s="118"/>
      <c r="AE261" s="118"/>
      <c r="AF261" s="118"/>
      <c r="AG261" s="109"/>
      <c r="AH261" s="109"/>
      <c r="AI261" s="109"/>
      <c r="AJ261" s="109"/>
    </row>
    <row r="262" spans="1:36" s="1" customFormat="1" x14ac:dyDescent="0.3">
      <c r="A262" s="327">
        <v>6</v>
      </c>
      <c r="B262" s="179">
        <v>2018</v>
      </c>
      <c r="C262" s="23" t="s">
        <v>5</v>
      </c>
      <c r="D262" s="500">
        <f t="shared" si="32"/>
        <v>865.78068882838431</v>
      </c>
      <c r="E262" s="495">
        <f t="shared" si="33"/>
        <v>1938.1175665444068</v>
      </c>
      <c r="F262" s="495">
        <f t="shared" si="34"/>
        <v>107.10181252818502</v>
      </c>
      <c r="G262" s="496">
        <f t="shared" si="35"/>
        <v>284.8070122620565</v>
      </c>
      <c r="H262" s="491">
        <v>88.61970984025119</v>
      </c>
      <c r="I262" s="475">
        <v>212.70619949022102</v>
      </c>
      <c r="J262" s="475">
        <v>16.989900572416566</v>
      </c>
      <c r="K262" s="476">
        <v>668.48330870253585</v>
      </c>
      <c r="L262" s="491">
        <v>86.018489942324166</v>
      </c>
      <c r="M262" s="475">
        <v>308.91140677803503</v>
      </c>
      <c r="N262" s="475">
        <v>27.148733567160285</v>
      </c>
      <c r="O262" s="475">
        <v>120.06812618544487</v>
      </c>
      <c r="P262" s="476">
        <v>2887.9882083983912</v>
      </c>
      <c r="Q262" s="500">
        <v>1E-3</v>
      </c>
      <c r="R262" s="495">
        <v>1E-3</v>
      </c>
      <c r="S262" s="495">
        <v>0</v>
      </c>
      <c r="T262" s="495">
        <v>0</v>
      </c>
      <c r="U262" s="500">
        <v>0</v>
      </c>
      <c r="V262" s="495">
        <v>0</v>
      </c>
      <c r="W262" s="495">
        <v>0.46439585388315152</v>
      </c>
      <c r="X262" s="495">
        <v>2339.5720258812999</v>
      </c>
      <c r="Y262" s="500">
        <v>224701.2078796984</v>
      </c>
      <c r="Z262" s="495">
        <v>209569.36909857547</v>
      </c>
      <c r="AA262" s="495">
        <v>144988.58764056209</v>
      </c>
      <c r="AB262" s="496">
        <v>9799.1396295912491</v>
      </c>
      <c r="AD262" s="118"/>
      <c r="AE262" s="118"/>
      <c r="AF262" s="118"/>
      <c r="AG262" s="109"/>
      <c r="AH262" s="109"/>
      <c r="AI262" s="109"/>
      <c r="AJ262" s="109"/>
    </row>
    <row r="263" spans="1:36" s="1" customFormat="1" x14ac:dyDescent="0.3">
      <c r="A263" s="327">
        <v>6</v>
      </c>
      <c r="B263" s="179">
        <v>2019</v>
      </c>
      <c r="C263" s="23" t="s">
        <v>5</v>
      </c>
      <c r="D263" s="500">
        <f t="shared" si="32"/>
        <v>564.32542993813661</v>
      </c>
      <c r="E263" s="495">
        <f t="shared" si="33"/>
        <v>1244.9307557881123</v>
      </c>
      <c r="F263" s="495">
        <f t="shared" si="34"/>
        <v>85.985719669601693</v>
      </c>
      <c r="G263" s="496">
        <f t="shared" si="35"/>
        <v>224.87037834669431</v>
      </c>
      <c r="H263" s="491">
        <v>57.162484828443873</v>
      </c>
      <c r="I263" s="475">
        <v>145.99724472708567</v>
      </c>
      <c r="J263" s="475">
        <v>13.724892681767585</v>
      </c>
      <c r="K263" s="476">
        <v>510.04362401598871</v>
      </c>
      <c r="L263" s="491">
        <v>60.478386534700192</v>
      </c>
      <c r="M263" s="475">
        <v>176.53846929209078</v>
      </c>
      <c r="N263" s="475">
        <v>20.541734176742288</v>
      </c>
      <c r="O263" s="475">
        <v>40.462910012311028</v>
      </c>
      <c r="P263" s="476">
        <v>2013.8879344953389</v>
      </c>
      <c r="Q263" s="500">
        <v>1E-3</v>
      </c>
      <c r="R263" s="495">
        <v>1E-3</v>
      </c>
      <c r="S263" s="495">
        <v>1E-3</v>
      </c>
      <c r="T263" s="495">
        <v>0</v>
      </c>
      <c r="U263" s="500">
        <v>0</v>
      </c>
      <c r="V263" s="495">
        <v>0</v>
      </c>
      <c r="W263" s="495">
        <v>0</v>
      </c>
      <c r="X263" s="495">
        <v>1544.3062204916612</v>
      </c>
      <c r="Y263" s="500">
        <v>227062.99293201111</v>
      </c>
      <c r="Z263" s="495">
        <v>196122.92983097961</v>
      </c>
      <c r="AA263" s="495">
        <v>144093.77167866795</v>
      </c>
      <c r="AB263" s="496">
        <v>10140.345763467161</v>
      </c>
      <c r="AD263" s="118"/>
      <c r="AE263" s="118"/>
      <c r="AF263" s="118"/>
      <c r="AG263" s="109"/>
      <c r="AH263" s="109"/>
      <c r="AI263" s="109"/>
      <c r="AJ263" s="109"/>
    </row>
    <row r="264" spans="1:36" s="1" customFormat="1" x14ac:dyDescent="0.3">
      <c r="A264" s="327">
        <v>6</v>
      </c>
      <c r="B264" s="179">
        <v>2020</v>
      </c>
      <c r="C264" s="23" t="s">
        <v>5</v>
      </c>
      <c r="D264" s="500">
        <f t="shared" si="32"/>
        <v>440.30870952182039</v>
      </c>
      <c r="E264" s="495">
        <f t="shared" si="33"/>
        <v>1740.1563626997686</v>
      </c>
      <c r="F264" s="495">
        <f t="shared" si="34"/>
        <v>116.66884677274145</v>
      </c>
      <c r="G264" s="496">
        <f t="shared" si="35"/>
        <v>744.81538694265078</v>
      </c>
      <c r="H264" s="491">
        <v>44.824337213447542</v>
      </c>
      <c r="I264" s="475">
        <v>201.87207784566499</v>
      </c>
      <c r="J264" s="475">
        <v>18.803187158997908</v>
      </c>
      <c r="K264" s="476">
        <v>1766.240692469562</v>
      </c>
      <c r="L264" s="491">
        <v>25.246278690444296</v>
      </c>
      <c r="M264" s="475">
        <v>115.83660432409624</v>
      </c>
      <c r="N264" s="475">
        <v>19.596754749275522</v>
      </c>
      <c r="O264" s="475">
        <v>79.821496742056539</v>
      </c>
      <c r="P264" s="476">
        <v>2566.7188038537874</v>
      </c>
      <c r="Q264" s="500">
        <v>1E-3</v>
      </c>
      <c r="R264" s="495">
        <v>1E-3</v>
      </c>
      <c r="S264" s="495">
        <v>1E-3</v>
      </c>
      <c r="T264" s="495">
        <v>0</v>
      </c>
      <c r="U264" s="500">
        <v>0</v>
      </c>
      <c r="V264" s="495">
        <v>0</v>
      </c>
      <c r="W264" s="495">
        <v>0</v>
      </c>
      <c r="X264" s="495">
        <v>880.29860812628237</v>
      </c>
      <c r="Y264" s="500">
        <v>225928.61263687984</v>
      </c>
      <c r="Z264" s="495">
        <v>198262.17062417849</v>
      </c>
      <c r="AA264" s="495">
        <v>142708.97019120352</v>
      </c>
      <c r="AB264" s="496">
        <v>9698.991747115002</v>
      </c>
      <c r="AD264" s="118"/>
      <c r="AE264" s="118"/>
      <c r="AF264" s="118"/>
      <c r="AG264" s="109"/>
      <c r="AH264" s="109"/>
      <c r="AI264" s="109"/>
      <c r="AJ264" s="109"/>
    </row>
    <row r="265" spans="1:36" s="1" customFormat="1" x14ac:dyDescent="0.3">
      <c r="A265" s="327">
        <v>6</v>
      </c>
      <c r="B265" s="179">
        <v>2021</v>
      </c>
      <c r="C265" s="23" t="s">
        <v>5</v>
      </c>
      <c r="D265" s="500">
        <f t="shared" si="32"/>
        <v>55.59574600617352</v>
      </c>
      <c r="E265" s="495">
        <f t="shared" si="33"/>
        <v>4797.4609540461124</v>
      </c>
      <c r="F265" s="495">
        <f t="shared" si="34"/>
        <v>448.01538595847705</v>
      </c>
      <c r="G265" s="496">
        <f t="shared" si="35"/>
        <v>256.91649507707666</v>
      </c>
      <c r="H265" s="491">
        <v>5.6153746455918423</v>
      </c>
      <c r="I265" s="475">
        <v>584.21967301630627</v>
      </c>
      <c r="J265" s="475">
        <v>72.947349026983204</v>
      </c>
      <c r="K265" s="476">
        <v>636.82288218304006</v>
      </c>
      <c r="L265" s="491">
        <v>27.495467242765621</v>
      </c>
      <c r="M265" s="475">
        <v>320.57542040005706</v>
      </c>
      <c r="N265" s="475">
        <v>50.449646578559786</v>
      </c>
      <c r="O265" s="475">
        <v>114.3086248263936</v>
      </c>
      <c r="P265" s="476">
        <v>6865.9240070180267</v>
      </c>
      <c r="Q265" s="500">
        <v>1E-3</v>
      </c>
      <c r="R265" s="495">
        <v>1E-3</v>
      </c>
      <c r="S265" s="495">
        <v>1E-3</v>
      </c>
      <c r="T265" s="495">
        <v>0</v>
      </c>
      <c r="U265" s="500">
        <v>0</v>
      </c>
      <c r="V265" s="495">
        <v>0</v>
      </c>
      <c r="W265" s="495">
        <v>0</v>
      </c>
      <c r="X265" s="495">
        <v>6343.4087496613793</v>
      </c>
      <c r="Y265" s="500">
        <v>227714.48725078252</v>
      </c>
      <c r="Z265" s="495">
        <v>188870.05528822856</v>
      </c>
      <c r="AA265" s="495">
        <v>141257.41393608964</v>
      </c>
      <c r="AB265" s="496">
        <v>9278.9997848637831</v>
      </c>
      <c r="AD265" s="118"/>
      <c r="AE265" s="118"/>
      <c r="AF265" s="118"/>
      <c r="AG265" s="109"/>
      <c r="AH265" s="109"/>
      <c r="AI265" s="109"/>
      <c r="AJ265" s="109"/>
    </row>
    <row r="266" spans="1:36" s="1" customFormat="1" ht="16.2" thickBot="1" x14ac:dyDescent="0.35">
      <c r="A266" s="409">
        <v>6</v>
      </c>
      <c r="B266" s="180">
        <v>2022</v>
      </c>
      <c r="C266" s="24" t="s">
        <v>5</v>
      </c>
      <c r="D266" s="501">
        <f t="shared" si="32"/>
        <v>1475.512286380286</v>
      </c>
      <c r="E266" s="497">
        <f t="shared" si="33"/>
        <v>2012.2352380346665</v>
      </c>
      <c r="F266" s="497">
        <f t="shared" si="34"/>
        <v>155.6095119273111</v>
      </c>
      <c r="G266" s="498">
        <f t="shared" si="35"/>
        <v>111.18591930918241</v>
      </c>
      <c r="H266" s="492">
        <v>149.4266071053263</v>
      </c>
      <c r="I266" s="477">
        <v>232.64124046326486</v>
      </c>
      <c r="J266" s="477">
        <v>25.168759059276066</v>
      </c>
      <c r="K266" s="478">
        <v>275.76605539448036</v>
      </c>
      <c r="L266" s="492">
        <v>156.78353996855401</v>
      </c>
      <c r="M266" s="477">
        <v>271.61792021176382</v>
      </c>
      <c r="N266" s="477">
        <v>28.876344081741134</v>
      </c>
      <c r="O266" s="477">
        <v>46.486941338316242</v>
      </c>
      <c r="P266" s="478">
        <v>3589.6750330979103</v>
      </c>
      <c r="Q266" s="501">
        <v>1E-3</v>
      </c>
      <c r="R266" s="497">
        <v>1E-3</v>
      </c>
      <c r="S266" s="497">
        <v>1E-3</v>
      </c>
      <c r="T266" s="497">
        <v>0</v>
      </c>
      <c r="U266" s="501">
        <v>0</v>
      </c>
      <c r="V266" s="497">
        <v>0</v>
      </c>
      <c r="W266" s="497">
        <v>0</v>
      </c>
      <c r="X266" s="497">
        <v>3360.3949190417457</v>
      </c>
      <c r="Y266" s="501">
        <v>227113.38525424435</v>
      </c>
      <c r="Z266" s="497">
        <v>198938.97738266824</v>
      </c>
      <c r="AA266" s="497">
        <v>142200.8437483568</v>
      </c>
      <c r="AB266" s="498">
        <v>9273.3536056605644</v>
      </c>
      <c r="AD266" s="118"/>
      <c r="AE266" s="118"/>
      <c r="AF266" s="118"/>
      <c r="AG266" s="109"/>
      <c r="AH266" s="109"/>
      <c r="AI266" s="109"/>
      <c r="AJ266" s="109"/>
    </row>
    <row r="267" spans="1:36" s="1" customFormat="1" x14ac:dyDescent="0.3">
      <c r="A267" s="47">
        <v>6</v>
      </c>
      <c r="B267" s="178">
        <v>2023</v>
      </c>
      <c r="C267" s="22" t="s">
        <v>5</v>
      </c>
      <c r="D267" s="499">
        <f t="shared" si="32"/>
        <v>2546.0461849395238</v>
      </c>
      <c r="E267" s="493">
        <f t="shared" si="33"/>
        <v>1943.8324484223313</v>
      </c>
      <c r="F267" s="493">
        <f t="shared" si="34"/>
        <v>168.40975117790947</v>
      </c>
      <c r="G267" s="494">
        <f t="shared" si="35"/>
        <v>1167.2602670488959</v>
      </c>
      <c r="H267" s="490">
        <v>224.48072915146113</v>
      </c>
      <c r="I267" s="473">
        <v>216.73957620459845</v>
      </c>
      <c r="J267" s="473">
        <v>26.622822396690019</v>
      </c>
      <c r="K267" s="474">
        <v>2667.0878436120584</v>
      </c>
      <c r="L267" s="490">
        <v>157.98803497353668</v>
      </c>
      <c r="M267" s="473">
        <v>177.31451879588738</v>
      </c>
      <c r="N267" s="473">
        <v>25.782726478547591</v>
      </c>
      <c r="O267" s="473">
        <v>184.32002782658927</v>
      </c>
      <c r="P267" s="474">
        <v>4084.5943141445168</v>
      </c>
      <c r="Q267" s="499">
        <v>1E-3</v>
      </c>
      <c r="R267" s="493">
        <v>1E-3</v>
      </c>
      <c r="S267" s="493">
        <v>0</v>
      </c>
      <c r="T267" s="493">
        <v>0</v>
      </c>
      <c r="U267" s="499">
        <v>0</v>
      </c>
      <c r="V267" s="493">
        <v>0</v>
      </c>
      <c r="W267" s="493">
        <v>3.8221416266931291E-2</v>
      </c>
      <c r="X267" s="493">
        <v>1601.8254983590471</v>
      </c>
      <c r="Y267" s="499">
        <v>260864.54046618054</v>
      </c>
      <c r="Z267" s="493">
        <v>206275.87769900358</v>
      </c>
      <c r="AA267" s="493">
        <v>145492.62356096008</v>
      </c>
      <c r="AB267" s="494">
        <v>10066.029960890048</v>
      </c>
      <c r="AD267" s="118"/>
      <c r="AE267" s="118"/>
      <c r="AF267" s="118"/>
      <c r="AG267" s="109"/>
      <c r="AH267" s="109"/>
      <c r="AI267" s="109"/>
      <c r="AJ267" s="109"/>
    </row>
    <row r="268" spans="1:36" s="1" customFormat="1" x14ac:dyDescent="0.3">
      <c r="A268" s="327">
        <v>6</v>
      </c>
      <c r="B268" s="179">
        <v>2024</v>
      </c>
      <c r="C268" s="23" t="s">
        <v>5</v>
      </c>
      <c r="D268" s="500">
        <f t="shared" si="32"/>
        <v>138.06251777491448</v>
      </c>
      <c r="E268" s="495">
        <f t="shared" si="33"/>
        <v>8191.129255297069</v>
      </c>
      <c r="F268" s="495">
        <f t="shared" si="34"/>
        <v>667.37125701230968</v>
      </c>
      <c r="G268" s="496">
        <f t="shared" si="35"/>
        <v>236.57376437282898</v>
      </c>
      <c r="H268" s="491">
        <v>12.07703827706789</v>
      </c>
      <c r="I268" s="475">
        <v>864.70461078574704</v>
      </c>
      <c r="J268" s="475">
        <v>104.55341106859451</v>
      </c>
      <c r="K268" s="476">
        <v>560.74235036054483</v>
      </c>
      <c r="L268" s="491">
        <v>69.92226502379151</v>
      </c>
      <c r="M268" s="475">
        <v>1107.5814704390971</v>
      </c>
      <c r="N268" s="475">
        <v>106.92791588731478</v>
      </c>
      <c r="O268" s="475">
        <v>37.72714334877292</v>
      </c>
      <c r="P268" s="476">
        <v>10447.418900760282</v>
      </c>
      <c r="Q268" s="500">
        <v>1E-3</v>
      </c>
      <c r="R268" s="495">
        <v>1E-3</v>
      </c>
      <c r="S268" s="495">
        <v>0</v>
      </c>
      <c r="T268" s="495">
        <v>0</v>
      </c>
      <c r="U268" s="500">
        <v>0</v>
      </c>
      <c r="V268" s="495">
        <v>0</v>
      </c>
      <c r="W268" s="495">
        <v>0.92559133253378412</v>
      </c>
      <c r="X268" s="495">
        <v>9924.4026937485087</v>
      </c>
      <c r="Y268" s="500">
        <v>262931.84106674691</v>
      </c>
      <c r="Z268" s="495">
        <v>217873.21418425115</v>
      </c>
      <c r="AA268" s="495">
        <v>146810.50340110593</v>
      </c>
      <c r="AB268" s="496">
        <v>9703.5591784292701</v>
      </c>
      <c r="AD268" s="118"/>
      <c r="AE268" s="118"/>
      <c r="AF268" s="118"/>
      <c r="AG268" s="109"/>
      <c r="AH268" s="109"/>
      <c r="AI268" s="109"/>
      <c r="AJ268" s="109"/>
    </row>
    <row r="269" spans="1:36" s="1" customFormat="1" x14ac:dyDescent="0.3">
      <c r="A269" s="327">
        <v>6</v>
      </c>
      <c r="B269" s="179">
        <v>2025</v>
      </c>
      <c r="C269" s="23" t="s">
        <v>5</v>
      </c>
      <c r="D269" s="500">
        <f t="shared" si="32"/>
        <v>947.49432828685872</v>
      </c>
      <c r="E269" s="495">
        <f t="shared" si="33"/>
        <v>2356.0891797976947</v>
      </c>
      <c r="F269" s="495">
        <f t="shared" si="34"/>
        <v>127.65318347896627</v>
      </c>
      <c r="G269" s="496">
        <f t="shared" si="35"/>
        <v>315.83597612607531</v>
      </c>
      <c r="H269" s="491">
        <v>83.210911411377438</v>
      </c>
      <c r="I269" s="475">
        <v>242.33512600791585</v>
      </c>
      <c r="J269" s="475">
        <v>19.808606099782811</v>
      </c>
      <c r="K269" s="476">
        <v>719.41340052480859</v>
      </c>
      <c r="L269" s="491">
        <v>81.017263077710538</v>
      </c>
      <c r="M269" s="475">
        <v>368.50458668062038</v>
      </c>
      <c r="N269" s="475">
        <v>33.206816169534093</v>
      </c>
      <c r="O269" s="475">
        <v>135.26513514039561</v>
      </c>
      <c r="P269" s="476">
        <v>3227.334395604671</v>
      </c>
      <c r="Q269" s="500">
        <v>1E-3</v>
      </c>
      <c r="R269" s="495">
        <v>1E-3</v>
      </c>
      <c r="S269" s="495">
        <v>0</v>
      </c>
      <c r="T269" s="495">
        <v>0</v>
      </c>
      <c r="U269" s="500">
        <v>0</v>
      </c>
      <c r="V269" s="495">
        <v>0</v>
      </c>
      <c r="W269" s="495">
        <v>0.70777532719446401</v>
      </c>
      <c r="X269" s="495">
        <v>2643.1851302202585</v>
      </c>
      <c r="Y269" s="500">
        <v>261893.17219301694</v>
      </c>
      <c r="Z269" s="495">
        <v>223616.16340165588</v>
      </c>
      <c r="AA269" s="495">
        <v>148219.57714876343</v>
      </c>
      <c r="AB269" s="496">
        <v>10097.431387294862</v>
      </c>
      <c r="AD269" s="118"/>
      <c r="AE269" s="118"/>
      <c r="AF269" s="118"/>
      <c r="AG269" s="109"/>
      <c r="AH269" s="109"/>
      <c r="AI269" s="109"/>
      <c r="AJ269" s="109"/>
    </row>
    <row r="270" spans="1:36" s="1" customFormat="1" x14ac:dyDescent="0.3">
      <c r="A270" s="327">
        <v>6</v>
      </c>
      <c r="B270" s="179">
        <v>2026</v>
      </c>
      <c r="C270" s="23" t="s">
        <v>5</v>
      </c>
      <c r="D270" s="500">
        <f t="shared" si="32"/>
        <v>615.4686306865832</v>
      </c>
      <c r="E270" s="495">
        <f t="shared" si="33"/>
        <v>1489.0141599133458</v>
      </c>
      <c r="F270" s="495">
        <f t="shared" si="34"/>
        <v>102.51124553939563</v>
      </c>
      <c r="G270" s="496">
        <f t="shared" si="35"/>
        <v>249.761737685681</v>
      </c>
      <c r="H270" s="491">
        <v>53.612525925238117</v>
      </c>
      <c r="I270" s="475">
        <v>165.42770750063858</v>
      </c>
      <c r="J270" s="475">
        <v>16.005791005107987</v>
      </c>
      <c r="K270" s="476">
        <v>550.31477815912785</v>
      </c>
      <c r="L270" s="491">
        <v>57.044162677698289</v>
      </c>
      <c r="M270" s="475">
        <v>200.79469249633431</v>
      </c>
      <c r="N270" s="475">
        <v>24.394223093421413</v>
      </c>
      <c r="O270" s="475">
        <v>43.790256070424206</v>
      </c>
      <c r="P270" s="476">
        <v>2253.9116527822125</v>
      </c>
      <c r="Q270" s="500">
        <v>1E-3</v>
      </c>
      <c r="R270" s="495">
        <v>1E-3</v>
      </c>
      <c r="S270" s="495">
        <v>1E-3</v>
      </c>
      <c r="T270" s="495">
        <v>0</v>
      </c>
      <c r="U270" s="500">
        <v>0</v>
      </c>
      <c r="V270" s="495">
        <v>0</v>
      </c>
      <c r="W270" s="495">
        <v>0</v>
      </c>
      <c r="X270" s="495">
        <v>1747.3861306935087</v>
      </c>
      <c r="Y270" s="500">
        <v>264038.64137144818</v>
      </c>
      <c r="Z270" s="495">
        <v>207022.91167200485</v>
      </c>
      <c r="AA270" s="495">
        <v>147306.59963344887</v>
      </c>
      <c r="AB270" s="496">
        <v>10438.607492945774</v>
      </c>
      <c r="AD270" s="118"/>
      <c r="AE270" s="118"/>
      <c r="AF270" s="118"/>
      <c r="AG270" s="109"/>
      <c r="AH270" s="109"/>
      <c r="AI270" s="109"/>
      <c r="AJ270" s="109"/>
    </row>
    <row r="271" spans="1:36" s="1" customFormat="1" x14ac:dyDescent="0.3">
      <c r="A271" s="327">
        <v>6</v>
      </c>
      <c r="B271" s="179">
        <v>2027</v>
      </c>
      <c r="C271" s="23" t="s">
        <v>5</v>
      </c>
      <c r="D271" s="500">
        <f t="shared" si="32"/>
        <v>481.01289398697287</v>
      </c>
      <c r="E271" s="495">
        <f t="shared" si="33"/>
        <v>2095.7059855947332</v>
      </c>
      <c r="F271" s="495">
        <f t="shared" si="34"/>
        <v>139.13118898106489</v>
      </c>
      <c r="G271" s="496">
        <f t="shared" si="35"/>
        <v>829.05427515926146</v>
      </c>
      <c r="H271" s="491">
        <v>42.059273605758229</v>
      </c>
      <c r="I271" s="475">
        <v>230.14921607384366</v>
      </c>
      <c r="J271" s="475">
        <v>21.929958266074195</v>
      </c>
      <c r="K271" s="476">
        <v>1907.3463706847317</v>
      </c>
      <c r="L271" s="491">
        <v>23.502985849360506</v>
      </c>
      <c r="M271" s="475">
        <v>130.18800301904309</v>
      </c>
      <c r="N271" s="475">
        <v>23.715053798098037</v>
      </c>
      <c r="O271" s="475">
        <v>92.24501467267379</v>
      </c>
      <c r="P271" s="476">
        <v>2925.2875176423258</v>
      </c>
      <c r="Q271" s="500">
        <v>1E-3</v>
      </c>
      <c r="R271" s="495">
        <v>1E-3</v>
      </c>
      <c r="S271" s="495">
        <v>1E-3</v>
      </c>
      <c r="T271" s="495">
        <v>0</v>
      </c>
      <c r="U271" s="500">
        <v>0</v>
      </c>
      <c r="V271" s="495">
        <v>0</v>
      </c>
      <c r="W271" s="495">
        <v>0</v>
      </c>
      <c r="X271" s="495">
        <v>1110.1851616302686</v>
      </c>
      <c r="Y271" s="500">
        <v>263040.59992576117</v>
      </c>
      <c r="Z271" s="495">
        <v>209434.72452764487</v>
      </c>
      <c r="AA271" s="495">
        <v>145919.90133948147</v>
      </c>
      <c r="AB271" s="496">
        <v>9997.2656365595358</v>
      </c>
      <c r="AD271" s="118"/>
      <c r="AE271" s="118"/>
      <c r="AF271" s="118"/>
      <c r="AG271" s="109"/>
      <c r="AH271" s="109"/>
      <c r="AI271" s="109"/>
      <c r="AJ271" s="109"/>
    </row>
    <row r="272" spans="1:36" s="1" customFormat="1" x14ac:dyDescent="0.3">
      <c r="A272" s="327">
        <v>6</v>
      </c>
      <c r="B272" s="179">
        <v>2028</v>
      </c>
      <c r="C272" s="23" t="s">
        <v>5</v>
      </c>
      <c r="D272" s="500">
        <f t="shared" si="32"/>
        <v>60.661189237150211</v>
      </c>
      <c r="E272" s="495">
        <f t="shared" si="33"/>
        <v>5693.9712907428438</v>
      </c>
      <c r="F272" s="495">
        <f t="shared" si="34"/>
        <v>534.46176963766948</v>
      </c>
      <c r="G272" s="496">
        <f t="shared" si="35"/>
        <v>286.58921818235621</v>
      </c>
      <c r="H272" s="491">
        <v>5.2657390447279635</v>
      </c>
      <c r="I272" s="475">
        <v>661.44004844574124</v>
      </c>
      <c r="J272" s="475">
        <v>85.089248458046669</v>
      </c>
      <c r="K272" s="476">
        <v>688.25371353216531</v>
      </c>
      <c r="L272" s="491">
        <v>25.070986237582655</v>
      </c>
      <c r="M272" s="475">
        <v>347.70958278775942</v>
      </c>
      <c r="N272" s="475">
        <v>57.218712427049638</v>
      </c>
      <c r="O272" s="475">
        <v>136.78915101187056</v>
      </c>
      <c r="P272" s="476">
        <v>7999.5466111020523</v>
      </c>
      <c r="Q272" s="500">
        <v>1E-3</v>
      </c>
      <c r="R272" s="495">
        <v>1E-3</v>
      </c>
      <c r="S272" s="495">
        <v>1E-3</v>
      </c>
      <c r="T272" s="495">
        <v>0</v>
      </c>
      <c r="U272" s="500">
        <v>0</v>
      </c>
      <c r="V272" s="495">
        <v>0</v>
      </c>
      <c r="W272" s="495">
        <v>0</v>
      </c>
      <c r="X272" s="495">
        <v>7448.0810485817574</v>
      </c>
      <c r="Y272" s="500">
        <v>264959.45594784664</v>
      </c>
      <c r="Z272" s="495">
        <v>197994.2702211935</v>
      </c>
      <c r="AA272" s="495">
        <v>144467.37895125829</v>
      </c>
      <c r="AB272" s="496">
        <v>9577.2124270363838</v>
      </c>
      <c r="AD272" s="118"/>
      <c r="AE272" s="118"/>
      <c r="AF272" s="118"/>
      <c r="AG272" s="109"/>
      <c r="AH272" s="109"/>
      <c r="AI272" s="109"/>
      <c r="AJ272" s="109"/>
    </row>
    <row r="273" spans="1:36" s="1" customFormat="1" ht="16.2" thickBot="1" x14ac:dyDescent="0.35">
      <c r="A273" s="409">
        <v>6</v>
      </c>
      <c r="B273" s="180">
        <v>2029</v>
      </c>
      <c r="C273" s="24" t="s">
        <v>5</v>
      </c>
      <c r="D273" s="501">
        <f t="shared" si="32"/>
        <v>1609.0282181665007</v>
      </c>
      <c r="E273" s="497">
        <f t="shared" si="33"/>
        <v>2424.3621455592402</v>
      </c>
      <c r="F273" s="497">
        <f t="shared" si="34"/>
        <v>185.65196191552087</v>
      </c>
      <c r="G273" s="498">
        <f t="shared" si="35"/>
        <v>124.03607208875451</v>
      </c>
      <c r="H273" s="492">
        <v>140.12449560829504</v>
      </c>
      <c r="I273" s="477">
        <v>263.65514579657656</v>
      </c>
      <c r="J273" s="477">
        <v>29.356374019657217</v>
      </c>
      <c r="K273" s="478">
        <v>298.04994749786994</v>
      </c>
      <c r="L273" s="492">
        <v>146.28501518424579</v>
      </c>
      <c r="M273" s="477">
        <v>312.35857659631995</v>
      </c>
      <c r="N273" s="477">
        <v>33.795351535982874</v>
      </c>
      <c r="O273" s="477">
        <v>49.666106107912299</v>
      </c>
      <c r="P273" s="478">
        <v>3948.5433944898787</v>
      </c>
      <c r="Q273" s="501">
        <v>1E-3</v>
      </c>
      <c r="R273" s="497">
        <v>1E-3</v>
      </c>
      <c r="S273" s="497">
        <v>1E-3</v>
      </c>
      <c r="T273" s="497">
        <v>0</v>
      </c>
      <c r="U273" s="501">
        <v>0</v>
      </c>
      <c r="V273" s="497">
        <v>0</v>
      </c>
      <c r="W273" s="497">
        <v>0</v>
      </c>
      <c r="X273" s="497">
        <v>3700.1585530999209</v>
      </c>
      <c r="Y273" s="501">
        <v>264105.49317002326</v>
      </c>
      <c r="Z273" s="497">
        <v>211489.63043901473</v>
      </c>
      <c r="AA273" s="497">
        <v>145453.76486884122</v>
      </c>
      <c r="AB273" s="498">
        <v>9571.6495909187906</v>
      </c>
      <c r="AD273" s="118"/>
      <c r="AE273" s="118"/>
      <c r="AF273" s="118"/>
      <c r="AG273" s="109"/>
      <c r="AH273" s="109"/>
      <c r="AI273" s="109"/>
      <c r="AJ273" s="109"/>
    </row>
    <row r="274" spans="1:36" s="1" customFormat="1" x14ac:dyDescent="0.3">
      <c r="A274" s="47">
        <v>6</v>
      </c>
      <c r="B274" s="178">
        <v>2030</v>
      </c>
      <c r="C274" s="22" t="s">
        <v>5</v>
      </c>
      <c r="D274" s="499">
        <f t="shared" si="32"/>
        <v>2792.7323835564416</v>
      </c>
      <c r="E274" s="493">
        <f t="shared" si="33"/>
        <v>2326.9732115408233</v>
      </c>
      <c r="F274" s="493">
        <f t="shared" si="34"/>
        <v>201.23675766845147</v>
      </c>
      <c r="G274" s="494">
        <f t="shared" si="35"/>
        <v>1301.2647478531685</v>
      </c>
      <c r="H274" s="490">
        <v>209.01373070324701</v>
      </c>
      <c r="I274" s="473">
        <v>247.03106126891649</v>
      </c>
      <c r="J274" s="473">
        <v>31.332146350885434</v>
      </c>
      <c r="K274" s="474">
        <v>2884.6646898017802</v>
      </c>
      <c r="L274" s="490">
        <v>148.03180726421806</v>
      </c>
      <c r="M274" s="473">
        <v>199.75893327764209</v>
      </c>
      <c r="N274" s="473">
        <v>30.246950929643361</v>
      </c>
      <c r="O274" s="473">
        <v>233.75129505720824</v>
      </c>
      <c r="P274" s="474">
        <v>4411.9156385965453</v>
      </c>
      <c r="Q274" s="499">
        <v>1E-3</v>
      </c>
      <c r="R274" s="493">
        <v>1E-3</v>
      </c>
      <c r="S274" s="493">
        <v>0</v>
      </c>
      <c r="T274" s="493">
        <v>0</v>
      </c>
      <c r="U274" s="499">
        <v>0</v>
      </c>
      <c r="V274" s="493">
        <v>0</v>
      </c>
      <c r="W274" s="493">
        <v>8.6270931548640808E-2</v>
      </c>
      <c r="X274" s="493">
        <v>1761.0012438519734</v>
      </c>
      <c r="Y274" s="499">
        <v>307313.99609815353</v>
      </c>
      <c r="Z274" s="493">
        <v>216654.47086096177</v>
      </c>
      <c r="AA274" s="493">
        <v>147721.93945926675</v>
      </c>
      <c r="AB274" s="494">
        <v>10375.240251122377</v>
      </c>
      <c r="AD274" s="118"/>
      <c r="AE274" s="118"/>
      <c r="AF274" s="118"/>
      <c r="AG274" s="109"/>
      <c r="AH274" s="109"/>
      <c r="AI274" s="109"/>
      <c r="AJ274" s="109"/>
    </row>
    <row r="275" spans="1:36" s="1" customFormat="1" x14ac:dyDescent="0.3">
      <c r="A275" s="327">
        <v>7</v>
      </c>
      <c r="B275" s="179">
        <v>2018</v>
      </c>
      <c r="C275" s="23" t="s">
        <v>6</v>
      </c>
      <c r="D275" s="500">
        <f t="shared" si="32"/>
        <v>151.3766495374233</v>
      </c>
      <c r="E275" s="495">
        <f t="shared" si="33"/>
        <v>9929.3805503955336</v>
      </c>
      <c r="F275" s="495">
        <f t="shared" si="34"/>
        <v>797.30009436827197</v>
      </c>
      <c r="G275" s="496">
        <f t="shared" si="35"/>
        <v>264.16151136572165</v>
      </c>
      <c r="H275" s="491">
        <v>11.239842666675912</v>
      </c>
      <c r="I275" s="475">
        <v>989.88845601335674</v>
      </c>
      <c r="J275" s="475">
        <v>123.03305032832981</v>
      </c>
      <c r="K275" s="476">
        <v>606.7885021744753</v>
      </c>
      <c r="L275" s="491">
        <v>65.276574965517327</v>
      </c>
      <c r="M275" s="475">
        <v>1261.1410843416802</v>
      </c>
      <c r="N275" s="475">
        <v>125.00377785440935</v>
      </c>
      <c r="O275" s="475">
        <v>37.824936026242199</v>
      </c>
      <c r="P275" s="476">
        <v>12301.209166415143</v>
      </c>
      <c r="Q275" s="500">
        <v>1E-3</v>
      </c>
      <c r="R275" s="495">
        <v>1E-3</v>
      </c>
      <c r="S275" s="495">
        <v>0</v>
      </c>
      <c r="T275" s="495">
        <v>0</v>
      </c>
      <c r="U275" s="500">
        <v>0</v>
      </c>
      <c r="V275" s="495">
        <v>0</v>
      </c>
      <c r="W275" s="495">
        <v>1.3909609621382104</v>
      </c>
      <c r="X275" s="495">
        <v>11732.244600266909</v>
      </c>
      <c r="Y275" s="500">
        <v>309760.82518336602</v>
      </c>
      <c r="Z275" s="495">
        <v>230708.57253841514</v>
      </c>
      <c r="AA275" s="495">
        <v>149048.5859005622</v>
      </c>
      <c r="AB275" s="496">
        <v>10012.903572890367</v>
      </c>
      <c r="AD275" s="118"/>
      <c r="AE275" s="118"/>
      <c r="AF275" s="118"/>
      <c r="AG275" s="109"/>
      <c r="AH275" s="109"/>
      <c r="AI275" s="109"/>
      <c r="AJ275" s="109"/>
    </row>
    <row r="276" spans="1:36" s="1" customFormat="1" x14ac:dyDescent="0.3">
      <c r="A276" s="327">
        <v>7</v>
      </c>
      <c r="B276" s="179">
        <v>2019</v>
      </c>
      <c r="C276" s="23" t="s">
        <v>6</v>
      </c>
      <c r="D276" s="500">
        <f t="shared" si="32"/>
        <v>1039.3031118169686</v>
      </c>
      <c r="E276" s="495">
        <f t="shared" si="33"/>
        <v>2869.4309343997165</v>
      </c>
      <c r="F276" s="495">
        <f t="shared" si="34"/>
        <v>152.49769465906493</v>
      </c>
      <c r="G276" s="496">
        <f t="shared" si="35"/>
        <v>352.03807011006569</v>
      </c>
      <c r="H276" s="491">
        <v>77.468043751381416</v>
      </c>
      <c r="I276" s="475">
        <v>277.8133894290321</v>
      </c>
      <c r="J276" s="475">
        <v>23.309879901407861</v>
      </c>
      <c r="K276" s="476">
        <v>778.04739913015328</v>
      </c>
      <c r="L276" s="491">
        <v>75.580822289042374</v>
      </c>
      <c r="M276" s="475">
        <v>441.91983390918392</v>
      </c>
      <c r="N276" s="475">
        <v>41.006262502075735</v>
      </c>
      <c r="O276" s="475">
        <v>152.79464918226554</v>
      </c>
      <c r="P276" s="476">
        <v>3645.0545628960099</v>
      </c>
      <c r="Q276" s="500">
        <v>1E-3</v>
      </c>
      <c r="R276" s="495">
        <v>1E-3</v>
      </c>
      <c r="S276" s="495">
        <v>0</v>
      </c>
      <c r="T276" s="495">
        <v>0</v>
      </c>
      <c r="U276" s="500">
        <v>0</v>
      </c>
      <c r="V276" s="495">
        <v>0</v>
      </c>
      <c r="W276" s="495">
        <v>1.0518333571031304</v>
      </c>
      <c r="X276" s="495">
        <v>3019.8008129481218</v>
      </c>
      <c r="Y276" s="500">
        <v>308565.57638792862</v>
      </c>
      <c r="Z276" s="495">
        <v>237558.42591615801</v>
      </c>
      <c r="AA276" s="495">
        <v>150470.40104855504</v>
      </c>
      <c r="AB276" s="496">
        <v>10406.661112913829</v>
      </c>
      <c r="AD276" s="118"/>
      <c r="AE276" s="118"/>
      <c r="AF276" s="118"/>
      <c r="AG276" s="109"/>
      <c r="AH276" s="109"/>
      <c r="AI276" s="109"/>
      <c r="AJ276" s="109"/>
    </row>
    <row r="277" spans="1:36" s="1" customFormat="1" x14ac:dyDescent="0.3">
      <c r="A277" s="327">
        <v>7</v>
      </c>
      <c r="B277" s="179">
        <v>2020</v>
      </c>
      <c r="C277" s="23" t="s">
        <v>6</v>
      </c>
      <c r="D277" s="500">
        <f t="shared" si="32"/>
        <v>672.82671298984587</v>
      </c>
      <c r="E277" s="495">
        <f t="shared" si="33"/>
        <v>1781.1158733424211</v>
      </c>
      <c r="F277" s="495">
        <f t="shared" si="34"/>
        <v>122.50005109373011</v>
      </c>
      <c r="G277" s="496">
        <f t="shared" si="35"/>
        <v>278.90541689871628</v>
      </c>
      <c r="H277" s="491">
        <v>49.846386664284047</v>
      </c>
      <c r="I277" s="475">
        <v>188.49963014032164</v>
      </c>
      <c r="J277" s="475">
        <v>18.838060033532887</v>
      </c>
      <c r="K277" s="476">
        <v>596.84929919042065</v>
      </c>
      <c r="L277" s="491">
        <v>53.376142367707068</v>
      </c>
      <c r="M277" s="475">
        <v>229.63469727578195</v>
      </c>
      <c r="N277" s="475">
        <v>29.246916180624456</v>
      </c>
      <c r="O277" s="475">
        <v>47.783174327099864</v>
      </c>
      <c r="P277" s="476">
        <v>2548.706692855927</v>
      </c>
      <c r="Q277" s="500">
        <v>1E-3</v>
      </c>
      <c r="R277" s="495">
        <v>1E-3</v>
      </c>
      <c r="S277" s="495">
        <v>1E-3</v>
      </c>
      <c r="T277" s="495">
        <v>0</v>
      </c>
      <c r="U277" s="500">
        <v>0</v>
      </c>
      <c r="V277" s="495">
        <v>0</v>
      </c>
      <c r="W277" s="495">
        <v>0</v>
      </c>
      <c r="X277" s="495">
        <v>1999.6395679926063</v>
      </c>
      <c r="Y277" s="500">
        <v>310454.08572923939</v>
      </c>
      <c r="Z277" s="495">
        <v>217324.90963711863</v>
      </c>
      <c r="AA277" s="495">
        <v>149564.29537545107</v>
      </c>
      <c r="AB277" s="496">
        <v>10747.812885717854</v>
      </c>
      <c r="AD277" s="118"/>
      <c r="AE277" s="118"/>
      <c r="AF277" s="118"/>
      <c r="AG277" s="109"/>
      <c r="AH277" s="109"/>
      <c r="AI277" s="109"/>
      <c r="AJ277" s="109"/>
    </row>
    <row r="278" spans="1:36" s="1" customFormat="1" x14ac:dyDescent="0.3">
      <c r="A278" s="327">
        <v>7</v>
      </c>
      <c r="B278" s="179">
        <v>2021</v>
      </c>
      <c r="C278" s="23" t="s">
        <v>6</v>
      </c>
      <c r="D278" s="500">
        <f t="shared" si="32"/>
        <v>526.48660696404011</v>
      </c>
      <c r="E278" s="495">
        <f t="shared" si="33"/>
        <v>2522.5131705240683</v>
      </c>
      <c r="F278" s="495">
        <f t="shared" si="34"/>
        <v>166.29564724019505</v>
      </c>
      <c r="G278" s="496">
        <f t="shared" si="35"/>
        <v>927.81152424745005</v>
      </c>
      <c r="H278" s="491">
        <v>39.1148174342716</v>
      </c>
      <c r="I278" s="475">
        <v>263.92367549941946</v>
      </c>
      <c r="J278" s="475">
        <v>25.817123986458721</v>
      </c>
      <c r="K278" s="476">
        <v>2070.5100034739894</v>
      </c>
      <c r="L278" s="491">
        <v>21.695505199273061</v>
      </c>
      <c r="M278" s="475">
        <v>147.27025234875757</v>
      </c>
      <c r="N278" s="475">
        <v>28.976721076038302</v>
      </c>
      <c r="O278" s="475">
        <v>107.48990375321276</v>
      </c>
      <c r="P278" s="476">
        <v>3368.1665635651948</v>
      </c>
      <c r="Q278" s="500">
        <v>1E-3</v>
      </c>
      <c r="R278" s="495">
        <v>1E-3</v>
      </c>
      <c r="S278" s="495">
        <v>1E-3</v>
      </c>
      <c r="T278" s="495">
        <v>0</v>
      </c>
      <c r="U278" s="500">
        <v>0</v>
      </c>
      <c r="V278" s="495">
        <v>0</v>
      </c>
      <c r="W278" s="495">
        <v>0</v>
      </c>
      <c r="X278" s="495">
        <v>1405.1454638444177</v>
      </c>
      <c r="Y278" s="500">
        <v>309580.68462216819</v>
      </c>
      <c r="Z278" s="495">
        <v>219827.95901984622</v>
      </c>
      <c r="AA278" s="495">
        <v>148149.72761995575</v>
      </c>
      <c r="AB278" s="496">
        <v>10306.477641685748</v>
      </c>
      <c r="AD278" s="118"/>
      <c r="AE278" s="118"/>
      <c r="AF278" s="118"/>
      <c r="AG278" s="109"/>
      <c r="AH278" s="109"/>
      <c r="AI278" s="109"/>
      <c r="AJ278" s="109"/>
    </row>
    <row r="279" spans="1:36" s="1" customFormat="1" x14ac:dyDescent="0.3">
      <c r="A279" s="327">
        <v>7</v>
      </c>
      <c r="B279" s="179">
        <v>2022</v>
      </c>
      <c r="C279" s="23" t="s">
        <v>6</v>
      </c>
      <c r="D279" s="500">
        <f t="shared" si="32"/>
        <v>66.325539233715503</v>
      </c>
      <c r="E279" s="495">
        <f t="shared" si="33"/>
        <v>6751.3551698384454</v>
      </c>
      <c r="F279" s="495">
        <f t="shared" si="34"/>
        <v>638.96585918918663</v>
      </c>
      <c r="G279" s="496">
        <f t="shared" si="35"/>
        <v>321.29215194904634</v>
      </c>
      <c r="H279" s="491">
        <v>4.8943194374100996</v>
      </c>
      <c r="I279" s="475">
        <v>753.11707437914242</v>
      </c>
      <c r="J279" s="475">
        <v>100.17950512220061</v>
      </c>
      <c r="K279" s="476">
        <v>747.46421847128443</v>
      </c>
      <c r="L279" s="491">
        <v>22.662909779319953</v>
      </c>
      <c r="M279" s="475">
        <v>379.4546085714619</v>
      </c>
      <c r="N279" s="475">
        <v>65.445280692246428</v>
      </c>
      <c r="O279" s="475">
        <v>163.55362225743232</v>
      </c>
      <c r="P279" s="476">
        <v>9381.4524104462434</v>
      </c>
      <c r="Q279" s="500">
        <v>1E-3</v>
      </c>
      <c r="R279" s="495">
        <v>1E-3</v>
      </c>
      <c r="S279" s="495">
        <v>1E-3</v>
      </c>
      <c r="T279" s="495">
        <v>0</v>
      </c>
      <c r="U279" s="500">
        <v>0</v>
      </c>
      <c r="V279" s="495">
        <v>0</v>
      </c>
      <c r="W279" s="495">
        <v>0</v>
      </c>
      <c r="X279" s="495">
        <v>8797.5408142323904</v>
      </c>
      <c r="Y279" s="500">
        <v>311685.29596071696</v>
      </c>
      <c r="Z279" s="495">
        <v>206184.63475190167</v>
      </c>
      <c r="AA279" s="495">
        <v>146698.81572507878</v>
      </c>
      <c r="AB279" s="496">
        <v>9886.3856117976284</v>
      </c>
      <c r="AD279" s="118"/>
      <c r="AE279" s="118"/>
      <c r="AF279" s="118"/>
      <c r="AG279" s="109"/>
      <c r="AH279" s="109"/>
      <c r="AI279" s="109"/>
      <c r="AJ279" s="109"/>
    </row>
    <row r="280" spans="1:36" s="1" customFormat="1" ht="16.2" thickBot="1" x14ac:dyDescent="0.35">
      <c r="A280" s="409">
        <v>7</v>
      </c>
      <c r="B280" s="180">
        <v>2023</v>
      </c>
      <c r="C280" s="24" t="s">
        <v>6</v>
      </c>
      <c r="D280" s="501">
        <f t="shared" si="32"/>
        <v>1758.1843849891832</v>
      </c>
      <c r="E280" s="497">
        <f t="shared" si="33"/>
        <v>2925.1258369911097</v>
      </c>
      <c r="F280" s="497">
        <f t="shared" si="34"/>
        <v>222.09846937796871</v>
      </c>
      <c r="G280" s="498">
        <f t="shared" si="35"/>
        <v>139.1098179683016</v>
      </c>
      <c r="H280" s="492">
        <v>130.24239033785616</v>
      </c>
      <c r="I280" s="477">
        <v>300.51383258714452</v>
      </c>
      <c r="J280" s="477">
        <v>34.561201310955994</v>
      </c>
      <c r="K280" s="478">
        <v>323.80961689073217</v>
      </c>
      <c r="L280" s="492">
        <v>135.19576913004832</v>
      </c>
      <c r="M280" s="477">
        <v>361.60770959282547</v>
      </c>
      <c r="N280" s="477">
        <v>39.922241061411405</v>
      </c>
      <c r="O280" s="477">
        <v>53.085681359671682</v>
      </c>
      <c r="P280" s="478">
        <v>4389.6854992702883</v>
      </c>
      <c r="Q280" s="501">
        <v>1E-3</v>
      </c>
      <c r="R280" s="497">
        <v>1E-3</v>
      </c>
      <c r="S280" s="497">
        <v>0</v>
      </c>
      <c r="T280" s="497">
        <v>0</v>
      </c>
      <c r="U280" s="501">
        <v>0</v>
      </c>
      <c r="V280" s="497">
        <v>0</v>
      </c>
      <c r="W280" s="497">
        <v>0.24411801188774002</v>
      </c>
      <c r="X280" s="497">
        <v>4118.9605637392278</v>
      </c>
      <c r="Y280" s="501">
        <v>310484.48012856737</v>
      </c>
      <c r="Z280" s="497">
        <v>223876.19788279111</v>
      </c>
      <c r="AA280" s="497">
        <v>147803.45016751331</v>
      </c>
      <c r="AB280" s="498">
        <v>9880.8857006572471</v>
      </c>
      <c r="AD280" s="118"/>
      <c r="AE280" s="118"/>
      <c r="AF280" s="118"/>
      <c r="AG280" s="109"/>
      <c r="AH280" s="109"/>
      <c r="AI280" s="109"/>
      <c r="AJ280" s="109"/>
    </row>
    <row r="281" spans="1:36" s="1" customFormat="1" x14ac:dyDescent="0.3">
      <c r="A281" s="47">
        <v>7</v>
      </c>
      <c r="B281" s="178">
        <v>2024</v>
      </c>
      <c r="C281" s="22" t="s">
        <v>6</v>
      </c>
      <c r="D281" s="499">
        <f t="shared" si="32"/>
        <v>3066.3245321771437</v>
      </c>
      <c r="E281" s="493">
        <f t="shared" si="33"/>
        <v>2785.94438686899</v>
      </c>
      <c r="F281" s="493">
        <f t="shared" si="34"/>
        <v>240.9972907871616</v>
      </c>
      <c r="G281" s="494">
        <f t="shared" si="35"/>
        <v>1458.0041265452926</v>
      </c>
      <c r="H281" s="490">
        <v>192.87030596747266</v>
      </c>
      <c r="I281" s="473">
        <v>283.1927034024402</v>
      </c>
      <c r="J281" s="473">
        <v>37.217899739953573</v>
      </c>
      <c r="K281" s="474">
        <v>3135.2565670343288</v>
      </c>
      <c r="L281" s="490">
        <v>137.65058718900477</v>
      </c>
      <c r="M281" s="473">
        <v>226.17855620205574</v>
      </c>
      <c r="N281" s="473">
        <v>35.793730312005088</v>
      </c>
      <c r="O281" s="473">
        <v>298.97322380589964</v>
      </c>
      <c r="P281" s="474">
        <v>4818.3150008001994</v>
      </c>
      <c r="Q281" s="499">
        <v>1E-3</v>
      </c>
      <c r="R281" s="493">
        <v>1E-3</v>
      </c>
      <c r="S281" s="493">
        <v>0</v>
      </c>
      <c r="T281" s="493">
        <v>0</v>
      </c>
      <c r="U281" s="499">
        <v>0</v>
      </c>
      <c r="V281" s="493">
        <v>0</v>
      </c>
      <c r="W281" s="493">
        <v>0.14404252568657031</v>
      </c>
      <c r="X281" s="493">
        <v>1982.0306575717702</v>
      </c>
      <c r="Y281" s="499">
        <v>365662.63472391822</v>
      </c>
      <c r="Z281" s="493">
        <v>226265.43737932562</v>
      </c>
      <c r="AA281" s="493">
        <v>148932.03879944762</v>
      </c>
      <c r="AB281" s="494">
        <v>10695.805652123065</v>
      </c>
      <c r="AD281" s="118"/>
      <c r="AE281" s="118"/>
      <c r="AF281" s="118"/>
      <c r="AG281" s="109"/>
      <c r="AH281" s="109"/>
      <c r="AI281" s="109"/>
      <c r="AJ281" s="109"/>
    </row>
    <row r="282" spans="1:36" s="1" customFormat="1" x14ac:dyDescent="0.3">
      <c r="A282" s="327">
        <v>7</v>
      </c>
      <c r="B282" s="179">
        <v>2025</v>
      </c>
      <c r="C282" s="23" t="s">
        <v>6</v>
      </c>
      <c r="D282" s="500">
        <f t="shared" si="32"/>
        <v>166.17826846241775</v>
      </c>
      <c r="E282" s="495">
        <f t="shared" si="33"/>
        <v>12047.815772125441</v>
      </c>
      <c r="F282" s="495">
        <f t="shared" si="34"/>
        <v>954.80150862754294</v>
      </c>
      <c r="G282" s="496">
        <f t="shared" si="35"/>
        <v>296.42591426525587</v>
      </c>
      <c r="H282" s="491">
        <v>10.367506979349644</v>
      </c>
      <c r="I282" s="475">
        <v>1139.9665409580068</v>
      </c>
      <c r="J282" s="475">
        <v>146.13387595607125</v>
      </c>
      <c r="K282" s="476">
        <v>659.76966882989745</v>
      </c>
      <c r="L282" s="491">
        <v>60.480003686950923</v>
      </c>
      <c r="M282" s="475">
        <v>1442.743855478252</v>
      </c>
      <c r="N282" s="475">
        <v>147.23726027232698</v>
      </c>
      <c r="O282" s="475">
        <v>37.968677182963752</v>
      </c>
      <c r="P282" s="476">
        <v>14582.842131394351</v>
      </c>
      <c r="Q282" s="500">
        <v>1E-3</v>
      </c>
      <c r="R282" s="495">
        <v>1E-3</v>
      </c>
      <c r="S282" s="495">
        <v>0</v>
      </c>
      <c r="T282" s="495">
        <v>0</v>
      </c>
      <c r="U282" s="500">
        <v>0</v>
      </c>
      <c r="V282" s="495">
        <v>0</v>
      </c>
      <c r="W282" s="495">
        <v>1.9870812728124145</v>
      </c>
      <c r="X282" s="495">
        <v>13961.040139747416</v>
      </c>
      <c r="Y282" s="500">
        <v>368661.45180790313</v>
      </c>
      <c r="Z282" s="495">
        <v>243077.10165424299</v>
      </c>
      <c r="AA282" s="495">
        <v>150276.13929185682</v>
      </c>
      <c r="AB282" s="496">
        <v>10333.600270215904</v>
      </c>
      <c r="AD282" s="118"/>
      <c r="AE282" s="118"/>
      <c r="AF282" s="118"/>
      <c r="AG282" s="109"/>
      <c r="AH282" s="109"/>
      <c r="AI282" s="109"/>
      <c r="AJ282" s="109"/>
    </row>
    <row r="283" spans="1:36" s="1" customFormat="1" x14ac:dyDescent="0.3">
      <c r="A283" s="327">
        <v>7</v>
      </c>
      <c r="B283" s="179">
        <v>2026</v>
      </c>
      <c r="C283" s="23" t="s">
        <v>6</v>
      </c>
      <c r="D283" s="500">
        <f t="shared" si="32"/>
        <v>1141.284322875307</v>
      </c>
      <c r="E283" s="495">
        <f t="shared" si="33"/>
        <v>3499.1437026485355</v>
      </c>
      <c r="F283" s="495">
        <f t="shared" si="34"/>
        <v>182.64091596972816</v>
      </c>
      <c r="G283" s="496">
        <f t="shared" si="35"/>
        <v>394.38712968556422</v>
      </c>
      <c r="H283" s="491">
        <v>71.476841202547945</v>
      </c>
      <c r="I283" s="475">
        <v>320.40944070999552</v>
      </c>
      <c r="J283" s="475">
        <v>27.68790560017144</v>
      </c>
      <c r="K283" s="476">
        <v>845.59538509461595</v>
      </c>
      <c r="L283" s="491">
        <v>69.881332441557007</v>
      </c>
      <c r="M283" s="475">
        <v>532.94489151852906</v>
      </c>
      <c r="N283" s="475">
        <v>51.120290872704317</v>
      </c>
      <c r="O283" s="475">
        <v>172.96968693637021</v>
      </c>
      <c r="P283" s="476">
        <v>4162.1553146773567</v>
      </c>
      <c r="Q283" s="500">
        <v>1E-3</v>
      </c>
      <c r="R283" s="495">
        <v>1E-3</v>
      </c>
      <c r="S283" s="495">
        <v>0</v>
      </c>
      <c r="T283" s="495">
        <v>0</v>
      </c>
      <c r="U283" s="500">
        <v>0</v>
      </c>
      <c r="V283" s="495">
        <v>0</v>
      </c>
      <c r="W283" s="495">
        <v>1.5394866558174611</v>
      </c>
      <c r="X283" s="495">
        <v>3489.528616519111</v>
      </c>
      <c r="Y283" s="500">
        <v>367245.37604770844</v>
      </c>
      <c r="Z283" s="495">
        <v>251179.56881226704</v>
      </c>
      <c r="AA283" s="495">
        <v>151717.54512474709</v>
      </c>
      <c r="AB283" s="496">
        <v>10727.239224174584</v>
      </c>
      <c r="AD283" s="118"/>
      <c r="AE283" s="118"/>
      <c r="AF283" s="118"/>
      <c r="AG283" s="109"/>
      <c r="AH283" s="109"/>
      <c r="AI283" s="109"/>
      <c r="AJ283" s="109"/>
    </row>
    <row r="284" spans="1:36" s="1" customFormat="1" x14ac:dyDescent="0.3">
      <c r="A284" s="327">
        <v>7</v>
      </c>
      <c r="B284" s="179">
        <v>2027</v>
      </c>
      <c r="C284" s="23" t="s">
        <v>6</v>
      </c>
      <c r="D284" s="500">
        <f t="shared" si="32"/>
        <v>736.77055425044182</v>
      </c>
      <c r="E284" s="495">
        <f t="shared" si="33"/>
        <v>2131.0407989947075</v>
      </c>
      <c r="F284" s="495">
        <f t="shared" si="34"/>
        <v>146.68396600443796</v>
      </c>
      <c r="G284" s="496">
        <f t="shared" si="35"/>
        <v>312.93250183388079</v>
      </c>
      <c r="H284" s="491">
        <v>45.953742258218327</v>
      </c>
      <c r="I284" s="475">
        <v>216.07898617304232</v>
      </c>
      <c r="J284" s="475">
        <v>22.376362124430329</v>
      </c>
      <c r="K284" s="476">
        <v>650.2714962521809</v>
      </c>
      <c r="L284" s="491">
        <v>49.51715905682201</v>
      </c>
      <c r="M284" s="475">
        <v>263.91282564463393</v>
      </c>
      <c r="N284" s="475">
        <v>35.401937287343493</v>
      </c>
      <c r="O284" s="475">
        <v>52.119226473030004</v>
      </c>
      <c r="P284" s="476">
        <v>2909.4160950353034</v>
      </c>
      <c r="Q284" s="500">
        <v>1E-3</v>
      </c>
      <c r="R284" s="495">
        <v>1E-3</v>
      </c>
      <c r="S284" s="495">
        <v>1E-3</v>
      </c>
      <c r="T284" s="495">
        <v>0</v>
      </c>
      <c r="U284" s="500">
        <v>0</v>
      </c>
      <c r="V284" s="495">
        <v>0</v>
      </c>
      <c r="W284" s="495">
        <v>0</v>
      </c>
      <c r="X284" s="495">
        <v>2311.2628252561531</v>
      </c>
      <c r="Y284" s="500">
        <v>368756.09939535672</v>
      </c>
      <c r="Z284" s="495">
        <v>226833.43366682815</v>
      </c>
      <c r="AA284" s="495">
        <v>150772.10492668336</v>
      </c>
      <c r="AB284" s="496">
        <v>11068.373108250196</v>
      </c>
      <c r="AD284" s="118"/>
      <c r="AE284" s="118"/>
      <c r="AF284" s="118"/>
      <c r="AG284" s="109"/>
      <c r="AH284" s="109"/>
      <c r="AI284" s="109"/>
      <c r="AJ284" s="109"/>
    </row>
    <row r="285" spans="1:36" s="1" customFormat="1" x14ac:dyDescent="0.3">
      <c r="A285" s="327">
        <v>7</v>
      </c>
      <c r="B285" s="179">
        <v>2028</v>
      </c>
      <c r="C285" s="23" t="s">
        <v>6</v>
      </c>
      <c r="D285" s="500">
        <f t="shared" si="32"/>
        <v>577.33130451911472</v>
      </c>
      <c r="E285" s="495">
        <f t="shared" si="33"/>
        <v>3034.4653015435761</v>
      </c>
      <c r="F285" s="495">
        <f t="shared" si="34"/>
        <v>199.12474678604795</v>
      </c>
      <c r="G285" s="496">
        <f t="shared" si="35"/>
        <v>1043.2344808403311</v>
      </c>
      <c r="H285" s="491">
        <v>36.071009782055896</v>
      </c>
      <c r="I285" s="475">
        <v>304.52645363855373</v>
      </c>
      <c r="J285" s="475">
        <v>30.668980247725898</v>
      </c>
      <c r="K285" s="476">
        <v>2257.86200595325</v>
      </c>
      <c r="L285" s="491">
        <v>19.840124439616673</v>
      </c>
      <c r="M285" s="475">
        <v>167.61560243953687</v>
      </c>
      <c r="N285" s="475">
        <v>35.761606313409352</v>
      </c>
      <c r="O285" s="475">
        <v>125.03364485835654</v>
      </c>
      <c r="P285" s="476">
        <v>3913.2460820111833</v>
      </c>
      <c r="Q285" s="500">
        <v>1E-3</v>
      </c>
      <c r="R285" s="495">
        <v>1E-3</v>
      </c>
      <c r="S285" s="495">
        <v>1E-3</v>
      </c>
      <c r="T285" s="495">
        <v>0</v>
      </c>
      <c r="U285" s="500">
        <v>0</v>
      </c>
      <c r="V285" s="495">
        <v>0</v>
      </c>
      <c r="W285" s="495">
        <v>0</v>
      </c>
      <c r="X285" s="495">
        <v>1780.4167209162904</v>
      </c>
      <c r="Y285" s="500">
        <v>368124.43245060748</v>
      </c>
      <c r="Z285" s="495">
        <v>229184.36510721029</v>
      </c>
      <c r="AA285" s="495">
        <v>149332.29403409001</v>
      </c>
      <c r="AB285" s="496">
        <v>10627.041420628091</v>
      </c>
      <c r="AD285" s="118"/>
      <c r="AE285" s="118"/>
      <c r="AF285" s="118"/>
      <c r="AG285" s="109"/>
      <c r="AH285" s="109"/>
      <c r="AI285" s="109"/>
      <c r="AJ285" s="109"/>
    </row>
    <row r="286" spans="1:36" s="1" customFormat="1" x14ac:dyDescent="0.3">
      <c r="A286" s="327">
        <v>7</v>
      </c>
      <c r="B286" s="179">
        <v>2029</v>
      </c>
      <c r="C286" s="23" t="s">
        <v>6</v>
      </c>
      <c r="D286" s="500">
        <f t="shared" si="32"/>
        <v>72.669414078038798</v>
      </c>
      <c r="E286" s="495">
        <f t="shared" si="33"/>
        <v>7997.0759244687333</v>
      </c>
      <c r="F286" s="495">
        <f t="shared" si="34"/>
        <v>765.18951760002358</v>
      </c>
      <c r="G286" s="496">
        <f t="shared" si="35"/>
        <v>361.8820945474796</v>
      </c>
      <c r="H286" s="491">
        <v>4.5111564272062843</v>
      </c>
      <c r="I286" s="475">
        <v>862.49041392424101</v>
      </c>
      <c r="J286" s="475">
        <v>119.00894035883115</v>
      </c>
      <c r="K286" s="476">
        <v>815.45501604233675</v>
      </c>
      <c r="L286" s="491">
        <v>20.289969126587241</v>
      </c>
      <c r="M286" s="475">
        <v>416.59860546978041</v>
      </c>
      <c r="N286" s="475">
        <v>75.515896729146505</v>
      </c>
      <c r="O286" s="475">
        <v>195.62523737541875</v>
      </c>
      <c r="P286" s="476">
        <v>11068.764855800306</v>
      </c>
      <c r="Q286" s="500">
        <v>1E-3</v>
      </c>
      <c r="R286" s="495">
        <v>1E-3</v>
      </c>
      <c r="S286" s="495">
        <v>1E-3</v>
      </c>
      <c r="T286" s="495">
        <v>0</v>
      </c>
      <c r="U286" s="500">
        <v>0</v>
      </c>
      <c r="V286" s="495">
        <v>0</v>
      </c>
      <c r="W286" s="495">
        <v>0</v>
      </c>
      <c r="X286" s="495">
        <v>10448.934077133388</v>
      </c>
      <c r="Y286" s="500">
        <v>370502.8967106716</v>
      </c>
      <c r="Z286" s="495">
        <v>213257.72819422555</v>
      </c>
      <c r="AA286" s="495">
        <v>147882.66202300126</v>
      </c>
      <c r="AB286" s="496">
        <v>10206.924981573604</v>
      </c>
      <c r="AD286" s="118"/>
      <c r="AE286" s="118"/>
      <c r="AF286" s="118"/>
      <c r="AG286" s="109"/>
      <c r="AH286" s="109"/>
      <c r="AI286" s="109"/>
      <c r="AJ286" s="109"/>
    </row>
    <row r="287" spans="1:36" s="1" customFormat="1" ht="16.2" thickBot="1" x14ac:dyDescent="0.35">
      <c r="A287" s="409">
        <v>7</v>
      </c>
      <c r="B287" s="180">
        <v>2030</v>
      </c>
      <c r="C287" s="24" t="s">
        <v>6</v>
      </c>
      <c r="D287" s="501">
        <f t="shared" si="32"/>
        <v>1924.9284845879058</v>
      </c>
      <c r="E287" s="497">
        <f t="shared" si="33"/>
        <v>3534.1616952283316</v>
      </c>
      <c r="F287" s="497">
        <f t="shared" si="34"/>
        <v>266.17343600624406</v>
      </c>
      <c r="G287" s="498">
        <f t="shared" si="35"/>
        <v>156.74258575551769</v>
      </c>
      <c r="H287" s="492">
        <v>120.04722783162184</v>
      </c>
      <c r="I287" s="477">
        <v>344.54501051693944</v>
      </c>
      <c r="J287" s="477">
        <v>41.056220791352942</v>
      </c>
      <c r="K287" s="478">
        <v>353.38816581749637</v>
      </c>
      <c r="L287" s="492">
        <v>123.63861450793401</v>
      </c>
      <c r="M287" s="477">
        <v>421.21521257043082</v>
      </c>
      <c r="N287" s="477">
        <v>47.653713617535935</v>
      </c>
      <c r="O287" s="477">
        <v>56.833885598325963</v>
      </c>
      <c r="P287" s="478">
        <v>4931.6957729035403</v>
      </c>
      <c r="Q287" s="501">
        <v>1E-3</v>
      </c>
      <c r="R287" s="497">
        <v>1E-3</v>
      </c>
      <c r="S287" s="497">
        <v>0</v>
      </c>
      <c r="T287" s="497">
        <v>0</v>
      </c>
      <c r="U287" s="501">
        <v>0</v>
      </c>
      <c r="V287" s="497">
        <v>0</v>
      </c>
      <c r="W287" s="497">
        <v>0.65964013161869595</v>
      </c>
      <c r="X287" s="497">
        <v>4635.1404926843688</v>
      </c>
      <c r="Y287" s="501">
        <v>368799.4795483292</v>
      </c>
      <c r="Z287" s="497">
        <v>235921.91588638676</v>
      </c>
      <c r="AA287" s="497">
        <v>149112.33694049591</v>
      </c>
      <c r="AB287" s="498">
        <v>10201.471982054749</v>
      </c>
      <c r="AD287" s="118"/>
      <c r="AE287" s="118"/>
      <c r="AF287" s="118"/>
      <c r="AG287" s="109"/>
      <c r="AH287" s="109"/>
      <c r="AI287" s="109"/>
      <c r="AJ287" s="109"/>
    </row>
    <row r="290" spans="1:36" ht="16.2" thickBot="1" x14ac:dyDescent="0.35">
      <c r="A290" s="40" t="s">
        <v>170</v>
      </c>
    </row>
    <row r="291" spans="1:36" s="1" customFormat="1" ht="16.2" thickBot="1" x14ac:dyDescent="0.35">
      <c r="A291" s="30"/>
      <c r="B291" s="45"/>
      <c r="C291" s="34"/>
      <c r="D291" s="523" t="s">
        <v>204</v>
      </c>
      <c r="E291" s="522"/>
      <c r="F291" s="522"/>
      <c r="G291" s="524"/>
      <c r="H291" s="523" t="s">
        <v>26</v>
      </c>
      <c r="I291" s="522"/>
      <c r="J291" s="522"/>
      <c r="K291" s="524"/>
      <c r="L291" s="523" t="s">
        <v>27</v>
      </c>
      <c r="M291" s="522"/>
      <c r="N291" s="522"/>
      <c r="O291" s="522"/>
      <c r="P291" s="524"/>
      <c r="Q291" s="523" t="s">
        <v>112</v>
      </c>
      <c r="R291" s="522"/>
      <c r="S291" s="522"/>
      <c r="T291" s="524"/>
      <c r="U291" s="523" t="s">
        <v>113</v>
      </c>
      <c r="V291" s="522"/>
      <c r="W291" s="522"/>
      <c r="X291" s="524"/>
      <c r="Y291" s="523" t="s">
        <v>28</v>
      </c>
      <c r="Z291" s="522"/>
      <c r="AA291" s="522"/>
      <c r="AB291" s="524"/>
      <c r="AD291" s="109"/>
      <c r="AE291" s="109"/>
      <c r="AF291" s="109"/>
      <c r="AG291" s="109"/>
      <c r="AH291" s="109"/>
      <c r="AI291" s="109"/>
      <c r="AJ291" s="109"/>
    </row>
    <row r="292" spans="1:36" s="1" customFormat="1" ht="16.2" thickBot="1" x14ac:dyDescent="0.35">
      <c r="A292" s="32"/>
      <c r="B292" s="406"/>
      <c r="C292" s="35"/>
      <c r="D292" s="29" t="s">
        <v>30</v>
      </c>
      <c r="E292" s="29" t="s">
        <v>31</v>
      </c>
      <c r="F292" s="29" t="s">
        <v>32</v>
      </c>
      <c r="G292" s="29" t="s">
        <v>29</v>
      </c>
      <c r="H292" s="29" t="s">
        <v>30</v>
      </c>
      <c r="I292" s="29" t="s">
        <v>31</v>
      </c>
      <c r="J292" s="29" t="s">
        <v>32</v>
      </c>
      <c r="K292" s="29" t="s">
        <v>29</v>
      </c>
      <c r="L292" s="29" t="s">
        <v>30</v>
      </c>
      <c r="M292" s="29" t="s">
        <v>31</v>
      </c>
      <c r="N292" s="29" t="s">
        <v>32</v>
      </c>
      <c r="O292" s="3" t="s">
        <v>34</v>
      </c>
      <c r="P292" s="29" t="s">
        <v>35</v>
      </c>
      <c r="Q292" s="29" t="s">
        <v>30</v>
      </c>
      <c r="R292" s="29" t="s">
        <v>31</v>
      </c>
      <c r="S292" s="29" t="s">
        <v>32</v>
      </c>
      <c r="T292" s="29" t="s">
        <v>29</v>
      </c>
      <c r="U292" s="29" t="s">
        <v>30</v>
      </c>
      <c r="V292" s="29" t="s">
        <v>31</v>
      </c>
      <c r="W292" s="29" t="s">
        <v>32</v>
      </c>
      <c r="X292" s="29" t="s">
        <v>29</v>
      </c>
      <c r="Y292" s="29" t="s">
        <v>30</v>
      </c>
      <c r="Z292" s="29" t="s">
        <v>31</v>
      </c>
      <c r="AA292" s="29" t="s">
        <v>32</v>
      </c>
      <c r="AB292" s="29" t="s">
        <v>29</v>
      </c>
      <c r="AD292" s="109"/>
      <c r="AE292" s="109"/>
      <c r="AF292" s="109"/>
      <c r="AG292" s="109"/>
      <c r="AH292" s="109"/>
      <c r="AI292" s="109"/>
      <c r="AJ292" s="109"/>
    </row>
    <row r="293" spans="1:36" s="1" customFormat="1" x14ac:dyDescent="0.3">
      <c r="A293" s="47">
        <v>1</v>
      </c>
      <c r="B293" s="178">
        <v>2018</v>
      </c>
      <c r="C293" s="22" t="s">
        <v>0</v>
      </c>
      <c r="D293" s="499">
        <f t="shared" ref="D293:D324" si="36">Y293*H293/23000</f>
        <v>737.37983028689825</v>
      </c>
      <c r="E293" s="493">
        <f t="shared" ref="E293:E324" si="37">Z293*I293/23000</f>
        <v>272.59592929693309</v>
      </c>
      <c r="F293" s="493">
        <f t="shared" ref="F293:F324" si="38">AA293*J293/23000</f>
        <v>30.704744103258516</v>
      </c>
      <c r="G293" s="494">
        <f t="shared" ref="G293:G324" si="39">AB293*K293/23000</f>
        <v>499.66339158949307</v>
      </c>
      <c r="H293" s="490">
        <v>220.27144153331326</v>
      </c>
      <c r="I293" s="473">
        <v>78.745003511188187</v>
      </c>
      <c r="J293" s="473">
        <v>8.5664741839144956</v>
      </c>
      <c r="K293" s="474">
        <v>1561.993503385861</v>
      </c>
      <c r="L293" s="490">
        <v>206.54423966882223</v>
      </c>
      <c r="M293" s="473">
        <v>77.349103907877762</v>
      </c>
      <c r="N293" s="473">
        <v>8.4297745249087068</v>
      </c>
      <c r="O293" s="473">
        <v>46.752826129324241</v>
      </c>
      <c r="P293" s="474">
        <v>1761.2290099768259</v>
      </c>
      <c r="Q293" s="499">
        <v>1E-3</v>
      </c>
      <c r="R293" s="493">
        <v>1E-3</v>
      </c>
      <c r="S293" s="493">
        <v>1.0403319791417606E-2</v>
      </c>
      <c r="T293" s="493">
        <v>0</v>
      </c>
      <c r="U293" s="499">
        <v>0</v>
      </c>
      <c r="V293" s="493">
        <v>0</v>
      </c>
      <c r="W293" s="493">
        <v>0</v>
      </c>
      <c r="X293" s="493">
        <v>245.98733272028934</v>
      </c>
      <c r="Y293" s="499">
        <v>76994.711518395881</v>
      </c>
      <c r="Z293" s="493">
        <v>79620.370744394633</v>
      </c>
      <c r="AA293" s="493">
        <v>82438.713899472685</v>
      </c>
      <c r="AB293" s="494">
        <v>7357.4300927930271</v>
      </c>
      <c r="AC293" s="122"/>
      <c r="AD293" s="109"/>
      <c r="AE293" s="109"/>
      <c r="AF293" s="109"/>
      <c r="AG293" s="109"/>
      <c r="AH293" s="109"/>
      <c r="AI293" s="109"/>
      <c r="AJ293" s="109"/>
    </row>
    <row r="294" spans="1:36" s="1" customFormat="1" x14ac:dyDescent="0.3">
      <c r="A294" s="327">
        <v>1</v>
      </c>
      <c r="B294" s="179">
        <v>2019</v>
      </c>
      <c r="C294" s="23" t="s">
        <v>0</v>
      </c>
      <c r="D294" s="500">
        <f t="shared" si="36"/>
        <v>324.94882447403575</v>
      </c>
      <c r="E294" s="495">
        <f t="shared" si="37"/>
        <v>1433.7402363196734</v>
      </c>
      <c r="F294" s="495">
        <f t="shared" si="38"/>
        <v>123.12899106498698</v>
      </c>
      <c r="G294" s="496">
        <f t="shared" si="39"/>
        <v>100.97715813542465</v>
      </c>
      <c r="H294" s="491">
        <v>95.48810102722291</v>
      </c>
      <c r="I294" s="475">
        <v>414.04894000327295</v>
      </c>
      <c r="J294" s="475">
        <v>33.830309604790394</v>
      </c>
      <c r="K294" s="476">
        <v>332.10403618883601</v>
      </c>
      <c r="L294" s="491">
        <v>95.065742750544885</v>
      </c>
      <c r="M294" s="475">
        <v>421.23042051868026</v>
      </c>
      <c r="N294" s="475">
        <v>33.888387268538104</v>
      </c>
      <c r="O294" s="475">
        <v>49.947741995221875</v>
      </c>
      <c r="P294" s="476">
        <v>4003.5527529301162</v>
      </c>
      <c r="Q294" s="500">
        <v>1E-3</v>
      </c>
      <c r="R294" s="495">
        <v>1E-3</v>
      </c>
      <c r="S294" s="495">
        <v>1E-3</v>
      </c>
      <c r="T294" s="495">
        <v>0</v>
      </c>
      <c r="U294" s="500">
        <v>0</v>
      </c>
      <c r="V294" s="495">
        <v>0</v>
      </c>
      <c r="W294" s="495">
        <v>0</v>
      </c>
      <c r="X294" s="495">
        <v>3721.3954587365024</v>
      </c>
      <c r="Y294" s="500">
        <v>78269.678446868405</v>
      </c>
      <c r="Z294" s="495">
        <v>79642.820568727504</v>
      </c>
      <c r="AA294" s="495">
        <v>83710.933407883815</v>
      </c>
      <c r="AB294" s="496">
        <v>6993.2141258114561</v>
      </c>
      <c r="AC294" s="122"/>
      <c r="AD294" s="109"/>
      <c r="AE294" s="109"/>
      <c r="AF294" s="109"/>
      <c r="AG294" s="109"/>
      <c r="AH294" s="109"/>
      <c r="AI294" s="109"/>
      <c r="AJ294" s="109"/>
    </row>
    <row r="295" spans="1:36" s="1" customFormat="1" x14ac:dyDescent="0.3">
      <c r="A295" s="327">
        <v>1</v>
      </c>
      <c r="B295" s="179">
        <v>2020</v>
      </c>
      <c r="C295" s="23" t="s">
        <v>0</v>
      </c>
      <c r="D295" s="500">
        <f t="shared" si="36"/>
        <v>335.90545398292704</v>
      </c>
      <c r="E295" s="495">
        <f t="shared" si="37"/>
        <v>289.99579771538453</v>
      </c>
      <c r="F295" s="495">
        <f t="shared" si="38"/>
        <v>23.781911346745375</v>
      </c>
      <c r="G295" s="496">
        <f t="shared" si="39"/>
        <v>138.22392833777454</v>
      </c>
      <c r="H295" s="491">
        <v>97.043212590161886</v>
      </c>
      <c r="I295" s="475">
        <v>82.811970084565985</v>
      </c>
      <c r="J295" s="475">
        <v>6.4309587999049471</v>
      </c>
      <c r="K295" s="476">
        <v>430.2749176737675</v>
      </c>
      <c r="L295" s="491">
        <v>101.3935908209112</v>
      </c>
      <c r="M295" s="475">
        <v>88.501306752352917</v>
      </c>
      <c r="N295" s="475">
        <v>6.741478743881979</v>
      </c>
      <c r="O295" s="475">
        <v>30.359288697347203</v>
      </c>
      <c r="P295" s="476">
        <v>1182.1128043851922</v>
      </c>
      <c r="Q295" s="500">
        <v>1E-3</v>
      </c>
      <c r="R295" s="495">
        <v>1E-3</v>
      </c>
      <c r="S295" s="495">
        <v>1E-3</v>
      </c>
      <c r="T295" s="495">
        <v>0</v>
      </c>
      <c r="U295" s="500">
        <v>0</v>
      </c>
      <c r="V295" s="495">
        <v>0</v>
      </c>
      <c r="W295" s="495">
        <v>0</v>
      </c>
      <c r="X295" s="495">
        <v>782.19617540877186</v>
      </c>
      <c r="Y295" s="500">
        <v>79612.218468440886</v>
      </c>
      <c r="Z295" s="495">
        <v>80542.744492646016</v>
      </c>
      <c r="AA295" s="495">
        <v>85054.807221471914</v>
      </c>
      <c r="AB295" s="496">
        <v>7388.6490268978032</v>
      </c>
      <c r="AC295" s="122"/>
      <c r="AD295" s="109"/>
      <c r="AE295" s="109"/>
      <c r="AF295" s="109"/>
      <c r="AG295" s="109"/>
      <c r="AH295" s="109"/>
      <c r="AI295" s="109"/>
      <c r="AJ295" s="109"/>
    </row>
    <row r="296" spans="1:36" s="1" customFormat="1" x14ac:dyDescent="0.3">
      <c r="A296" s="327">
        <v>1</v>
      </c>
      <c r="B296" s="179">
        <v>2021</v>
      </c>
      <c r="C296" s="23" t="s">
        <v>0</v>
      </c>
      <c r="D296" s="500">
        <f t="shared" si="36"/>
        <v>211.66039127764384</v>
      </c>
      <c r="E296" s="495">
        <f t="shared" si="37"/>
        <v>204.00078832850568</v>
      </c>
      <c r="F296" s="495">
        <f t="shared" si="38"/>
        <v>18.766458267973714</v>
      </c>
      <c r="G296" s="496">
        <f t="shared" si="39"/>
        <v>105.1904787087101</v>
      </c>
      <c r="H296" s="491">
        <v>58.980659438163009</v>
      </c>
      <c r="I296" s="475">
        <v>58.138044069897632</v>
      </c>
      <c r="J296" s="475">
        <v>5.1470242082273154</v>
      </c>
      <c r="K296" s="476">
        <v>312.95915404968315</v>
      </c>
      <c r="L296" s="491">
        <v>73.27354745655532</v>
      </c>
      <c r="M296" s="475">
        <v>76.396207453537485</v>
      </c>
      <c r="N296" s="475">
        <v>6.6961833275157945</v>
      </c>
      <c r="O296" s="475">
        <v>18.402649429558497</v>
      </c>
      <c r="P296" s="476">
        <v>787.98536010137241</v>
      </c>
      <c r="Q296" s="500">
        <v>1E-3</v>
      </c>
      <c r="R296" s="495">
        <v>1E-3</v>
      </c>
      <c r="S296" s="495">
        <v>1E-3</v>
      </c>
      <c r="T296" s="495">
        <v>0</v>
      </c>
      <c r="U296" s="500">
        <v>0</v>
      </c>
      <c r="V296" s="495">
        <v>0</v>
      </c>
      <c r="W296" s="495">
        <v>0</v>
      </c>
      <c r="X296" s="495">
        <v>321.35190063860989</v>
      </c>
      <c r="Y296" s="500">
        <v>82538.734659108988</v>
      </c>
      <c r="Z296" s="495">
        <v>80704.78129457809</v>
      </c>
      <c r="AA296" s="495">
        <v>83859.823210750445</v>
      </c>
      <c r="AB296" s="496">
        <v>7730.6606277324254</v>
      </c>
      <c r="AC296" s="122"/>
      <c r="AD296" s="109"/>
      <c r="AE296" s="109"/>
      <c r="AF296" s="109"/>
      <c r="AG296" s="109"/>
      <c r="AH296" s="109"/>
      <c r="AI296" s="109"/>
      <c r="AJ296" s="109"/>
    </row>
    <row r="297" spans="1:36" s="1" customFormat="1" x14ac:dyDescent="0.3">
      <c r="A297" s="327">
        <v>1</v>
      </c>
      <c r="B297" s="179">
        <v>2022</v>
      </c>
      <c r="C297" s="23" t="s">
        <v>0</v>
      </c>
      <c r="D297" s="500">
        <f t="shared" si="36"/>
        <v>158.88637689228457</v>
      </c>
      <c r="E297" s="495">
        <f t="shared" si="37"/>
        <v>252.09008217955</v>
      </c>
      <c r="F297" s="495">
        <f t="shared" si="38"/>
        <v>25.1042196329295</v>
      </c>
      <c r="G297" s="496">
        <f t="shared" si="39"/>
        <v>331.71418708596667</v>
      </c>
      <c r="H297" s="491">
        <v>45.125638719458472</v>
      </c>
      <c r="I297" s="475">
        <v>75.318898027449549</v>
      </c>
      <c r="J297" s="475">
        <v>7.0154824615355187</v>
      </c>
      <c r="K297" s="476">
        <v>1057.9985190946591</v>
      </c>
      <c r="L297" s="491">
        <v>33.471229836622065</v>
      </c>
      <c r="M297" s="475">
        <v>59.314386873693458</v>
      </c>
      <c r="N297" s="475">
        <v>5.4653074309244296</v>
      </c>
      <c r="O297" s="475">
        <v>15.411497887133979</v>
      </c>
      <c r="P297" s="476">
        <v>870.51106636488748</v>
      </c>
      <c r="Q297" s="500">
        <v>1E-3</v>
      </c>
      <c r="R297" s="495">
        <v>1E-3</v>
      </c>
      <c r="S297" s="495">
        <v>2.0159113226059597E-3</v>
      </c>
      <c r="T297" s="495">
        <v>1E-3</v>
      </c>
      <c r="U297" s="500">
        <v>0</v>
      </c>
      <c r="V297" s="495">
        <v>0</v>
      </c>
      <c r="W297" s="495">
        <v>0</v>
      </c>
      <c r="X297" s="495">
        <v>0</v>
      </c>
      <c r="Y297" s="500">
        <v>80982.491821146221</v>
      </c>
      <c r="Z297" s="495">
        <v>76980.30696116366</v>
      </c>
      <c r="AA297" s="495">
        <v>82303.256365208028</v>
      </c>
      <c r="AB297" s="496">
        <v>7211.1880737846559</v>
      </c>
      <c r="AC297" s="122"/>
      <c r="AD297" s="109"/>
      <c r="AE297" s="109"/>
      <c r="AF297" s="109"/>
      <c r="AG297" s="109"/>
      <c r="AH297" s="109"/>
      <c r="AI297" s="109"/>
      <c r="AJ297" s="109"/>
    </row>
    <row r="298" spans="1:36" s="1" customFormat="1" x14ac:dyDescent="0.3">
      <c r="A298" s="327">
        <v>1</v>
      </c>
      <c r="B298" s="179">
        <v>2023</v>
      </c>
      <c r="C298" s="23" t="s">
        <v>0</v>
      </c>
      <c r="D298" s="500">
        <f t="shared" si="36"/>
        <v>187.2221597077793</v>
      </c>
      <c r="E298" s="495">
        <f t="shared" si="37"/>
        <v>869.35510897708082</v>
      </c>
      <c r="F298" s="495">
        <f t="shared" si="38"/>
        <v>97.030343234986589</v>
      </c>
      <c r="G298" s="496">
        <f t="shared" si="39"/>
        <v>115.66344493357872</v>
      </c>
      <c r="H298" s="491">
        <v>53.864199453964019</v>
      </c>
      <c r="I298" s="475">
        <v>252.9192663376972</v>
      </c>
      <c r="J298" s="475">
        <v>27.31945533894288</v>
      </c>
      <c r="K298" s="476">
        <v>387.04263670514064</v>
      </c>
      <c r="L298" s="491">
        <v>44.79787859579227</v>
      </c>
      <c r="M298" s="475">
        <v>223.6504991370179</v>
      </c>
      <c r="N298" s="475">
        <v>23.76852887944672</v>
      </c>
      <c r="O298" s="475">
        <v>27.744910633943078</v>
      </c>
      <c r="P298" s="476">
        <v>2479.9422049503914</v>
      </c>
      <c r="Q298" s="500">
        <v>1E-3</v>
      </c>
      <c r="R298" s="495">
        <v>1E-3</v>
      </c>
      <c r="S298" s="495">
        <v>1.9860179629283754</v>
      </c>
      <c r="T298" s="495">
        <v>0</v>
      </c>
      <c r="U298" s="500">
        <v>0</v>
      </c>
      <c r="V298" s="495">
        <v>0</v>
      </c>
      <c r="W298" s="495">
        <v>0</v>
      </c>
      <c r="X298" s="495">
        <v>2120.6434788791935</v>
      </c>
      <c r="Y298" s="500">
        <v>79943.81642967173</v>
      </c>
      <c r="Z298" s="495">
        <v>79057.510311513237</v>
      </c>
      <c r="AA298" s="495">
        <v>81688.960000000006</v>
      </c>
      <c r="AB298" s="496">
        <v>6873.2976194014682</v>
      </c>
      <c r="AC298" s="122"/>
      <c r="AD298" s="109"/>
      <c r="AE298" s="109"/>
      <c r="AF298" s="109"/>
      <c r="AG298" s="109"/>
      <c r="AH298" s="109"/>
      <c r="AI298" s="109"/>
      <c r="AJ298" s="109"/>
    </row>
    <row r="299" spans="1:36" s="1" customFormat="1" ht="16.2" thickBot="1" x14ac:dyDescent="0.35">
      <c r="A299" s="409">
        <v>1</v>
      </c>
      <c r="B299" s="180">
        <v>2024</v>
      </c>
      <c r="C299" s="24" t="s">
        <v>0</v>
      </c>
      <c r="D299" s="501">
        <f t="shared" si="36"/>
        <v>642.25041449578691</v>
      </c>
      <c r="E299" s="497">
        <f t="shared" si="37"/>
        <v>335.54756294671262</v>
      </c>
      <c r="F299" s="497">
        <f t="shared" si="38"/>
        <v>33.691533921410667</v>
      </c>
      <c r="G299" s="498">
        <f t="shared" si="39"/>
        <v>48.95165732023473</v>
      </c>
      <c r="H299" s="492">
        <v>183.80673915978608</v>
      </c>
      <c r="I299" s="477">
        <v>97.454661093996563</v>
      </c>
      <c r="J299" s="477">
        <v>9.4373695369141828</v>
      </c>
      <c r="K299" s="478">
        <v>164.06058957423608</v>
      </c>
      <c r="L299" s="492">
        <v>200.03376279282153</v>
      </c>
      <c r="M299" s="477">
        <v>112.99485848490883</v>
      </c>
      <c r="N299" s="477">
        <v>10.761976764971584</v>
      </c>
      <c r="O299" s="477">
        <v>28.592643368601241</v>
      </c>
      <c r="P299" s="478">
        <v>1750.0622792807335</v>
      </c>
      <c r="Q299" s="501">
        <v>1E-3</v>
      </c>
      <c r="R299" s="497">
        <v>1E-3</v>
      </c>
      <c r="S299" s="497">
        <v>1E-3</v>
      </c>
      <c r="T299" s="497">
        <v>0</v>
      </c>
      <c r="U299" s="501">
        <v>0</v>
      </c>
      <c r="V299" s="497">
        <v>0</v>
      </c>
      <c r="W299" s="497">
        <v>0</v>
      </c>
      <c r="X299" s="497">
        <v>1614.5933330750988</v>
      </c>
      <c r="Y299" s="501">
        <v>80365.712383166625</v>
      </c>
      <c r="Z299" s="497">
        <v>79191.634973012202</v>
      </c>
      <c r="AA299" s="497">
        <v>82110.303847000003</v>
      </c>
      <c r="AB299" s="498">
        <v>6862.6360620016167</v>
      </c>
      <c r="AC299" s="122"/>
      <c r="AD299" s="109"/>
      <c r="AE299" s="109"/>
      <c r="AF299" s="109"/>
      <c r="AG299" s="109"/>
      <c r="AH299" s="109"/>
      <c r="AI299" s="109"/>
      <c r="AJ299" s="109"/>
    </row>
    <row r="300" spans="1:36" s="1" customFormat="1" x14ac:dyDescent="0.3">
      <c r="A300" s="47">
        <v>1</v>
      </c>
      <c r="B300" s="178">
        <v>2025</v>
      </c>
      <c r="C300" s="22" t="s">
        <v>0</v>
      </c>
      <c r="D300" s="499">
        <f t="shared" si="36"/>
        <v>799.69484188374065</v>
      </c>
      <c r="E300" s="493">
        <f t="shared" si="37"/>
        <v>326.38319612988039</v>
      </c>
      <c r="F300" s="493">
        <f t="shared" si="38"/>
        <v>35.404554432321284</v>
      </c>
      <c r="G300" s="494">
        <f t="shared" si="39"/>
        <v>524.43616591756029</v>
      </c>
      <c r="H300" s="490">
        <v>225.54832894752002</v>
      </c>
      <c r="I300" s="473">
        <v>84.777299645918546</v>
      </c>
      <c r="J300" s="473">
        <v>9.1439128345943352</v>
      </c>
      <c r="K300" s="474">
        <v>1574.9918584687211</v>
      </c>
      <c r="L300" s="490">
        <v>211.16417463057417</v>
      </c>
      <c r="M300" s="473">
        <v>82.990561601924938</v>
      </c>
      <c r="N300" s="473">
        <v>9.137086812914081</v>
      </c>
      <c r="O300" s="473">
        <v>46.894830243425304</v>
      </c>
      <c r="P300" s="474">
        <v>1890.3247156327443</v>
      </c>
      <c r="Q300" s="499">
        <v>1E-3</v>
      </c>
      <c r="R300" s="493">
        <v>1E-3</v>
      </c>
      <c r="S300" s="493">
        <v>1E-3</v>
      </c>
      <c r="T300" s="493">
        <v>0</v>
      </c>
      <c r="U300" s="499">
        <v>0</v>
      </c>
      <c r="V300" s="493">
        <v>0</v>
      </c>
      <c r="W300" s="493">
        <v>0</v>
      </c>
      <c r="X300" s="493">
        <v>362.22668740744837</v>
      </c>
      <c r="Y300" s="499">
        <v>81547.850295116426</v>
      </c>
      <c r="Z300" s="493">
        <v>88547.447752408465</v>
      </c>
      <c r="AA300" s="493">
        <v>89054.299474795436</v>
      </c>
      <c r="AB300" s="494">
        <v>7658.4724874902804</v>
      </c>
      <c r="AC300" s="122"/>
      <c r="AD300" s="109"/>
      <c r="AE300" s="109"/>
      <c r="AF300" s="109"/>
      <c r="AG300" s="109"/>
      <c r="AH300" s="109"/>
      <c r="AI300" s="109"/>
      <c r="AJ300" s="109"/>
    </row>
    <row r="301" spans="1:36" s="1" customFormat="1" x14ac:dyDescent="0.3">
      <c r="A301" s="327">
        <v>1</v>
      </c>
      <c r="B301" s="179">
        <v>2026</v>
      </c>
      <c r="C301" s="23" t="s">
        <v>0</v>
      </c>
      <c r="D301" s="500">
        <f t="shared" si="36"/>
        <v>351.93345869905454</v>
      </c>
      <c r="E301" s="495">
        <f t="shared" si="37"/>
        <v>1723.797983810043</v>
      </c>
      <c r="F301" s="495">
        <f t="shared" si="38"/>
        <v>141.25868795367828</v>
      </c>
      <c r="G301" s="496">
        <f t="shared" si="39"/>
        <v>104.74362486022756</v>
      </c>
      <c r="H301" s="491">
        <v>97.722617435539064</v>
      </c>
      <c r="I301" s="475">
        <v>446.45586305419397</v>
      </c>
      <c r="J301" s="475">
        <v>36.028481509581589</v>
      </c>
      <c r="K301" s="476">
        <v>330.26773440835103</v>
      </c>
      <c r="L301" s="491">
        <v>96.786563712765641</v>
      </c>
      <c r="M301" s="475">
        <v>459.27788590394073</v>
      </c>
      <c r="N301" s="475">
        <v>37.056268726161314</v>
      </c>
      <c r="O301" s="475">
        <v>48.342689239746662</v>
      </c>
      <c r="P301" s="476">
        <v>4399.5234982394231</v>
      </c>
      <c r="Q301" s="500">
        <v>1E-3</v>
      </c>
      <c r="R301" s="495">
        <v>1E-3</v>
      </c>
      <c r="S301" s="495">
        <v>1E-3</v>
      </c>
      <c r="T301" s="495">
        <v>0</v>
      </c>
      <c r="U301" s="500">
        <v>0</v>
      </c>
      <c r="V301" s="495">
        <v>0</v>
      </c>
      <c r="W301" s="495">
        <v>0</v>
      </c>
      <c r="X301" s="495">
        <v>4117.597453070819</v>
      </c>
      <c r="Y301" s="500">
        <v>82831.075983178845</v>
      </c>
      <c r="Z301" s="495">
        <v>88804.643210203081</v>
      </c>
      <c r="AA301" s="495">
        <v>90177.262177162775</v>
      </c>
      <c r="AB301" s="496">
        <v>7294.3951854726438</v>
      </c>
      <c r="AC301" s="122"/>
      <c r="AD301" s="109"/>
      <c r="AE301" s="109"/>
      <c r="AF301" s="109"/>
      <c r="AG301" s="109"/>
      <c r="AH301" s="109"/>
      <c r="AI301" s="109"/>
      <c r="AJ301" s="109"/>
    </row>
    <row r="302" spans="1:36" s="1" customFormat="1" x14ac:dyDescent="0.3">
      <c r="A302" s="327">
        <v>1</v>
      </c>
      <c r="B302" s="179">
        <v>2027</v>
      </c>
      <c r="C302" s="23" t="s">
        <v>0</v>
      </c>
      <c r="D302" s="500">
        <f t="shared" si="36"/>
        <v>363.31696463382497</v>
      </c>
      <c r="E302" s="495">
        <f t="shared" si="37"/>
        <v>348.54391521031306</v>
      </c>
      <c r="F302" s="495">
        <f t="shared" si="38"/>
        <v>27.235182143180225</v>
      </c>
      <c r="G302" s="496">
        <f t="shared" si="39"/>
        <v>142.45418509646802</v>
      </c>
      <c r="H302" s="491">
        <v>99.28179435852779</v>
      </c>
      <c r="I302" s="475">
        <v>89.292822216198545</v>
      </c>
      <c r="J302" s="475">
        <v>6.84448146119973</v>
      </c>
      <c r="K302" s="476">
        <v>426.08232427805228</v>
      </c>
      <c r="L302" s="491">
        <v>104.92672499213984</v>
      </c>
      <c r="M302" s="475">
        <v>100.93196915885181</v>
      </c>
      <c r="N302" s="475">
        <v>7.655437312537142</v>
      </c>
      <c r="O302" s="475">
        <v>34.443156876428588</v>
      </c>
      <c r="P302" s="476">
        <v>1278.5363205318608</v>
      </c>
      <c r="Q302" s="500">
        <v>1E-3</v>
      </c>
      <c r="R302" s="495">
        <v>1E-3</v>
      </c>
      <c r="S302" s="495">
        <v>1E-3</v>
      </c>
      <c r="T302" s="495">
        <v>0</v>
      </c>
      <c r="U302" s="500">
        <v>0</v>
      </c>
      <c r="V302" s="495">
        <v>0</v>
      </c>
      <c r="W302" s="495">
        <v>0</v>
      </c>
      <c r="X302" s="495">
        <v>886.89615313023728</v>
      </c>
      <c r="Y302" s="500">
        <v>84167.396858296328</v>
      </c>
      <c r="Z302" s="495">
        <v>89777.765456078632</v>
      </c>
      <c r="AA302" s="495">
        <v>91520.328142337545</v>
      </c>
      <c r="AB302" s="496">
        <v>7689.7023662512347</v>
      </c>
      <c r="AC302" s="122"/>
      <c r="AD302" s="109"/>
      <c r="AE302" s="109"/>
      <c r="AF302" s="109"/>
      <c r="AG302" s="109"/>
      <c r="AH302" s="109"/>
      <c r="AI302" s="109"/>
      <c r="AJ302" s="109"/>
    </row>
    <row r="303" spans="1:36" s="1" customFormat="1" x14ac:dyDescent="0.3">
      <c r="A303" s="327">
        <v>1</v>
      </c>
      <c r="B303" s="179">
        <v>2028</v>
      </c>
      <c r="C303" s="23" t="s">
        <v>0</v>
      </c>
      <c r="D303" s="500">
        <f t="shared" si="36"/>
        <v>228.14713556373707</v>
      </c>
      <c r="E303" s="495">
        <f t="shared" si="37"/>
        <v>243.75727454449435</v>
      </c>
      <c r="F303" s="495">
        <f t="shared" si="38"/>
        <v>21.718456128232443</v>
      </c>
      <c r="G303" s="496">
        <f t="shared" si="39"/>
        <v>111.52856993117759</v>
      </c>
      <c r="H303" s="491">
        <v>60.252043104613996</v>
      </c>
      <c r="I303" s="475">
        <v>62.546089607545809</v>
      </c>
      <c r="J303" s="475">
        <v>5.503834045774</v>
      </c>
      <c r="K303" s="476">
        <v>319.38436827550606</v>
      </c>
      <c r="L303" s="491">
        <v>75.063718512893217</v>
      </c>
      <c r="M303" s="475">
        <v>83.12115032491117</v>
      </c>
      <c r="N303" s="475">
        <v>7.3491753108101179</v>
      </c>
      <c r="O303" s="475">
        <v>19.142608761840293</v>
      </c>
      <c r="P303" s="476">
        <v>853.56578721260917</v>
      </c>
      <c r="Q303" s="500">
        <v>1E-3</v>
      </c>
      <c r="R303" s="495">
        <v>1E-3</v>
      </c>
      <c r="S303" s="495">
        <v>1E-3</v>
      </c>
      <c r="T303" s="495">
        <v>0</v>
      </c>
      <c r="U303" s="500">
        <v>0</v>
      </c>
      <c r="V303" s="495">
        <v>0</v>
      </c>
      <c r="W303" s="495">
        <v>0</v>
      </c>
      <c r="X303" s="495">
        <v>436.25336177457621</v>
      </c>
      <c r="Y303" s="500">
        <v>87090.559051334756</v>
      </c>
      <c r="Z303" s="495">
        <v>89636.575998621498</v>
      </c>
      <c r="AA303" s="495">
        <v>90759.366433458374</v>
      </c>
      <c r="AB303" s="496">
        <v>8031.5674880003489</v>
      </c>
      <c r="AC303" s="122"/>
      <c r="AD303" s="109"/>
      <c r="AE303" s="109"/>
      <c r="AF303" s="109"/>
      <c r="AG303" s="109"/>
      <c r="AH303" s="109"/>
      <c r="AI303" s="109"/>
      <c r="AJ303" s="109"/>
    </row>
    <row r="304" spans="1:36" s="1" customFormat="1" x14ac:dyDescent="0.3">
      <c r="A304" s="327">
        <v>1</v>
      </c>
      <c r="B304" s="179">
        <v>2029</v>
      </c>
      <c r="C304" s="23" t="s">
        <v>0</v>
      </c>
      <c r="D304" s="500">
        <f t="shared" si="36"/>
        <v>171.49998832570068</v>
      </c>
      <c r="E304" s="495">
        <f t="shared" si="37"/>
        <v>305.82776071135078</v>
      </c>
      <c r="F304" s="495">
        <f t="shared" si="38"/>
        <v>29.11934439067463</v>
      </c>
      <c r="G304" s="496">
        <f t="shared" si="39"/>
        <v>354.89711371985823</v>
      </c>
      <c r="H304" s="491">
        <v>46.113391287560795</v>
      </c>
      <c r="I304" s="475">
        <v>81.465692752108296</v>
      </c>
      <c r="J304" s="475">
        <v>7.5080770881515022</v>
      </c>
      <c r="K304" s="476">
        <v>1086.5829191187161</v>
      </c>
      <c r="L304" s="491">
        <v>34.103561276890879</v>
      </c>
      <c r="M304" s="475">
        <v>63.094939100243295</v>
      </c>
      <c r="N304" s="475">
        <v>6.09509803483291</v>
      </c>
      <c r="O304" s="475">
        <v>17.956894256078353</v>
      </c>
      <c r="P304" s="476">
        <v>951.55635893827025</v>
      </c>
      <c r="Q304" s="500">
        <v>1E-3</v>
      </c>
      <c r="R304" s="495">
        <v>1E-3</v>
      </c>
      <c r="S304" s="495">
        <v>1E-3</v>
      </c>
      <c r="T304" s="495">
        <v>1E-3</v>
      </c>
      <c r="U304" s="500">
        <v>0</v>
      </c>
      <c r="V304" s="495">
        <v>0</v>
      </c>
      <c r="W304" s="495">
        <v>0</v>
      </c>
      <c r="X304" s="495">
        <v>0</v>
      </c>
      <c r="Y304" s="500">
        <v>85539.13779390922</v>
      </c>
      <c r="Z304" s="495">
        <v>86343.566951120418</v>
      </c>
      <c r="AA304" s="495">
        <v>89203.255790013282</v>
      </c>
      <c r="AB304" s="496">
        <v>7512.2049794203695</v>
      </c>
      <c r="AC304" s="122"/>
      <c r="AD304" s="109"/>
      <c r="AE304" s="109"/>
    </row>
    <row r="305" spans="1:31" s="1" customFormat="1" x14ac:dyDescent="0.3">
      <c r="A305" s="327">
        <v>1</v>
      </c>
      <c r="B305" s="179">
        <v>2030</v>
      </c>
      <c r="C305" s="23" t="s">
        <v>0</v>
      </c>
      <c r="D305" s="500">
        <f t="shared" si="36"/>
        <v>202.6047858549916</v>
      </c>
      <c r="E305" s="495">
        <f t="shared" si="37"/>
        <v>1042.4165579824091</v>
      </c>
      <c r="F305" s="495">
        <f t="shared" si="38"/>
        <v>111.55771221867175</v>
      </c>
      <c r="G305" s="496">
        <f t="shared" si="39"/>
        <v>122.58152272160673</v>
      </c>
      <c r="H305" s="491">
        <v>55.141928567907534</v>
      </c>
      <c r="I305" s="475">
        <v>272.40716764545101</v>
      </c>
      <c r="J305" s="475">
        <v>29.120387369229999</v>
      </c>
      <c r="K305" s="476">
        <v>393.03365192847781</v>
      </c>
      <c r="L305" s="491">
        <v>44.603275791793848</v>
      </c>
      <c r="M305" s="475">
        <v>229.59173543846074</v>
      </c>
      <c r="N305" s="475">
        <v>25.223549897351049</v>
      </c>
      <c r="O305" s="475">
        <v>29.484047282245459</v>
      </c>
      <c r="P305" s="476">
        <v>2717.7308720536171</v>
      </c>
      <c r="Q305" s="500">
        <v>1E-3</v>
      </c>
      <c r="R305" s="495">
        <v>1E-3</v>
      </c>
      <c r="S305" s="495">
        <v>1E-3</v>
      </c>
      <c r="T305" s="495">
        <v>0</v>
      </c>
      <c r="U305" s="500">
        <v>0</v>
      </c>
      <c r="V305" s="495">
        <v>0</v>
      </c>
      <c r="W305" s="495">
        <v>0</v>
      </c>
      <c r="X305" s="495">
        <v>2354.1802674073847</v>
      </c>
      <c r="Y305" s="500">
        <v>84507.564310633548</v>
      </c>
      <c r="Z305" s="495">
        <v>88013.766454194774</v>
      </c>
      <c r="AA305" s="495">
        <v>88111.031920565278</v>
      </c>
      <c r="AB305" s="496">
        <v>7173.3680023663974</v>
      </c>
      <c r="AC305" s="122"/>
      <c r="AD305" s="109"/>
      <c r="AE305" s="109"/>
    </row>
    <row r="306" spans="1:31" s="1" customFormat="1" ht="16.2" thickBot="1" x14ac:dyDescent="0.35">
      <c r="A306" s="409">
        <v>2</v>
      </c>
      <c r="B306" s="180">
        <v>2018</v>
      </c>
      <c r="C306" s="24" t="s">
        <v>1</v>
      </c>
      <c r="D306" s="501">
        <f t="shared" si="36"/>
        <v>694.60536391534765</v>
      </c>
      <c r="E306" s="497">
        <f t="shared" si="37"/>
        <v>402.1278943481106</v>
      </c>
      <c r="F306" s="497">
        <f t="shared" si="38"/>
        <v>38.710929524474004</v>
      </c>
      <c r="G306" s="498">
        <f t="shared" si="39"/>
        <v>52.750903850428031</v>
      </c>
      <c r="H306" s="492">
        <v>188.14329579278214</v>
      </c>
      <c r="I306" s="477">
        <v>105.00364455053852</v>
      </c>
      <c r="J306" s="477">
        <v>10.056938698363517</v>
      </c>
      <c r="K306" s="478">
        <v>169.36363761560597</v>
      </c>
      <c r="L306" s="492">
        <v>205.555380577394</v>
      </c>
      <c r="M306" s="477">
        <v>122.94033794362224</v>
      </c>
      <c r="N306" s="477">
        <v>11.689496912288048</v>
      </c>
      <c r="O306" s="477">
        <v>29.804035430216864</v>
      </c>
      <c r="P306" s="478">
        <v>1877.9172784698972</v>
      </c>
      <c r="Q306" s="501">
        <v>1E-3</v>
      </c>
      <c r="R306" s="497">
        <v>1E-3</v>
      </c>
      <c r="S306" s="497">
        <v>1E-3</v>
      </c>
      <c r="T306" s="497">
        <v>0</v>
      </c>
      <c r="U306" s="501">
        <v>0</v>
      </c>
      <c r="V306" s="497">
        <v>0</v>
      </c>
      <c r="W306" s="497">
        <v>0</v>
      </c>
      <c r="X306" s="497">
        <v>1738.356676284508</v>
      </c>
      <c r="Y306" s="501">
        <v>84913.593666651868</v>
      </c>
      <c r="Z306" s="497">
        <v>88082.100479426736</v>
      </c>
      <c r="AA306" s="497">
        <v>88531.053610556628</v>
      </c>
      <c r="AB306" s="498">
        <v>7163.7029390779235</v>
      </c>
      <c r="AC306" s="122"/>
      <c r="AD306" s="109"/>
      <c r="AE306" s="109"/>
    </row>
    <row r="307" spans="1:31" s="1" customFormat="1" x14ac:dyDescent="0.3">
      <c r="A307" s="47">
        <v>2</v>
      </c>
      <c r="B307" s="178">
        <v>2019</v>
      </c>
      <c r="C307" s="22" t="s">
        <v>1</v>
      </c>
      <c r="D307" s="499">
        <f t="shared" si="36"/>
        <v>868.06797621642897</v>
      </c>
      <c r="E307" s="493">
        <f t="shared" si="37"/>
        <v>390.84926162812724</v>
      </c>
      <c r="F307" s="493">
        <f t="shared" si="38"/>
        <v>41.596058892090802</v>
      </c>
      <c r="G307" s="494">
        <f t="shared" si="39"/>
        <v>560.19313018873186</v>
      </c>
      <c r="H307" s="490">
        <v>231.10572948412766</v>
      </c>
      <c r="I307" s="473">
        <v>91.821810213537049</v>
      </c>
      <c r="J307" s="473">
        <v>9.9281902347360607</v>
      </c>
      <c r="K307" s="474">
        <v>1635.7254393489029</v>
      </c>
      <c r="L307" s="490">
        <v>215.83656903819497</v>
      </c>
      <c r="M307" s="473">
        <v>89.466677824506846</v>
      </c>
      <c r="N307" s="473">
        <v>9.9049260473942606</v>
      </c>
      <c r="O307" s="473">
        <v>48.080563625050857</v>
      </c>
      <c r="P307" s="474">
        <v>2041.7226219300408</v>
      </c>
      <c r="Q307" s="499">
        <v>1E-3</v>
      </c>
      <c r="R307" s="493">
        <v>1E-3</v>
      </c>
      <c r="S307" s="493">
        <v>1E-3</v>
      </c>
      <c r="T307" s="493">
        <v>0</v>
      </c>
      <c r="U307" s="499">
        <v>0</v>
      </c>
      <c r="V307" s="493">
        <v>0</v>
      </c>
      <c r="W307" s="493">
        <v>0</v>
      </c>
      <c r="X307" s="493">
        <v>454.07674620618911</v>
      </c>
      <c r="Y307" s="499">
        <v>86391.468950358074</v>
      </c>
      <c r="Z307" s="493">
        <v>97901.936332351062</v>
      </c>
      <c r="AA307" s="493">
        <v>96362.915284481598</v>
      </c>
      <c r="AB307" s="494">
        <v>7876.89772647264</v>
      </c>
      <c r="AC307" s="122"/>
      <c r="AD307" s="109"/>
      <c r="AE307" s="109"/>
    </row>
    <row r="308" spans="1:31" s="1" customFormat="1" x14ac:dyDescent="0.3">
      <c r="A308" s="327">
        <v>2</v>
      </c>
      <c r="B308" s="179">
        <v>2020</v>
      </c>
      <c r="C308" s="23" t="s">
        <v>1</v>
      </c>
      <c r="D308" s="500">
        <f t="shared" si="36"/>
        <v>381.5654101126969</v>
      </c>
      <c r="E308" s="495">
        <f t="shared" si="37"/>
        <v>2075.3672008614603</v>
      </c>
      <c r="F308" s="495">
        <f t="shared" si="38"/>
        <v>166.14062956084405</v>
      </c>
      <c r="G308" s="496">
        <f t="shared" si="39"/>
        <v>112.08386849704753</v>
      </c>
      <c r="H308" s="491">
        <v>100.08607017941928</v>
      </c>
      <c r="I308" s="475">
        <v>484.50205265444924</v>
      </c>
      <c r="J308" s="475">
        <v>39.135867828073692</v>
      </c>
      <c r="K308" s="476">
        <v>343.13061970197862</v>
      </c>
      <c r="L308" s="491">
        <v>98.498762369299158</v>
      </c>
      <c r="M308" s="475">
        <v>502.85242436682239</v>
      </c>
      <c r="N308" s="475">
        <v>40.434596547730024</v>
      </c>
      <c r="O308" s="475">
        <v>47.24093300886134</v>
      </c>
      <c r="P308" s="476">
        <v>4883.4079135066459</v>
      </c>
      <c r="Q308" s="500">
        <v>1E-3</v>
      </c>
      <c r="R308" s="495">
        <v>1E-3</v>
      </c>
      <c r="S308" s="495">
        <v>1E-3</v>
      </c>
      <c r="T308" s="495">
        <v>0</v>
      </c>
      <c r="U308" s="500">
        <v>0</v>
      </c>
      <c r="V308" s="495">
        <v>0</v>
      </c>
      <c r="W308" s="495">
        <v>0</v>
      </c>
      <c r="X308" s="495">
        <v>4587.5172268136084</v>
      </c>
      <c r="Y308" s="500">
        <v>87684.574055707504</v>
      </c>
      <c r="Z308" s="495">
        <v>98520.626194038996</v>
      </c>
      <c r="AA308" s="495">
        <v>97640.213235754331</v>
      </c>
      <c r="AB308" s="496">
        <v>7512.9668627973742</v>
      </c>
      <c r="AC308" s="122"/>
      <c r="AD308" s="109"/>
      <c r="AE308" s="109"/>
    </row>
    <row r="309" spans="1:31" s="1" customFormat="1" x14ac:dyDescent="0.3">
      <c r="A309" s="327">
        <v>2</v>
      </c>
      <c r="B309" s="179">
        <v>2021</v>
      </c>
      <c r="C309" s="23" t="s">
        <v>1</v>
      </c>
      <c r="D309" s="500">
        <f t="shared" si="36"/>
        <v>393.39521543677728</v>
      </c>
      <c r="E309" s="495">
        <f t="shared" si="37"/>
        <v>419.808244824312</v>
      </c>
      <c r="F309" s="495">
        <f t="shared" si="38"/>
        <v>31.974913896765667</v>
      </c>
      <c r="G309" s="496">
        <f t="shared" si="39"/>
        <v>152.10154650589723</v>
      </c>
      <c r="H309" s="491">
        <v>101.64824442999694</v>
      </c>
      <c r="I309" s="475">
        <v>96.925204413445996</v>
      </c>
      <c r="J309" s="475">
        <v>7.4297674826588826</v>
      </c>
      <c r="K309" s="476">
        <v>442.37146309164234</v>
      </c>
      <c r="L309" s="491">
        <v>108.50947091930821</v>
      </c>
      <c r="M309" s="475">
        <v>115.63410379969969</v>
      </c>
      <c r="N309" s="475">
        <v>8.6788996058559889</v>
      </c>
      <c r="O309" s="475">
        <v>39.410357691499861</v>
      </c>
      <c r="P309" s="476">
        <v>1393.9973397296535</v>
      </c>
      <c r="Q309" s="500">
        <v>1E-3</v>
      </c>
      <c r="R309" s="495">
        <v>1E-3</v>
      </c>
      <c r="S309" s="495">
        <v>1E-3</v>
      </c>
      <c r="T309" s="495">
        <v>0</v>
      </c>
      <c r="U309" s="500">
        <v>0</v>
      </c>
      <c r="V309" s="495">
        <v>0</v>
      </c>
      <c r="W309" s="495">
        <v>0</v>
      </c>
      <c r="X309" s="495">
        <v>991.03523432950897</v>
      </c>
      <c r="Y309" s="500">
        <v>89013.73561131311</v>
      </c>
      <c r="Z309" s="495">
        <v>99618.976192942646</v>
      </c>
      <c r="AA309" s="495">
        <v>98983.315607398428</v>
      </c>
      <c r="AB309" s="496">
        <v>7908.1402430131802</v>
      </c>
      <c r="AC309" s="122"/>
      <c r="AD309" s="109"/>
      <c r="AE309" s="109"/>
    </row>
    <row r="310" spans="1:31" s="1" customFormat="1" x14ac:dyDescent="0.3">
      <c r="A310" s="327">
        <v>2</v>
      </c>
      <c r="B310" s="179">
        <v>2022</v>
      </c>
      <c r="C310" s="23" t="s">
        <v>1</v>
      </c>
      <c r="D310" s="500">
        <f t="shared" si="36"/>
        <v>246.23568915157944</v>
      </c>
      <c r="E310" s="495">
        <f t="shared" si="37"/>
        <v>291.42236376551926</v>
      </c>
      <c r="F310" s="495">
        <f t="shared" si="38"/>
        <v>25.52944587966363</v>
      </c>
      <c r="G310" s="496">
        <f t="shared" si="39"/>
        <v>119.18592211639667</v>
      </c>
      <c r="H310" s="491">
        <v>61.603848418788843</v>
      </c>
      <c r="I310" s="475">
        <v>67.707283540060502</v>
      </c>
      <c r="J310" s="475">
        <v>5.9780792869909032</v>
      </c>
      <c r="K310" s="476">
        <v>332.28074344639288</v>
      </c>
      <c r="L310" s="491">
        <v>76.841200150645648</v>
      </c>
      <c r="M310" s="475">
        <v>90.861808868975999</v>
      </c>
      <c r="N310" s="475">
        <v>8.0843470820680743</v>
      </c>
      <c r="O310" s="475">
        <v>20.234914463609282</v>
      </c>
      <c r="P310" s="476">
        <v>931.51854250563542</v>
      </c>
      <c r="Q310" s="500">
        <v>1E-3</v>
      </c>
      <c r="R310" s="495">
        <v>1E-3</v>
      </c>
      <c r="S310" s="495">
        <v>1E-3</v>
      </c>
      <c r="T310" s="495">
        <v>0</v>
      </c>
      <c r="U310" s="500">
        <v>0</v>
      </c>
      <c r="V310" s="495">
        <v>0</v>
      </c>
      <c r="W310" s="495">
        <v>0</v>
      </c>
      <c r="X310" s="495">
        <v>557.20217830695992</v>
      </c>
      <c r="Y310" s="500">
        <v>91932.906723389286</v>
      </c>
      <c r="Z310" s="495">
        <v>98995.470149694243</v>
      </c>
      <c r="AA310" s="495">
        <v>98221.724243443779</v>
      </c>
      <c r="AB310" s="496">
        <v>8249.8798463154872</v>
      </c>
      <c r="AC310" s="122"/>
      <c r="AD310" s="109"/>
      <c r="AE310" s="109"/>
    </row>
    <row r="311" spans="1:31" s="1" customFormat="1" x14ac:dyDescent="0.3">
      <c r="A311" s="327">
        <v>2</v>
      </c>
      <c r="B311" s="179">
        <v>2023</v>
      </c>
      <c r="C311" s="23" t="s">
        <v>1</v>
      </c>
      <c r="D311" s="500">
        <f t="shared" si="36"/>
        <v>185.35079584273501</v>
      </c>
      <c r="E311" s="495">
        <f t="shared" si="37"/>
        <v>370.97085174613551</v>
      </c>
      <c r="F311" s="495">
        <f t="shared" si="38"/>
        <v>34.30073510053996</v>
      </c>
      <c r="G311" s="496">
        <f t="shared" si="39"/>
        <v>380.58884732725238</v>
      </c>
      <c r="H311" s="491">
        <v>47.164576963505169</v>
      </c>
      <c r="I311" s="475">
        <v>88.668422142724864</v>
      </c>
      <c r="J311" s="475">
        <v>8.1615853848279976</v>
      </c>
      <c r="K311" s="476">
        <v>1132.3223574495566</v>
      </c>
      <c r="L311" s="491">
        <v>34.71465307504257</v>
      </c>
      <c r="M311" s="475">
        <v>67.494814119582287</v>
      </c>
      <c r="N311" s="475">
        <v>6.8151827581618276</v>
      </c>
      <c r="O311" s="475">
        <v>21.062796080531967</v>
      </c>
      <c r="P311" s="476">
        <v>1048.9900261531316</v>
      </c>
      <c r="Q311" s="500">
        <v>1E-3</v>
      </c>
      <c r="R311" s="495">
        <v>1E-3</v>
      </c>
      <c r="S311" s="495">
        <v>1E-3</v>
      </c>
      <c r="T311" s="495">
        <v>1E-3</v>
      </c>
      <c r="U311" s="500">
        <v>0</v>
      </c>
      <c r="V311" s="495">
        <v>0</v>
      </c>
      <c r="W311" s="495">
        <v>0</v>
      </c>
      <c r="X311" s="495">
        <v>0</v>
      </c>
      <c r="Y311" s="500">
        <v>90387.078159983634</v>
      </c>
      <c r="Z311" s="495">
        <v>96227.375924509819</v>
      </c>
      <c r="AA311" s="495">
        <v>96662.213297305992</v>
      </c>
      <c r="AB311" s="496">
        <v>7730.6108379271864</v>
      </c>
      <c r="AC311" s="122"/>
      <c r="AD311" s="109"/>
      <c r="AE311" s="109"/>
    </row>
    <row r="312" spans="1:31" s="1" customFormat="1" x14ac:dyDescent="0.3">
      <c r="A312" s="327">
        <v>2</v>
      </c>
      <c r="B312" s="179">
        <v>2024</v>
      </c>
      <c r="C312" s="23" t="s">
        <v>1</v>
      </c>
      <c r="D312" s="500">
        <f t="shared" si="36"/>
        <v>219.2093232473226</v>
      </c>
      <c r="E312" s="495">
        <f t="shared" si="37"/>
        <v>1248.0970715662256</v>
      </c>
      <c r="F312" s="495">
        <f t="shared" si="38"/>
        <v>131.61383429820228</v>
      </c>
      <c r="G312" s="496">
        <f t="shared" si="39"/>
        <v>131.65705655881092</v>
      </c>
      <c r="H312" s="491">
        <v>56.419648347276862</v>
      </c>
      <c r="I312" s="475">
        <v>294.96711758059433</v>
      </c>
      <c r="J312" s="475">
        <v>31.673871225760251</v>
      </c>
      <c r="K312" s="476">
        <v>409.70705398712295</v>
      </c>
      <c r="L312" s="491">
        <v>44.490540904856104</v>
      </c>
      <c r="M312" s="475">
        <v>237.32556957070892</v>
      </c>
      <c r="N312" s="475">
        <v>26.664878341147574</v>
      </c>
      <c r="O312" s="475">
        <v>32.259128825208364</v>
      </c>
      <c r="P312" s="476">
        <v>3011.88831414468</v>
      </c>
      <c r="Q312" s="500">
        <v>1E-3</v>
      </c>
      <c r="R312" s="495">
        <v>1E-3</v>
      </c>
      <c r="S312" s="495">
        <v>1E-3</v>
      </c>
      <c r="T312" s="495">
        <v>0</v>
      </c>
      <c r="U312" s="500">
        <v>0</v>
      </c>
      <c r="V312" s="495">
        <v>0</v>
      </c>
      <c r="W312" s="495">
        <v>0</v>
      </c>
      <c r="X312" s="495">
        <v>2634.4393889827948</v>
      </c>
      <c r="Y312" s="500">
        <v>89362.741214812399</v>
      </c>
      <c r="Z312" s="495">
        <v>97320.111073668202</v>
      </c>
      <c r="AA312" s="495">
        <v>95571.462271928016</v>
      </c>
      <c r="AB312" s="496">
        <v>7390.920589196945</v>
      </c>
      <c r="AC312" s="122"/>
      <c r="AD312" s="109"/>
      <c r="AE312" s="109"/>
    </row>
    <row r="313" spans="1:31" s="1" customFormat="1" ht="16.2" thickBot="1" x14ac:dyDescent="0.35">
      <c r="A313" s="409">
        <v>2</v>
      </c>
      <c r="B313" s="180">
        <v>2025</v>
      </c>
      <c r="C313" s="24" t="s">
        <v>1</v>
      </c>
      <c r="D313" s="501">
        <f t="shared" si="36"/>
        <v>751.09643025297271</v>
      </c>
      <c r="E313" s="497">
        <f t="shared" si="37"/>
        <v>481.89352613819307</v>
      </c>
      <c r="F313" s="497">
        <f t="shared" si="38"/>
        <v>45.644319063502685</v>
      </c>
      <c r="G313" s="498">
        <f t="shared" si="39"/>
        <v>56.698147150232202</v>
      </c>
      <c r="H313" s="492">
        <v>192.48049550172794</v>
      </c>
      <c r="I313" s="477">
        <v>113.75016877381233</v>
      </c>
      <c r="J313" s="477">
        <v>10.935997370923598</v>
      </c>
      <c r="K313" s="478">
        <v>176.64991386029578</v>
      </c>
      <c r="L313" s="492">
        <v>211.61741686750159</v>
      </c>
      <c r="M313" s="477">
        <v>134.70666076832492</v>
      </c>
      <c r="N313" s="477">
        <v>12.660528431613178</v>
      </c>
      <c r="O313" s="477">
        <v>31.326327776753743</v>
      </c>
      <c r="P313" s="478">
        <v>2034.7474602522611</v>
      </c>
      <c r="Q313" s="501">
        <v>1E-3</v>
      </c>
      <c r="R313" s="497">
        <v>1E-3</v>
      </c>
      <c r="S313" s="497">
        <v>1E-3</v>
      </c>
      <c r="T313" s="497">
        <v>0</v>
      </c>
      <c r="U313" s="501">
        <v>0</v>
      </c>
      <c r="V313" s="497">
        <v>0</v>
      </c>
      <c r="W313" s="497">
        <v>0</v>
      </c>
      <c r="X313" s="497">
        <v>1889.422874168871</v>
      </c>
      <c r="Y313" s="501">
        <v>89750.485371455667</v>
      </c>
      <c r="Z313" s="497">
        <v>97437.667307708703</v>
      </c>
      <c r="AA313" s="497">
        <v>95996.670706212826</v>
      </c>
      <c r="AB313" s="498">
        <v>7382.1569224577097</v>
      </c>
      <c r="AC313" s="122"/>
      <c r="AD313" s="109"/>
      <c r="AE313" s="109"/>
    </row>
    <row r="314" spans="1:31" s="1" customFormat="1" x14ac:dyDescent="0.3">
      <c r="A314" s="47">
        <v>2</v>
      </c>
      <c r="B314" s="178">
        <v>2026</v>
      </c>
      <c r="C314" s="22" t="s">
        <v>1</v>
      </c>
      <c r="D314" s="499">
        <f t="shared" si="36"/>
        <v>941.13321542088477</v>
      </c>
      <c r="E314" s="493">
        <f t="shared" si="37"/>
        <v>467.48942767261155</v>
      </c>
      <c r="F314" s="493">
        <f t="shared" si="38"/>
        <v>49.021186106331513</v>
      </c>
      <c r="G314" s="494">
        <f t="shared" si="39"/>
        <v>604.54615550559322</v>
      </c>
      <c r="H314" s="490">
        <v>236.74369518996431</v>
      </c>
      <c r="I314" s="473">
        <v>99.985541478239455</v>
      </c>
      <c r="J314" s="473">
        <v>10.885114379778294</v>
      </c>
      <c r="K314" s="474">
        <v>1709.667386699218</v>
      </c>
      <c r="L314" s="490">
        <v>220.58524448868985</v>
      </c>
      <c r="M314" s="473">
        <v>96.903288606940066</v>
      </c>
      <c r="N314" s="473">
        <v>10.814514535385388</v>
      </c>
      <c r="O314" s="473">
        <v>49.692987175042383</v>
      </c>
      <c r="P314" s="474">
        <v>2203.3788481709289</v>
      </c>
      <c r="Q314" s="499">
        <v>1E-3</v>
      </c>
      <c r="R314" s="493">
        <v>1E-3</v>
      </c>
      <c r="S314" s="493">
        <v>1E-3</v>
      </c>
      <c r="T314" s="493">
        <v>0</v>
      </c>
      <c r="U314" s="499">
        <v>0</v>
      </c>
      <c r="V314" s="493">
        <v>0</v>
      </c>
      <c r="W314" s="493">
        <v>0</v>
      </c>
      <c r="X314" s="493">
        <v>543.40344864675296</v>
      </c>
      <c r="Y314" s="499">
        <v>91432.483290891614</v>
      </c>
      <c r="Z314" s="493">
        <v>107538.11678671715</v>
      </c>
      <c r="AA314" s="493">
        <v>103580.65529749529</v>
      </c>
      <c r="AB314" s="494">
        <v>8132.9044963965698</v>
      </c>
      <c r="AC314" s="122"/>
      <c r="AD314" s="109"/>
      <c r="AE314" s="109"/>
    </row>
    <row r="315" spans="1:31" s="1" customFormat="1" x14ac:dyDescent="0.3">
      <c r="A315" s="327">
        <v>2</v>
      </c>
      <c r="B315" s="179">
        <v>2027</v>
      </c>
      <c r="C315" s="23" t="s">
        <v>1</v>
      </c>
      <c r="D315" s="500">
        <f t="shared" si="36"/>
        <v>413.21977081465633</v>
      </c>
      <c r="E315" s="495">
        <f t="shared" si="37"/>
        <v>2498.4071173444008</v>
      </c>
      <c r="F315" s="495">
        <f t="shared" si="38"/>
        <v>195.47504346535482</v>
      </c>
      <c r="G315" s="496">
        <f t="shared" si="39"/>
        <v>121.19283097344464</v>
      </c>
      <c r="H315" s="491">
        <v>102.48415751595454</v>
      </c>
      <c r="I315" s="475">
        <v>528.81846892080591</v>
      </c>
      <c r="J315" s="475">
        <v>42.875005576848842</v>
      </c>
      <c r="K315" s="476">
        <v>358.78365847401506</v>
      </c>
      <c r="L315" s="491">
        <v>100.23263704666698</v>
      </c>
      <c r="M315" s="475">
        <v>552.78320834168403</v>
      </c>
      <c r="N315" s="475">
        <v>44.439640766740737</v>
      </c>
      <c r="O315" s="475">
        <v>46.356632824476243</v>
      </c>
      <c r="P315" s="476">
        <v>5430.8725201455709</v>
      </c>
      <c r="Q315" s="500">
        <v>1E-3</v>
      </c>
      <c r="R315" s="495">
        <v>1E-3</v>
      </c>
      <c r="S315" s="495">
        <v>1E-3</v>
      </c>
      <c r="T315" s="495">
        <v>0</v>
      </c>
      <c r="U315" s="500">
        <v>0</v>
      </c>
      <c r="V315" s="495">
        <v>0</v>
      </c>
      <c r="W315" s="495">
        <v>0</v>
      </c>
      <c r="X315" s="495">
        <v>5118.4444944960323</v>
      </c>
      <c r="Y315" s="500">
        <v>92736.818637139339</v>
      </c>
      <c r="Z315" s="495">
        <v>108663.68532133612</v>
      </c>
      <c r="AA315" s="495">
        <v>104861.2341669483</v>
      </c>
      <c r="AB315" s="496">
        <v>7769.1250606139492</v>
      </c>
      <c r="AC315" s="122"/>
      <c r="AD315" s="109"/>
      <c r="AE315" s="109"/>
    </row>
    <row r="316" spans="1:31" s="1" customFormat="1" x14ac:dyDescent="0.3">
      <c r="A316" s="327">
        <v>2</v>
      </c>
      <c r="B316" s="179">
        <v>2028</v>
      </c>
      <c r="C316" s="23" t="s">
        <v>1</v>
      </c>
      <c r="D316" s="500">
        <f t="shared" si="36"/>
        <v>425.51133263356456</v>
      </c>
      <c r="E316" s="495">
        <f t="shared" si="37"/>
        <v>505.95182463603987</v>
      </c>
      <c r="F316" s="495">
        <f t="shared" si="38"/>
        <v>37.565861210623289</v>
      </c>
      <c r="G316" s="496">
        <f t="shared" si="39"/>
        <v>164.07510549898711</v>
      </c>
      <c r="H316" s="491">
        <v>104.05055648869791</v>
      </c>
      <c r="I316" s="475">
        <v>105.83869159118095</v>
      </c>
      <c r="J316" s="475">
        <v>8.1353083028445159</v>
      </c>
      <c r="K316" s="476">
        <v>462.23055633643133</v>
      </c>
      <c r="L316" s="491">
        <v>112.20387485634915</v>
      </c>
      <c r="M316" s="475">
        <v>133.09549909931999</v>
      </c>
      <c r="N316" s="475">
        <v>9.9264524559211704</v>
      </c>
      <c r="O316" s="475">
        <v>44.722708637411991</v>
      </c>
      <c r="P316" s="476">
        <v>1521.0071197131476</v>
      </c>
      <c r="Q316" s="500">
        <v>1E-3</v>
      </c>
      <c r="R316" s="495">
        <v>1E-3</v>
      </c>
      <c r="S316" s="495">
        <v>1E-3</v>
      </c>
      <c r="T316" s="495">
        <v>0</v>
      </c>
      <c r="U316" s="500">
        <v>0</v>
      </c>
      <c r="V316" s="495">
        <v>0</v>
      </c>
      <c r="W316" s="495">
        <v>0</v>
      </c>
      <c r="X316" s="495">
        <v>1103.4982720141284</v>
      </c>
      <c r="Y316" s="500">
        <v>94057.74443537007</v>
      </c>
      <c r="Z316" s="495">
        <v>109949.31807715738</v>
      </c>
      <c r="AA316" s="495">
        <v>106205.53956661142</v>
      </c>
      <c r="AB316" s="496">
        <v>8164.1669395175641</v>
      </c>
      <c r="AC316" s="122"/>
      <c r="AD316" s="109"/>
      <c r="AE316" s="109"/>
    </row>
    <row r="317" spans="1:31" s="1" customFormat="1" x14ac:dyDescent="0.3">
      <c r="A317" s="327">
        <v>2</v>
      </c>
      <c r="B317" s="179">
        <v>2029</v>
      </c>
      <c r="C317" s="23" t="s">
        <v>1</v>
      </c>
      <c r="D317" s="500">
        <f t="shared" si="36"/>
        <v>265.59568075277156</v>
      </c>
      <c r="E317" s="495">
        <f t="shared" si="37"/>
        <v>348.12645315250307</v>
      </c>
      <c r="F317" s="495">
        <f t="shared" si="38"/>
        <v>30.019387363023291</v>
      </c>
      <c r="G317" s="496">
        <f t="shared" si="39"/>
        <v>128.68088889559237</v>
      </c>
      <c r="H317" s="491">
        <v>62.994126619874343</v>
      </c>
      <c r="I317" s="475">
        <v>73.705605121772891</v>
      </c>
      <c r="J317" s="475">
        <v>6.5487495075430946</v>
      </c>
      <c r="K317" s="476">
        <v>347.95787523755325</v>
      </c>
      <c r="L317" s="491">
        <v>78.61911370015217</v>
      </c>
      <c r="M317" s="475">
        <v>99.774034933485723</v>
      </c>
      <c r="N317" s="475">
        <v>8.9745417480491678</v>
      </c>
      <c r="O317" s="475">
        <v>21.394827832481219</v>
      </c>
      <c r="P317" s="476">
        <v>1016.9686247072948</v>
      </c>
      <c r="Q317" s="500">
        <v>1E-3</v>
      </c>
      <c r="R317" s="495">
        <v>1E-3</v>
      </c>
      <c r="S317" s="495">
        <v>1E-3</v>
      </c>
      <c r="T317" s="495">
        <v>0</v>
      </c>
      <c r="U317" s="500">
        <v>0</v>
      </c>
      <c r="V317" s="495">
        <v>0</v>
      </c>
      <c r="W317" s="495">
        <v>0</v>
      </c>
      <c r="X317" s="495">
        <v>681.43782786701445</v>
      </c>
      <c r="Y317" s="500">
        <v>96972.543078111034</v>
      </c>
      <c r="Z317" s="495">
        <v>108633.64338816481</v>
      </c>
      <c r="AA317" s="495">
        <v>105431.71769728775</v>
      </c>
      <c r="AB317" s="496">
        <v>8505.8010041532871</v>
      </c>
      <c r="AC317" s="122"/>
      <c r="AD317" s="109"/>
      <c r="AE317" s="109"/>
    </row>
    <row r="318" spans="1:31" s="1" customFormat="1" x14ac:dyDescent="0.3">
      <c r="A318" s="327">
        <v>2</v>
      </c>
      <c r="B318" s="179">
        <v>2030</v>
      </c>
      <c r="C318" s="23" t="s">
        <v>1</v>
      </c>
      <c r="D318" s="500">
        <f t="shared" si="36"/>
        <v>200.17930878784588</v>
      </c>
      <c r="E318" s="495">
        <f t="shared" si="37"/>
        <v>449.21819346082577</v>
      </c>
      <c r="F318" s="495">
        <f t="shared" si="38"/>
        <v>40.383858376521239</v>
      </c>
      <c r="G318" s="496">
        <f t="shared" si="39"/>
        <v>413.66959584707752</v>
      </c>
      <c r="H318" s="491">
        <v>48.24453955017632</v>
      </c>
      <c r="I318" s="475">
        <v>97.04211378955722</v>
      </c>
      <c r="J318" s="475">
        <v>8.9427116830653297</v>
      </c>
      <c r="K318" s="476">
        <v>1189.8205036701331</v>
      </c>
      <c r="L318" s="491">
        <v>35.318218915032148</v>
      </c>
      <c r="M318" s="475">
        <v>72.614239125526325</v>
      </c>
      <c r="N318" s="475">
        <v>7.6938003674146014</v>
      </c>
      <c r="O318" s="475">
        <v>24.432763780196602</v>
      </c>
      <c r="P318" s="476">
        <v>1156.4209904547283</v>
      </c>
      <c r="Q318" s="500">
        <v>1E-3</v>
      </c>
      <c r="R318" s="495">
        <v>1E-3</v>
      </c>
      <c r="S318" s="495">
        <v>1E-3</v>
      </c>
      <c r="T318" s="495">
        <v>1E-3</v>
      </c>
      <c r="U318" s="500">
        <v>0</v>
      </c>
      <c r="V318" s="495">
        <v>0</v>
      </c>
      <c r="W318" s="495">
        <v>0</v>
      </c>
      <c r="X318" s="495">
        <v>0</v>
      </c>
      <c r="Y318" s="500">
        <v>95433.061338101805</v>
      </c>
      <c r="Z318" s="495">
        <v>106469.42905638591</v>
      </c>
      <c r="AA318" s="495">
        <v>103864.328357907</v>
      </c>
      <c r="AB318" s="496">
        <v>7996.5008798676445</v>
      </c>
      <c r="AC318" s="122"/>
      <c r="AD318" s="109"/>
      <c r="AE318" s="109"/>
    </row>
    <row r="319" spans="1:31" s="1" customFormat="1" x14ac:dyDescent="0.3">
      <c r="A319" s="327">
        <v>3</v>
      </c>
      <c r="B319" s="179">
        <v>2018</v>
      </c>
      <c r="C319" s="23" t="s">
        <v>2</v>
      </c>
      <c r="D319" s="500">
        <f t="shared" si="36"/>
        <v>236.94341393632001</v>
      </c>
      <c r="E319" s="495">
        <f t="shared" si="37"/>
        <v>1491.0138285370303</v>
      </c>
      <c r="F319" s="495">
        <f t="shared" si="38"/>
        <v>155.23750713081742</v>
      </c>
      <c r="G319" s="496">
        <f t="shared" si="39"/>
        <v>142.94600145414157</v>
      </c>
      <c r="H319" s="491">
        <v>57.719503266752227</v>
      </c>
      <c r="I319" s="475">
        <v>321.08415397978393</v>
      </c>
      <c r="J319" s="475">
        <v>34.737847609385234</v>
      </c>
      <c r="K319" s="476">
        <v>429.9847522125724</v>
      </c>
      <c r="L319" s="491">
        <v>44.367511538640606</v>
      </c>
      <c r="M319" s="475">
        <v>246.73672046447786</v>
      </c>
      <c r="N319" s="475">
        <v>28.430655858927238</v>
      </c>
      <c r="O319" s="475">
        <v>35.687290985626184</v>
      </c>
      <c r="P319" s="476">
        <v>3342.2545922333848</v>
      </c>
      <c r="Q319" s="500">
        <v>1E-3</v>
      </c>
      <c r="R319" s="495">
        <v>1E-3</v>
      </c>
      <c r="S319" s="495">
        <v>1E-3</v>
      </c>
      <c r="T319" s="495">
        <v>0</v>
      </c>
      <c r="U319" s="500">
        <v>0</v>
      </c>
      <c r="V319" s="495">
        <v>0</v>
      </c>
      <c r="W319" s="495">
        <v>0</v>
      </c>
      <c r="X319" s="495">
        <v>2947.9561310064382</v>
      </c>
      <c r="Y319" s="500">
        <v>94416.933828231908</v>
      </c>
      <c r="Z319" s="495">
        <v>106804.76638691698</v>
      </c>
      <c r="AA319" s="495">
        <v>102783.071195354</v>
      </c>
      <c r="AB319" s="496">
        <v>7646.2200497283702</v>
      </c>
      <c r="AC319" s="122"/>
      <c r="AD319" s="109"/>
      <c r="AE319" s="109"/>
    </row>
    <row r="320" spans="1:31" s="1" customFormat="1" ht="16.2" thickBot="1" x14ac:dyDescent="0.35">
      <c r="A320" s="409">
        <v>3</v>
      </c>
      <c r="B320" s="180">
        <v>2019</v>
      </c>
      <c r="C320" s="24" t="s">
        <v>2</v>
      </c>
      <c r="D320" s="501">
        <f t="shared" si="36"/>
        <v>811.40434516671678</v>
      </c>
      <c r="E320" s="497">
        <f t="shared" si="37"/>
        <v>577.10069301178771</v>
      </c>
      <c r="F320" s="497">
        <f t="shared" si="38"/>
        <v>53.817999935083392</v>
      </c>
      <c r="G320" s="498">
        <f t="shared" si="39"/>
        <v>61.609644486481216</v>
      </c>
      <c r="H320" s="492">
        <v>196.89302539396709</v>
      </c>
      <c r="I320" s="477">
        <v>123.88821626390092</v>
      </c>
      <c r="J320" s="477">
        <v>11.991372075716859</v>
      </c>
      <c r="K320" s="478">
        <v>185.51785626658608</v>
      </c>
      <c r="L320" s="492">
        <v>217.80300347985602</v>
      </c>
      <c r="M320" s="477">
        <v>148.45580057380698</v>
      </c>
      <c r="N320" s="477">
        <v>13.836503402743773</v>
      </c>
      <c r="O320" s="477">
        <v>32.872949949094732</v>
      </c>
      <c r="P320" s="478">
        <v>2203.7957706872371</v>
      </c>
      <c r="Q320" s="501">
        <v>1E-3</v>
      </c>
      <c r="R320" s="497">
        <v>1E-3</v>
      </c>
      <c r="S320" s="497">
        <v>1E-3</v>
      </c>
      <c r="T320" s="497">
        <v>0</v>
      </c>
      <c r="U320" s="501">
        <v>0</v>
      </c>
      <c r="V320" s="497">
        <v>0</v>
      </c>
      <c r="W320" s="497">
        <v>0</v>
      </c>
      <c r="X320" s="497">
        <v>2051.1498643697455</v>
      </c>
      <c r="Y320" s="501">
        <v>94783.956422492498</v>
      </c>
      <c r="Z320" s="497">
        <v>107139.45474036786</v>
      </c>
      <c r="AA320" s="497">
        <v>103225.38494269182</v>
      </c>
      <c r="AB320" s="498">
        <v>7638.1964071039665</v>
      </c>
      <c r="AC320" s="122"/>
      <c r="AD320" s="109"/>
      <c r="AE320" s="109"/>
    </row>
    <row r="321" spans="1:31" s="1" customFormat="1" x14ac:dyDescent="0.3">
      <c r="A321" s="47">
        <v>3</v>
      </c>
      <c r="B321" s="178">
        <v>2020</v>
      </c>
      <c r="C321" s="22" t="s">
        <v>2</v>
      </c>
      <c r="D321" s="499">
        <f t="shared" si="36"/>
        <v>1019.1282620257385</v>
      </c>
      <c r="E321" s="493">
        <f t="shared" si="37"/>
        <v>558.48046919408444</v>
      </c>
      <c r="F321" s="493">
        <f t="shared" si="38"/>
        <v>57.782837031150116</v>
      </c>
      <c r="G321" s="494">
        <f t="shared" si="39"/>
        <v>655.07266755551439</v>
      </c>
      <c r="H321" s="490">
        <v>242.48880604215427</v>
      </c>
      <c r="I321" s="473">
        <v>109.47924156319728</v>
      </c>
      <c r="J321" s="473">
        <v>12.037643498636365</v>
      </c>
      <c r="K321" s="474">
        <v>1794.3672105769201</v>
      </c>
      <c r="L321" s="490">
        <v>225.42429886781397</v>
      </c>
      <c r="M321" s="473">
        <v>105.45847347003354</v>
      </c>
      <c r="N321" s="473">
        <v>11.909781670361156</v>
      </c>
      <c r="O321" s="473">
        <v>51.907912008612861</v>
      </c>
      <c r="P321" s="474">
        <v>2379.0196965143482</v>
      </c>
      <c r="Q321" s="499">
        <v>1E-3</v>
      </c>
      <c r="R321" s="493">
        <v>1E-3</v>
      </c>
      <c r="S321" s="493">
        <v>1E-3</v>
      </c>
      <c r="T321" s="493">
        <v>0</v>
      </c>
      <c r="U321" s="499">
        <v>0</v>
      </c>
      <c r="V321" s="493">
        <v>0</v>
      </c>
      <c r="W321" s="493">
        <v>0</v>
      </c>
      <c r="X321" s="493">
        <v>636.55939794604114</v>
      </c>
      <c r="Y321" s="499">
        <v>96664.049813982681</v>
      </c>
      <c r="Z321" s="493">
        <v>117328.64247190727</v>
      </c>
      <c r="AA321" s="493">
        <v>110404.10457968817</v>
      </c>
      <c r="AB321" s="494">
        <v>8396.6488380784867</v>
      </c>
      <c r="AC321" s="122"/>
      <c r="AD321" s="109"/>
      <c r="AE321" s="109"/>
    </row>
    <row r="322" spans="1:31" s="1" customFormat="1" x14ac:dyDescent="0.3">
      <c r="A322" s="327">
        <v>3</v>
      </c>
      <c r="B322" s="179">
        <v>2021</v>
      </c>
      <c r="C322" s="23" t="s">
        <v>2</v>
      </c>
      <c r="D322" s="500">
        <f t="shared" si="36"/>
        <v>447.0014741947042</v>
      </c>
      <c r="E322" s="495">
        <f t="shared" si="37"/>
        <v>3007.1772537920806</v>
      </c>
      <c r="F322" s="495">
        <f t="shared" si="38"/>
        <v>230.10404639829363</v>
      </c>
      <c r="G322" s="496">
        <f t="shared" si="39"/>
        <v>131.56202556346867</v>
      </c>
      <c r="H322" s="491">
        <v>104.92876641592969</v>
      </c>
      <c r="I322" s="475">
        <v>580.58143191299155</v>
      </c>
      <c r="J322" s="475">
        <v>47.384435381013155</v>
      </c>
      <c r="K322" s="476">
        <v>376.68585834953046</v>
      </c>
      <c r="L322" s="491">
        <v>101.99187861659111</v>
      </c>
      <c r="M322" s="475">
        <v>610.22613421750884</v>
      </c>
      <c r="N322" s="475">
        <v>49.198740693818159</v>
      </c>
      <c r="O322" s="475">
        <v>45.782721250541208</v>
      </c>
      <c r="P322" s="476">
        <v>6059.9274753840218</v>
      </c>
      <c r="Q322" s="500">
        <v>1E-3</v>
      </c>
      <c r="R322" s="495">
        <v>1E-3</v>
      </c>
      <c r="S322" s="495">
        <v>1E-3</v>
      </c>
      <c r="T322" s="495">
        <v>0</v>
      </c>
      <c r="U322" s="500">
        <v>0</v>
      </c>
      <c r="V322" s="495">
        <v>0</v>
      </c>
      <c r="W322" s="495">
        <v>0</v>
      </c>
      <c r="X322" s="495">
        <v>5729.0233382850311</v>
      </c>
      <c r="Y322" s="500">
        <v>97981.080476301009</v>
      </c>
      <c r="Z322" s="495">
        <v>119130.70765856534</v>
      </c>
      <c r="AA322" s="495">
        <v>111690.5377178221</v>
      </c>
      <c r="AB322" s="496">
        <v>8033.0241257743019</v>
      </c>
      <c r="AC322" s="122"/>
      <c r="AD322" s="109"/>
      <c r="AE322" s="109"/>
    </row>
    <row r="323" spans="1:31" s="1" customFormat="1" x14ac:dyDescent="0.3">
      <c r="A323" s="327">
        <v>3</v>
      </c>
      <c r="B323" s="179">
        <v>2022</v>
      </c>
      <c r="C323" s="23" t="s">
        <v>2</v>
      </c>
      <c r="D323" s="500">
        <f t="shared" si="36"/>
        <v>459.76929275996235</v>
      </c>
      <c r="E323" s="495">
        <f t="shared" si="37"/>
        <v>610.06829873522997</v>
      </c>
      <c r="F323" s="495">
        <f t="shared" si="38"/>
        <v>44.169368670077283</v>
      </c>
      <c r="G323" s="496">
        <f t="shared" si="39"/>
        <v>177.7234165929932</v>
      </c>
      <c r="H323" s="491">
        <v>106.5002300964251</v>
      </c>
      <c r="I323" s="475">
        <v>116.27290527525426</v>
      </c>
      <c r="J323" s="475">
        <v>8.9872047683505265</v>
      </c>
      <c r="K323" s="476">
        <v>485.01062091326418</v>
      </c>
      <c r="L323" s="491">
        <v>116.01136096834141</v>
      </c>
      <c r="M323" s="475">
        <v>153.93534601519869</v>
      </c>
      <c r="N323" s="475">
        <v>11.455385863788685</v>
      </c>
      <c r="O323" s="475">
        <v>50.477976797706688</v>
      </c>
      <c r="P323" s="476">
        <v>1663.2649623093305</v>
      </c>
      <c r="Q323" s="500">
        <v>1E-3</v>
      </c>
      <c r="R323" s="495">
        <v>1E-3</v>
      </c>
      <c r="S323" s="495">
        <v>1E-3</v>
      </c>
      <c r="T323" s="495">
        <v>0</v>
      </c>
      <c r="U323" s="500">
        <v>0</v>
      </c>
      <c r="V323" s="495">
        <v>0</v>
      </c>
      <c r="W323" s="495">
        <v>0</v>
      </c>
      <c r="X323" s="495">
        <v>1228.7313181937732</v>
      </c>
      <c r="Y323" s="500">
        <v>99292.684381102532</v>
      </c>
      <c r="Z323" s="495">
        <v>120677.90718476658</v>
      </c>
      <c r="AA323" s="495">
        <v>113037.98072893255</v>
      </c>
      <c r="AB323" s="496">
        <v>8427.9362252766987</v>
      </c>
      <c r="AC323" s="122"/>
      <c r="AD323" s="109"/>
      <c r="AE323" s="109"/>
    </row>
    <row r="324" spans="1:31" s="1" customFormat="1" x14ac:dyDescent="0.3">
      <c r="A324" s="327">
        <v>3</v>
      </c>
      <c r="B324" s="179">
        <v>2023</v>
      </c>
      <c r="C324" s="23" t="s">
        <v>2</v>
      </c>
      <c r="D324" s="500">
        <f t="shared" si="36"/>
        <v>286.26643062927445</v>
      </c>
      <c r="E324" s="495">
        <f t="shared" si="37"/>
        <v>415.45389825441026</v>
      </c>
      <c r="F324" s="495">
        <f t="shared" si="38"/>
        <v>35.317397530763444</v>
      </c>
      <c r="G324" s="496">
        <f t="shared" si="39"/>
        <v>139.49761688615149</v>
      </c>
      <c r="H324" s="491">
        <v>64.422264406679787</v>
      </c>
      <c r="I324" s="475">
        <v>80.689680920535238</v>
      </c>
      <c r="J324" s="475">
        <v>7.2370356829546374</v>
      </c>
      <c r="K324" s="476">
        <v>365.86481388704857</v>
      </c>
      <c r="L324" s="491">
        <v>80.410170374501064</v>
      </c>
      <c r="M324" s="475">
        <v>110.08453451925084</v>
      </c>
      <c r="N324" s="475">
        <v>10.054941272274981</v>
      </c>
      <c r="O324" s="475">
        <v>22.657703999488167</v>
      </c>
      <c r="P324" s="476">
        <v>1112.399645716469</v>
      </c>
      <c r="Q324" s="500">
        <v>1E-3</v>
      </c>
      <c r="R324" s="495">
        <v>1E-3</v>
      </c>
      <c r="S324" s="495">
        <v>1E-3</v>
      </c>
      <c r="T324" s="495">
        <v>0</v>
      </c>
      <c r="U324" s="500">
        <v>0</v>
      </c>
      <c r="V324" s="495">
        <v>0</v>
      </c>
      <c r="W324" s="495">
        <v>0</v>
      </c>
      <c r="X324" s="495">
        <v>769.19153582890863</v>
      </c>
      <c r="Y324" s="500">
        <v>102202.67736802217</v>
      </c>
      <c r="Z324" s="495">
        <v>118422.07765404126</v>
      </c>
      <c r="AA324" s="495">
        <v>112242.10834289054</v>
      </c>
      <c r="AB324" s="496">
        <v>8769.4827887220927</v>
      </c>
      <c r="AC324" s="122"/>
      <c r="AD324" s="109"/>
      <c r="AE324" s="109"/>
    </row>
    <row r="325" spans="1:31" s="1" customFormat="1" x14ac:dyDescent="0.3">
      <c r="A325" s="327">
        <v>3</v>
      </c>
      <c r="B325" s="179">
        <v>2024</v>
      </c>
      <c r="C325" s="23" t="s">
        <v>2</v>
      </c>
      <c r="D325" s="500">
        <f t="shared" ref="D325:D356" si="40">Y325*H325/23000</f>
        <v>215.95757576954372</v>
      </c>
      <c r="E325" s="495">
        <f t="shared" ref="E325:E356" si="41">Z325*I325/23000</f>
        <v>542.93608688303732</v>
      </c>
      <c r="F325" s="495">
        <f t="shared" ref="F325:F356" si="42">AA325*J325/23000</f>
        <v>47.566815960568562</v>
      </c>
      <c r="G325" s="496">
        <f t="shared" ref="G325:G356" si="43">AB325*K325/23000</f>
        <v>455.78149654706715</v>
      </c>
      <c r="H325" s="491">
        <v>49.33957191920755</v>
      </c>
      <c r="I325" s="475">
        <v>106.80000140763272</v>
      </c>
      <c r="J325" s="475">
        <v>9.8864160706367876</v>
      </c>
      <c r="K325" s="476">
        <v>1258.782542164497</v>
      </c>
      <c r="L325" s="491">
        <v>35.925448472214782</v>
      </c>
      <c r="M325" s="475">
        <v>78.593391807155129</v>
      </c>
      <c r="N325" s="475">
        <v>8.7695466323146167</v>
      </c>
      <c r="O325" s="475">
        <v>28.002616315868789</v>
      </c>
      <c r="P325" s="476">
        <v>1276.4488965299972</v>
      </c>
      <c r="Q325" s="500">
        <v>1E-3</v>
      </c>
      <c r="R325" s="495">
        <v>1E-3</v>
      </c>
      <c r="S325" s="495">
        <v>1E-3</v>
      </c>
      <c r="T325" s="495">
        <v>0</v>
      </c>
      <c r="U325" s="500">
        <v>0</v>
      </c>
      <c r="V325" s="495">
        <v>0</v>
      </c>
      <c r="W325" s="495">
        <v>0</v>
      </c>
      <c r="X325" s="495">
        <v>45.667970681368701</v>
      </c>
      <c r="Y325" s="500">
        <v>100670.19330514049</v>
      </c>
      <c r="Z325" s="495">
        <v>116924.43664534827</v>
      </c>
      <c r="AA325" s="495">
        <v>110660.603324437</v>
      </c>
      <c r="AB325" s="496">
        <v>8327.8676573929115</v>
      </c>
      <c r="AC325" s="122"/>
      <c r="AD325" s="109"/>
      <c r="AE325" s="109"/>
    </row>
    <row r="326" spans="1:31" s="1" customFormat="1" x14ac:dyDescent="0.3">
      <c r="A326" s="327">
        <v>3</v>
      </c>
      <c r="B326" s="179">
        <v>2025</v>
      </c>
      <c r="C326" s="23" t="s">
        <v>2</v>
      </c>
      <c r="D326" s="500">
        <f t="shared" si="40"/>
        <v>255.85556062785361</v>
      </c>
      <c r="E326" s="495">
        <f t="shared" si="41"/>
        <v>1777.0775310417259</v>
      </c>
      <c r="F326" s="495">
        <f t="shared" si="42"/>
        <v>183.09918227825165</v>
      </c>
      <c r="G326" s="496">
        <f t="shared" si="43"/>
        <v>155.79805969135924</v>
      </c>
      <c r="H326" s="491">
        <v>59.047144916501281</v>
      </c>
      <c r="I326" s="475">
        <v>351.41755798473747</v>
      </c>
      <c r="J326" s="475">
        <v>38.426622891030654</v>
      </c>
      <c r="K326" s="476">
        <v>453.04942746677688</v>
      </c>
      <c r="L326" s="491">
        <v>44.238312014037383</v>
      </c>
      <c r="M326" s="475">
        <v>258.03659698527497</v>
      </c>
      <c r="N326" s="475">
        <v>30.573956332522133</v>
      </c>
      <c r="O326" s="475">
        <v>39.790626896845438</v>
      </c>
      <c r="P326" s="476">
        <v>3719.0507895348196</v>
      </c>
      <c r="Q326" s="500">
        <v>1E-3</v>
      </c>
      <c r="R326" s="495">
        <v>1E-3</v>
      </c>
      <c r="S326" s="495">
        <v>1E-3</v>
      </c>
      <c r="T326" s="495">
        <v>0</v>
      </c>
      <c r="U326" s="500">
        <v>0</v>
      </c>
      <c r="V326" s="495">
        <v>0</v>
      </c>
      <c r="W326" s="495">
        <v>0</v>
      </c>
      <c r="X326" s="495">
        <v>3305.7909889648877</v>
      </c>
      <c r="Y326" s="500">
        <v>99660.667806414203</v>
      </c>
      <c r="Z326" s="495">
        <v>116308.31267609814</v>
      </c>
      <c r="AA326" s="495">
        <v>109592.79987580598</v>
      </c>
      <c r="AB326" s="496">
        <v>7909.4137541185573</v>
      </c>
      <c r="AC326" s="122"/>
      <c r="AD326" s="109"/>
      <c r="AE326" s="109"/>
    </row>
    <row r="327" spans="1:31" s="1" customFormat="1" ht="16.2" thickBot="1" x14ac:dyDescent="0.35">
      <c r="A327" s="409">
        <v>3</v>
      </c>
      <c r="B327" s="180">
        <v>2026</v>
      </c>
      <c r="C327" s="24" t="s">
        <v>2</v>
      </c>
      <c r="D327" s="501">
        <f t="shared" si="40"/>
        <v>875.69654119102756</v>
      </c>
      <c r="E327" s="497">
        <f t="shared" si="41"/>
        <v>690.71146706310697</v>
      </c>
      <c r="F327" s="497">
        <f t="shared" si="42"/>
        <v>63.469626605986555</v>
      </c>
      <c r="G327" s="498">
        <f t="shared" si="43"/>
        <v>67.207936861242658</v>
      </c>
      <c r="H327" s="492">
        <v>201.40030372276959</v>
      </c>
      <c r="I327" s="477">
        <v>135.67669128486929</v>
      </c>
      <c r="J327" s="477">
        <v>13.26245090398389</v>
      </c>
      <c r="K327" s="478">
        <v>195.61974523592295</v>
      </c>
      <c r="L327" s="492">
        <v>224.12561820616745</v>
      </c>
      <c r="M327" s="477">
        <v>164.58303333479554</v>
      </c>
      <c r="N327" s="477">
        <v>15.259456731526248</v>
      </c>
      <c r="O327" s="477">
        <v>34.531138065476306</v>
      </c>
      <c r="P327" s="478">
        <v>2389.6029579604219</v>
      </c>
      <c r="Q327" s="501">
        <v>1E-3</v>
      </c>
      <c r="R327" s="497">
        <v>1E-3</v>
      </c>
      <c r="S327" s="497">
        <v>1E-3</v>
      </c>
      <c r="T327" s="497">
        <v>0</v>
      </c>
      <c r="U327" s="501">
        <v>0</v>
      </c>
      <c r="V327" s="497">
        <v>0</v>
      </c>
      <c r="W327" s="497">
        <v>0</v>
      </c>
      <c r="X327" s="497">
        <v>2228.5133507899754</v>
      </c>
      <c r="Y327" s="501">
        <v>100004.91595642298</v>
      </c>
      <c r="Z327" s="497">
        <v>117089.85229523439</v>
      </c>
      <c r="AA327" s="497">
        <v>110070.25944949458</v>
      </c>
      <c r="AB327" s="498">
        <v>7901.9760809131185</v>
      </c>
      <c r="AC327" s="122"/>
      <c r="AD327" s="109"/>
      <c r="AE327" s="109"/>
    </row>
    <row r="328" spans="1:31" s="1" customFormat="1" x14ac:dyDescent="0.3">
      <c r="A328" s="47">
        <v>3</v>
      </c>
      <c r="B328" s="178">
        <v>2027</v>
      </c>
      <c r="C328" s="22" t="s">
        <v>2</v>
      </c>
      <c r="D328" s="499">
        <f t="shared" si="40"/>
        <v>1102.3529874547153</v>
      </c>
      <c r="E328" s="493">
        <f t="shared" si="41"/>
        <v>666.28311567187984</v>
      </c>
      <c r="F328" s="493">
        <f t="shared" si="42"/>
        <v>68.118973364575524</v>
      </c>
      <c r="G328" s="494">
        <f t="shared" si="43"/>
        <v>711.05914692875922</v>
      </c>
      <c r="H328" s="490">
        <v>248.35969532788181</v>
      </c>
      <c r="I328" s="473">
        <v>120.53747186044745</v>
      </c>
      <c r="J328" s="473">
        <v>13.427476553635483</v>
      </c>
      <c r="K328" s="474">
        <v>1889.5269767906111</v>
      </c>
      <c r="L328" s="490">
        <v>230.35393395782481</v>
      </c>
      <c r="M328" s="473">
        <v>115.33668819876823</v>
      </c>
      <c r="N328" s="473">
        <v>13.232020861422859</v>
      </c>
      <c r="O328" s="473">
        <v>54.8465218561564</v>
      </c>
      <c r="P328" s="474">
        <v>2572.0752545789887</v>
      </c>
      <c r="Q328" s="499">
        <v>1E-3</v>
      </c>
      <c r="R328" s="493">
        <v>1E-3</v>
      </c>
      <c r="S328" s="493">
        <v>1E-3</v>
      </c>
      <c r="T328" s="493">
        <v>0</v>
      </c>
      <c r="U328" s="499">
        <v>0</v>
      </c>
      <c r="V328" s="493">
        <v>0</v>
      </c>
      <c r="W328" s="493">
        <v>0</v>
      </c>
      <c r="X328" s="493">
        <v>737.39379964453406</v>
      </c>
      <c r="Y328" s="499">
        <v>102086.28528870683</v>
      </c>
      <c r="Z328" s="493">
        <v>127134.83553226691</v>
      </c>
      <c r="AA328" s="493">
        <v>116681.37204537094</v>
      </c>
      <c r="AB328" s="494">
        <v>8655.2669425972308</v>
      </c>
      <c r="AC328" s="122"/>
      <c r="AD328" s="109"/>
      <c r="AE328" s="109"/>
    </row>
    <row r="329" spans="1:31" s="1" customFormat="1" x14ac:dyDescent="0.3">
      <c r="A329" s="327">
        <v>3</v>
      </c>
      <c r="B329" s="179">
        <v>2028</v>
      </c>
      <c r="C329" s="23" t="s">
        <v>2</v>
      </c>
      <c r="D329" s="500">
        <f t="shared" si="40"/>
        <v>483.04737528450295</v>
      </c>
      <c r="E329" s="495">
        <f t="shared" si="41"/>
        <v>3618.3467246759055</v>
      </c>
      <c r="F329" s="495">
        <f t="shared" si="42"/>
        <v>270.97778400299546</v>
      </c>
      <c r="G329" s="496">
        <f t="shared" si="43"/>
        <v>143.03763103305425</v>
      </c>
      <c r="H329" s="491">
        <v>107.4282857075049</v>
      </c>
      <c r="I329" s="475">
        <v>641.14324188687465</v>
      </c>
      <c r="J329" s="475">
        <v>52.827802392718546</v>
      </c>
      <c r="K329" s="476">
        <v>396.76141678382703</v>
      </c>
      <c r="L329" s="491">
        <v>103.775386887468</v>
      </c>
      <c r="M329" s="475">
        <v>676.59520248943249</v>
      </c>
      <c r="N329" s="475">
        <v>54.876979537519446</v>
      </c>
      <c r="O329" s="475">
        <v>45.541530628443866</v>
      </c>
      <c r="P329" s="476">
        <v>6789.2179654052197</v>
      </c>
      <c r="Q329" s="500">
        <v>1E-3</v>
      </c>
      <c r="R329" s="495">
        <v>1E-3</v>
      </c>
      <c r="S329" s="495">
        <v>1E-3</v>
      </c>
      <c r="T329" s="495">
        <v>0</v>
      </c>
      <c r="U329" s="500">
        <v>0</v>
      </c>
      <c r="V329" s="495">
        <v>0</v>
      </c>
      <c r="W329" s="495">
        <v>0</v>
      </c>
      <c r="X329" s="495">
        <v>6437.997079249837</v>
      </c>
      <c r="Y329" s="500">
        <v>103418.66258382842</v>
      </c>
      <c r="Z329" s="495">
        <v>129802.46726554402</v>
      </c>
      <c r="AA329" s="495">
        <v>117977.442743822</v>
      </c>
      <c r="AB329" s="496">
        <v>8291.7979788158445</v>
      </c>
      <c r="AC329" s="122"/>
      <c r="AD329" s="109"/>
      <c r="AE329" s="109"/>
    </row>
    <row r="330" spans="1:31" s="1" customFormat="1" x14ac:dyDescent="0.3">
      <c r="A330" s="327">
        <v>3</v>
      </c>
      <c r="B330" s="179">
        <v>2029</v>
      </c>
      <c r="C330" s="23" t="s">
        <v>2</v>
      </c>
      <c r="D330" s="500">
        <f t="shared" si="40"/>
        <v>496.30236984670864</v>
      </c>
      <c r="E330" s="495">
        <f t="shared" si="41"/>
        <v>735.80968445329017</v>
      </c>
      <c r="F330" s="495">
        <f t="shared" si="42"/>
        <v>51.968111202968004</v>
      </c>
      <c r="G330" s="496">
        <f t="shared" si="43"/>
        <v>192.85334868832791</v>
      </c>
      <c r="H330" s="491">
        <v>109.0055917717447</v>
      </c>
      <c r="I330" s="475">
        <v>128.50508260355568</v>
      </c>
      <c r="J330" s="475">
        <v>10.016403554598499</v>
      </c>
      <c r="K330" s="476">
        <v>510.62967091361378</v>
      </c>
      <c r="L330" s="491">
        <v>119.93138279866703</v>
      </c>
      <c r="M330" s="475">
        <v>178.93955022538549</v>
      </c>
      <c r="N330" s="475">
        <v>13.341926922065714</v>
      </c>
      <c r="O330" s="475">
        <v>56.72510916744551</v>
      </c>
      <c r="P330" s="476">
        <v>1824.3246068279132</v>
      </c>
      <c r="Q330" s="500">
        <v>1E-3</v>
      </c>
      <c r="R330" s="495">
        <v>1E-3</v>
      </c>
      <c r="S330" s="495">
        <v>1E-3</v>
      </c>
      <c r="T330" s="495">
        <v>0</v>
      </c>
      <c r="U330" s="500">
        <v>0</v>
      </c>
      <c r="V330" s="495">
        <v>0</v>
      </c>
      <c r="W330" s="495">
        <v>0</v>
      </c>
      <c r="X330" s="495">
        <v>1370.4190450817448</v>
      </c>
      <c r="Y330" s="500">
        <v>104718.98111774818</v>
      </c>
      <c r="Z330" s="495">
        <v>131696.13527766726</v>
      </c>
      <c r="AA330" s="495">
        <v>119330.91065600298</v>
      </c>
      <c r="AB330" s="496">
        <v>8686.5830023064664</v>
      </c>
      <c r="AC330" s="122"/>
      <c r="AD330" s="109"/>
      <c r="AE330" s="109"/>
    </row>
    <row r="331" spans="1:31" s="1" customFormat="1" x14ac:dyDescent="0.3">
      <c r="A331" s="327">
        <v>3</v>
      </c>
      <c r="B331" s="179">
        <v>2030</v>
      </c>
      <c r="C331" s="23" t="s">
        <v>2</v>
      </c>
      <c r="D331" s="500">
        <f t="shared" si="40"/>
        <v>308.20770316782375</v>
      </c>
      <c r="E331" s="495">
        <f t="shared" si="41"/>
        <v>495.29896646653043</v>
      </c>
      <c r="F331" s="495">
        <f t="shared" si="42"/>
        <v>41.577331240739404</v>
      </c>
      <c r="G331" s="496">
        <f t="shared" si="43"/>
        <v>151.47045844391224</v>
      </c>
      <c r="H331" s="491">
        <v>65.882285446806222</v>
      </c>
      <c r="I331" s="475">
        <v>88.846115314317188</v>
      </c>
      <c r="J331" s="475">
        <v>8.069790344025348</v>
      </c>
      <c r="K331" s="476">
        <v>385.88812905718942</v>
      </c>
      <c r="L331" s="491">
        <v>82.227068346214992</v>
      </c>
      <c r="M331" s="475">
        <v>122.0415391700656</v>
      </c>
      <c r="N331" s="475">
        <v>11.368579943651268</v>
      </c>
      <c r="O331" s="475">
        <v>24.024153555145347</v>
      </c>
      <c r="P331" s="476">
        <v>1219.7270239406482</v>
      </c>
      <c r="Q331" s="500">
        <v>1E-3</v>
      </c>
      <c r="R331" s="495">
        <v>1E-3</v>
      </c>
      <c r="S331" s="495">
        <v>1E-3</v>
      </c>
      <c r="T331" s="495">
        <v>0</v>
      </c>
      <c r="U331" s="500">
        <v>0</v>
      </c>
      <c r="V331" s="495">
        <v>0</v>
      </c>
      <c r="W331" s="495">
        <v>0</v>
      </c>
      <c r="X331" s="495">
        <v>857.86204843860423</v>
      </c>
      <c r="Y331" s="500">
        <v>107597.6208898137</v>
      </c>
      <c r="Z331" s="495">
        <v>128220.30753318086</v>
      </c>
      <c r="AA331" s="495">
        <v>118501.04869762929</v>
      </c>
      <c r="AB331" s="496">
        <v>9028.0583461370788</v>
      </c>
      <c r="AC331" s="122"/>
      <c r="AD331" s="109"/>
      <c r="AE331" s="109"/>
    </row>
    <row r="332" spans="1:31" s="1" customFormat="1" x14ac:dyDescent="0.3">
      <c r="A332" s="327">
        <v>4</v>
      </c>
      <c r="B332" s="179">
        <v>2018</v>
      </c>
      <c r="C332" s="23" t="s">
        <v>3</v>
      </c>
      <c r="D332" s="500">
        <f t="shared" si="40"/>
        <v>232.77687737153852</v>
      </c>
      <c r="E332" s="495">
        <f t="shared" si="41"/>
        <v>655.19802260989854</v>
      </c>
      <c r="F332" s="495">
        <f t="shared" si="42"/>
        <v>56.052250463793932</v>
      </c>
      <c r="G332" s="496">
        <f t="shared" si="43"/>
        <v>496.33404058263312</v>
      </c>
      <c r="H332" s="491">
        <v>50.473900825689405</v>
      </c>
      <c r="I332" s="475">
        <v>118.26182199887752</v>
      </c>
      <c r="J332" s="475">
        <v>11.028485279496978</v>
      </c>
      <c r="K332" s="476">
        <v>1329.4937892255477</v>
      </c>
      <c r="L332" s="491">
        <v>36.528982960406374</v>
      </c>
      <c r="M332" s="475">
        <v>85.563416608614119</v>
      </c>
      <c r="N332" s="475">
        <v>10.09099472915873</v>
      </c>
      <c r="O332" s="475">
        <v>32.080072729349311</v>
      </c>
      <c r="P332" s="476">
        <v>1416.8738813837074</v>
      </c>
      <c r="Q332" s="500">
        <v>1E-3</v>
      </c>
      <c r="R332" s="495">
        <v>1E-3</v>
      </c>
      <c r="S332" s="495">
        <v>1E-3</v>
      </c>
      <c r="T332" s="495">
        <v>0</v>
      </c>
      <c r="U332" s="500">
        <v>0</v>
      </c>
      <c r="V332" s="495">
        <v>0</v>
      </c>
      <c r="W332" s="495">
        <v>0</v>
      </c>
      <c r="X332" s="495">
        <v>119.4591648875091</v>
      </c>
      <c r="Y332" s="500">
        <v>106072.01131600392</v>
      </c>
      <c r="Z332" s="495">
        <v>127425.35389122195</v>
      </c>
      <c r="AA332" s="495">
        <v>116897.44584090903</v>
      </c>
      <c r="AB332" s="496">
        <v>8586.4883506153019</v>
      </c>
      <c r="AC332" s="122"/>
      <c r="AD332" s="109"/>
      <c r="AE332" s="109"/>
    </row>
    <row r="333" spans="1:31" s="1" customFormat="1" x14ac:dyDescent="0.3">
      <c r="A333" s="327">
        <v>4</v>
      </c>
      <c r="B333" s="179">
        <v>2019</v>
      </c>
      <c r="C333" s="23" t="s">
        <v>3</v>
      </c>
      <c r="D333" s="500">
        <f t="shared" si="40"/>
        <v>275.92561590181242</v>
      </c>
      <c r="E333" s="495">
        <f t="shared" si="41"/>
        <v>2113.0699059628364</v>
      </c>
      <c r="F333" s="495">
        <f t="shared" si="42"/>
        <v>215.98980390533612</v>
      </c>
      <c r="G333" s="496">
        <f t="shared" si="43"/>
        <v>170.00012510980682</v>
      </c>
      <c r="H333" s="491">
        <v>60.399738716672033</v>
      </c>
      <c r="I333" s="475">
        <v>386.76149341956312</v>
      </c>
      <c r="J333" s="475">
        <v>42.882374469641981</v>
      </c>
      <c r="K333" s="476">
        <v>478.72018585597345</v>
      </c>
      <c r="L333" s="491">
        <v>44.109698860320258</v>
      </c>
      <c r="M333" s="475">
        <v>271.44527977055498</v>
      </c>
      <c r="N333" s="475">
        <v>33.158769097727991</v>
      </c>
      <c r="O333" s="475">
        <v>44.494934924864225</v>
      </c>
      <c r="P333" s="476">
        <v>4151.6917662354545</v>
      </c>
      <c r="Q333" s="500">
        <v>1E-3</v>
      </c>
      <c r="R333" s="495">
        <v>1E-3</v>
      </c>
      <c r="S333" s="495">
        <v>1E-3</v>
      </c>
      <c r="T333" s="495">
        <v>0</v>
      </c>
      <c r="U333" s="500">
        <v>0</v>
      </c>
      <c r="V333" s="495">
        <v>0</v>
      </c>
      <c r="W333" s="495">
        <v>0</v>
      </c>
      <c r="X333" s="495">
        <v>3717.465515304345</v>
      </c>
      <c r="Y333" s="500">
        <v>105071.46720470714</v>
      </c>
      <c r="Z333" s="495">
        <v>125660.41000473325</v>
      </c>
      <c r="AA333" s="495">
        <v>115846.32500561728</v>
      </c>
      <c r="AB333" s="496">
        <v>8167.6164762810113</v>
      </c>
      <c r="AC333" s="122"/>
      <c r="AD333" s="109"/>
      <c r="AE333" s="109"/>
    </row>
    <row r="334" spans="1:31" s="1" customFormat="1" ht="16.2" thickBot="1" x14ac:dyDescent="0.35">
      <c r="A334" s="409">
        <v>4</v>
      </c>
      <c r="B334" s="180">
        <v>2020</v>
      </c>
      <c r="C334" s="24" t="s">
        <v>3</v>
      </c>
      <c r="D334" s="501">
        <f t="shared" si="40"/>
        <v>943.92418417687406</v>
      </c>
      <c r="E334" s="497">
        <f t="shared" si="41"/>
        <v>826.29012384430564</v>
      </c>
      <c r="F334" s="497">
        <f t="shared" si="42"/>
        <v>74.881914481205143</v>
      </c>
      <c r="G334" s="498">
        <f t="shared" si="43"/>
        <v>73.404961920356058</v>
      </c>
      <c r="H334" s="492">
        <v>205.99282906923574</v>
      </c>
      <c r="I334" s="477">
        <v>149.42669351484562</v>
      </c>
      <c r="J334" s="477">
        <v>14.798245505026719</v>
      </c>
      <c r="K334" s="478">
        <v>206.8852452118436</v>
      </c>
      <c r="L334" s="492">
        <v>230.61587305463337</v>
      </c>
      <c r="M334" s="477">
        <v>183.56024413566038</v>
      </c>
      <c r="N334" s="477">
        <v>16.981307007597579</v>
      </c>
      <c r="O334" s="477">
        <v>36.336242313717641</v>
      </c>
      <c r="P334" s="478">
        <v>2595.6241827880517</v>
      </c>
      <c r="Q334" s="501">
        <v>1E-3</v>
      </c>
      <c r="R334" s="497">
        <v>1E-3</v>
      </c>
      <c r="S334" s="497">
        <v>1E-3</v>
      </c>
      <c r="T334" s="497">
        <v>0</v>
      </c>
      <c r="U334" s="501">
        <v>0</v>
      </c>
      <c r="V334" s="497">
        <v>0</v>
      </c>
      <c r="W334" s="497">
        <v>0</v>
      </c>
      <c r="X334" s="497">
        <v>2425.0741798899257</v>
      </c>
      <c r="Y334" s="501">
        <v>105393.26215463123</v>
      </c>
      <c r="Z334" s="497">
        <v>127183.92143590399</v>
      </c>
      <c r="AA334" s="497">
        <v>116384.33978424582</v>
      </c>
      <c r="AB334" s="498">
        <v>8160.6308968018093</v>
      </c>
      <c r="AC334" s="122"/>
      <c r="AD334" s="109"/>
      <c r="AE334" s="109"/>
    </row>
    <row r="335" spans="1:31" s="1" customFormat="1" x14ac:dyDescent="0.3">
      <c r="A335" s="47">
        <v>4</v>
      </c>
      <c r="B335" s="178">
        <v>2021</v>
      </c>
      <c r="C335" s="22" t="s">
        <v>3</v>
      </c>
      <c r="D335" s="499">
        <f t="shared" si="40"/>
        <v>1191.213817476854</v>
      </c>
      <c r="E335" s="493">
        <f t="shared" si="41"/>
        <v>793.89835367460205</v>
      </c>
      <c r="F335" s="493">
        <f t="shared" si="42"/>
        <v>80.319510987925895</v>
      </c>
      <c r="G335" s="494">
        <f t="shared" si="43"/>
        <v>775.30951325512876</v>
      </c>
      <c r="H335" s="490">
        <v>254.37152294121802</v>
      </c>
      <c r="I335" s="473">
        <v>133.4499106259068</v>
      </c>
      <c r="J335" s="473">
        <v>15.107355750997074</v>
      </c>
      <c r="K335" s="474">
        <v>1998.2702812034117</v>
      </c>
      <c r="L335" s="490">
        <v>235.33684543811145</v>
      </c>
      <c r="M335" s="473">
        <v>126.75794826574045</v>
      </c>
      <c r="N335" s="473">
        <v>14.831299952487157</v>
      </c>
      <c r="O335" s="473">
        <v>58.479795278867485</v>
      </c>
      <c r="P335" s="474">
        <v>2783.7046639820746</v>
      </c>
      <c r="Q335" s="499">
        <v>1E-3</v>
      </c>
      <c r="R335" s="493">
        <v>1E-3</v>
      </c>
      <c r="S335" s="493">
        <v>1E-3</v>
      </c>
      <c r="T335" s="493">
        <v>0</v>
      </c>
      <c r="U335" s="499">
        <v>0</v>
      </c>
      <c r="V335" s="493">
        <v>0</v>
      </c>
      <c r="W335" s="493">
        <v>0</v>
      </c>
      <c r="X335" s="493">
        <v>843.91317805753056</v>
      </c>
      <c r="Y335" s="499">
        <v>107708.27443722523</v>
      </c>
      <c r="Z335" s="493">
        <v>136827.83337114559</v>
      </c>
      <c r="AA335" s="493">
        <v>122281.40934593216</v>
      </c>
      <c r="AB335" s="494">
        <v>8923.7772150266792</v>
      </c>
      <c r="AC335" s="122"/>
      <c r="AD335" s="109"/>
      <c r="AE335" s="109"/>
    </row>
    <row r="336" spans="1:31" s="1" customFormat="1" x14ac:dyDescent="0.3">
      <c r="A336" s="327">
        <v>4</v>
      </c>
      <c r="B336" s="179">
        <v>2022</v>
      </c>
      <c r="C336" s="23" t="s">
        <v>3</v>
      </c>
      <c r="D336" s="500">
        <f t="shared" si="40"/>
        <v>521.53665432758964</v>
      </c>
      <c r="E336" s="495">
        <f t="shared" si="41"/>
        <v>4352.6318762962728</v>
      </c>
      <c r="F336" s="495">
        <f t="shared" si="42"/>
        <v>319.25326988513592</v>
      </c>
      <c r="G336" s="496">
        <f t="shared" si="43"/>
        <v>156.20489650871306</v>
      </c>
      <c r="H336" s="491">
        <v>109.98888683975515</v>
      </c>
      <c r="I336" s="475">
        <v>712.1779941849843</v>
      </c>
      <c r="J336" s="475">
        <v>59.411775176236183</v>
      </c>
      <c r="K336" s="476">
        <v>419.68674597901094</v>
      </c>
      <c r="L336" s="491">
        <v>105.5671606188952</v>
      </c>
      <c r="M336" s="475">
        <v>753.43042730290676</v>
      </c>
      <c r="N336" s="475">
        <v>61.671162604535148</v>
      </c>
      <c r="O336" s="475">
        <v>45.588209802340579</v>
      </c>
      <c r="P336" s="476">
        <v>7633.4566845546178</v>
      </c>
      <c r="Q336" s="500">
        <v>1E-3</v>
      </c>
      <c r="R336" s="495">
        <v>1E-3</v>
      </c>
      <c r="S336" s="495">
        <v>1E-3</v>
      </c>
      <c r="T336" s="495">
        <v>0</v>
      </c>
      <c r="U336" s="500">
        <v>0</v>
      </c>
      <c r="V336" s="495">
        <v>0</v>
      </c>
      <c r="W336" s="495">
        <v>0</v>
      </c>
      <c r="X336" s="495">
        <v>7259.3571483779469</v>
      </c>
      <c r="Y336" s="500">
        <v>109059.5913295386</v>
      </c>
      <c r="Z336" s="495">
        <v>140569.54016022448</v>
      </c>
      <c r="AA336" s="495">
        <v>123592.08566949445</v>
      </c>
      <c r="AB336" s="496">
        <v>8560.4624261355075</v>
      </c>
      <c r="AC336" s="122"/>
      <c r="AD336" s="109"/>
      <c r="AE336" s="109"/>
    </row>
    <row r="337" spans="1:31" s="1" customFormat="1" x14ac:dyDescent="0.3">
      <c r="A337" s="327">
        <v>4</v>
      </c>
      <c r="B337" s="179">
        <v>2023</v>
      </c>
      <c r="C337" s="23" t="s">
        <v>3</v>
      </c>
      <c r="D337" s="500">
        <f t="shared" si="40"/>
        <v>535.28889608923009</v>
      </c>
      <c r="E337" s="495">
        <f t="shared" si="41"/>
        <v>887.75200749514738</v>
      </c>
      <c r="F337" s="495">
        <f t="shared" si="42"/>
        <v>61.185269881876913</v>
      </c>
      <c r="G337" s="496">
        <f t="shared" si="43"/>
        <v>210.22294463873138</v>
      </c>
      <c r="H337" s="491">
        <v>111.57314052686911</v>
      </c>
      <c r="I337" s="475">
        <v>142.88005234571125</v>
      </c>
      <c r="J337" s="475">
        <v>11.262101675460784</v>
      </c>
      <c r="K337" s="476">
        <v>539.92853639014902</v>
      </c>
      <c r="L337" s="491">
        <v>123.94771252032606</v>
      </c>
      <c r="M337" s="475">
        <v>209.05002201933468</v>
      </c>
      <c r="N337" s="475">
        <v>15.683408358515891</v>
      </c>
      <c r="O337" s="475">
        <v>63.343110303630553</v>
      </c>
      <c r="P337" s="476">
        <v>2006.4491229123034</v>
      </c>
      <c r="Q337" s="500">
        <v>1E-3</v>
      </c>
      <c r="R337" s="495">
        <v>1E-3</v>
      </c>
      <c r="S337" s="495">
        <v>1E-3</v>
      </c>
      <c r="T337" s="495">
        <v>0</v>
      </c>
      <c r="U337" s="500">
        <v>0</v>
      </c>
      <c r="V337" s="495">
        <v>0</v>
      </c>
      <c r="W337" s="495">
        <v>0</v>
      </c>
      <c r="X337" s="495">
        <v>1529.8626968257854</v>
      </c>
      <c r="Y337" s="500">
        <v>110345.95380137565</v>
      </c>
      <c r="Z337" s="495">
        <v>142905.15601845155</v>
      </c>
      <c r="AA337" s="495">
        <v>124955.46993235538</v>
      </c>
      <c r="AB337" s="496">
        <v>8955.1253560656187</v>
      </c>
      <c r="AC337" s="122"/>
      <c r="AD337" s="109"/>
      <c r="AE337" s="109"/>
    </row>
    <row r="338" spans="1:31" s="1" customFormat="1" x14ac:dyDescent="0.3">
      <c r="A338" s="327">
        <v>4</v>
      </c>
      <c r="B338" s="179">
        <v>2024</v>
      </c>
      <c r="C338" s="23" t="s">
        <v>3</v>
      </c>
      <c r="D338" s="500">
        <f t="shared" si="40"/>
        <v>331.35030705956814</v>
      </c>
      <c r="E338" s="495">
        <f t="shared" si="41"/>
        <v>589.81961170834825</v>
      </c>
      <c r="F338" s="495">
        <f t="shared" si="42"/>
        <v>48.997517053830386</v>
      </c>
      <c r="G338" s="496">
        <f t="shared" si="43"/>
        <v>165.26199720066992</v>
      </c>
      <c r="H338" s="491">
        <v>67.345792221514458</v>
      </c>
      <c r="I338" s="475">
        <v>98.374608862267067</v>
      </c>
      <c r="J338" s="475">
        <v>9.0806583119496533</v>
      </c>
      <c r="K338" s="476">
        <v>408.86459451556362</v>
      </c>
      <c r="L338" s="491">
        <v>84.119783723321973</v>
      </c>
      <c r="M338" s="475">
        <v>135.97802822869329</v>
      </c>
      <c r="N338" s="475">
        <v>12.969317840943649</v>
      </c>
      <c r="O338" s="475">
        <v>25.531119158247023</v>
      </c>
      <c r="P338" s="476">
        <v>1341.1215241122866</v>
      </c>
      <c r="Q338" s="500">
        <v>1E-3</v>
      </c>
      <c r="R338" s="495">
        <v>1E-3</v>
      </c>
      <c r="S338" s="495">
        <v>1E-3</v>
      </c>
      <c r="T338" s="495">
        <v>0</v>
      </c>
      <c r="U338" s="500">
        <v>0</v>
      </c>
      <c r="V338" s="495">
        <v>0</v>
      </c>
      <c r="W338" s="495">
        <v>0</v>
      </c>
      <c r="X338" s="495">
        <v>957.7870487549701</v>
      </c>
      <c r="Y338" s="500">
        <v>113163.0768749859</v>
      </c>
      <c r="Z338" s="495">
        <v>137899.92383385607</v>
      </c>
      <c r="AA338" s="495">
        <v>124103.65565182683</v>
      </c>
      <c r="AB338" s="496">
        <v>9296.5397019005522</v>
      </c>
      <c r="AC338" s="122"/>
      <c r="AD338" s="109"/>
      <c r="AE338" s="109"/>
    </row>
    <row r="339" spans="1:31" s="1" customFormat="1" x14ac:dyDescent="0.3">
      <c r="A339" s="327">
        <v>4</v>
      </c>
      <c r="B339" s="179">
        <v>2025</v>
      </c>
      <c r="C339" s="23" t="s">
        <v>3</v>
      </c>
      <c r="D339" s="500">
        <f t="shared" si="40"/>
        <v>250.52063653573174</v>
      </c>
      <c r="E339" s="495">
        <f t="shared" si="41"/>
        <v>789.02804572678451</v>
      </c>
      <c r="F339" s="495">
        <f t="shared" si="42"/>
        <v>66.095118913792064</v>
      </c>
      <c r="G339" s="496">
        <f t="shared" si="43"/>
        <v>543.09762985068369</v>
      </c>
      <c r="H339" s="491">
        <v>51.610534804229822</v>
      </c>
      <c r="I339" s="475">
        <v>131.68332834257836</v>
      </c>
      <c r="J339" s="475">
        <v>12.413754447956928</v>
      </c>
      <c r="K339" s="476">
        <v>1410.6427865931421</v>
      </c>
      <c r="L339" s="491">
        <v>37.160708873197287</v>
      </c>
      <c r="M339" s="475">
        <v>93.745736010925413</v>
      </c>
      <c r="N339" s="475">
        <v>11.720916718209498</v>
      </c>
      <c r="O339" s="475">
        <v>36.645994018858985</v>
      </c>
      <c r="P339" s="476">
        <v>1578.5904243502173</v>
      </c>
      <c r="Q339" s="500">
        <v>1E-3</v>
      </c>
      <c r="R339" s="495">
        <v>1E-3</v>
      </c>
      <c r="S339" s="495">
        <v>1E-3</v>
      </c>
      <c r="T339" s="495">
        <v>0</v>
      </c>
      <c r="U339" s="500">
        <v>0</v>
      </c>
      <c r="V339" s="495">
        <v>0</v>
      </c>
      <c r="W339" s="495">
        <v>0</v>
      </c>
      <c r="X339" s="495">
        <v>204.59263177593382</v>
      </c>
      <c r="Y339" s="500">
        <v>111643.38176649933</v>
      </c>
      <c r="Z339" s="495">
        <v>137812.77615116446</v>
      </c>
      <c r="AA339" s="495">
        <v>122459.948872874</v>
      </c>
      <c r="AB339" s="496">
        <v>8855.00256002688</v>
      </c>
      <c r="AC339" s="122"/>
      <c r="AD339" s="109"/>
      <c r="AE339" s="109"/>
    </row>
    <row r="340" spans="1:31" s="1" customFormat="1" x14ac:dyDescent="0.3">
      <c r="A340" s="327">
        <v>4</v>
      </c>
      <c r="B340" s="179">
        <v>2026</v>
      </c>
      <c r="C340" s="23" t="s">
        <v>3</v>
      </c>
      <c r="D340" s="500">
        <f t="shared" si="40"/>
        <v>297.2151531215207</v>
      </c>
      <c r="E340" s="495">
        <f t="shared" si="41"/>
        <v>2506.8851062285885</v>
      </c>
      <c r="F340" s="495">
        <f t="shared" si="42"/>
        <v>254.84525403576058</v>
      </c>
      <c r="G340" s="496">
        <f t="shared" si="43"/>
        <v>186.29778958501112</v>
      </c>
      <c r="H340" s="491">
        <v>61.779250849427967</v>
      </c>
      <c r="I340" s="475">
        <v>428.04725434605859</v>
      </c>
      <c r="J340" s="475">
        <v>48.277658805960527</v>
      </c>
      <c r="K340" s="476">
        <v>507.93520242378156</v>
      </c>
      <c r="L340" s="491">
        <v>43.975106948886946</v>
      </c>
      <c r="M340" s="475">
        <v>287.21118675798516</v>
      </c>
      <c r="N340" s="475">
        <v>36.266590188771218</v>
      </c>
      <c r="O340" s="475">
        <v>49.648720218686918</v>
      </c>
      <c r="P340" s="476">
        <v>4647.4836614403894</v>
      </c>
      <c r="Q340" s="500">
        <v>1E-3</v>
      </c>
      <c r="R340" s="495">
        <v>1E-3</v>
      </c>
      <c r="S340" s="495">
        <v>1E-3</v>
      </c>
      <c r="T340" s="495">
        <v>0</v>
      </c>
      <c r="U340" s="500">
        <v>0</v>
      </c>
      <c r="V340" s="495">
        <v>0</v>
      </c>
      <c r="W340" s="495">
        <v>0</v>
      </c>
      <c r="X340" s="495">
        <v>4189.196179235294</v>
      </c>
      <c r="Y340" s="500">
        <v>110651.20453558028</v>
      </c>
      <c r="Z340" s="495">
        <v>134700.91644751708</v>
      </c>
      <c r="AA340" s="495">
        <v>121411.04162447121</v>
      </c>
      <c r="AB340" s="496">
        <v>8435.8184666246289</v>
      </c>
      <c r="AC340" s="122"/>
      <c r="AD340" s="109"/>
      <c r="AE340" s="109"/>
    </row>
    <row r="341" spans="1:31" s="1" customFormat="1" ht="16.2" thickBot="1" x14ac:dyDescent="0.35">
      <c r="A341" s="409">
        <v>4</v>
      </c>
      <c r="B341" s="180">
        <v>2027</v>
      </c>
      <c r="C341" s="24" t="s">
        <v>3</v>
      </c>
      <c r="D341" s="501">
        <f t="shared" si="40"/>
        <v>1016.3197113190104</v>
      </c>
      <c r="E341" s="497">
        <f t="shared" si="41"/>
        <v>988.21658407646612</v>
      </c>
      <c r="F341" s="497">
        <f t="shared" si="42"/>
        <v>88.391295202997256</v>
      </c>
      <c r="G341" s="498">
        <f t="shared" si="43"/>
        <v>80.525172678004296</v>
      </c>
      <c r="H341" s="492">
        <v>210.67728389806371</v>
      </c>
      <c r="I341" s="477">
        <v>165.50507711704941</v>
      </c>
      <c r="J341" s="477">
        <v>16.658260338363608</v>
      </c>
      <c r="K341" s="478">
        <v>219.72236871545715</v>
      </c>
      <c r="L341" s="492">
        <v>237.2390939583394</v>
      </c>
      <c r="M341" s="477">
        <v>205.94487723897024</v>
      </c>
      <c r="N341" s="477">
        <v>19.068868843462337</v>
      </c>
      <c r="O341" s="477">
        <v>38.246820885701339</v>
      </c>
      <c r="P341" s="478">
        <v>2823.4069309278375</v>
      </c>
      <c r="Q341" s="501">
        <v>1E-3</v>
      </c>
      <c r="R341" s="497">
        <v>1E-3</v>
      </c>
      <c r="S341" s="497">
        <v>1E-3</v>
      </c>
      <c r="T341" s="497">
        <v>0</v>
      </c>
      <c r="U341" s="501">
        <v>0</v>
      </c>
      <c r="V341" s="497">
        <v>0</v>
      </c>
      <c r="W341" s="497">
        <v>0</v>
      </c>
      <c r="X341" s="497">
        <v>2641.9303830980816</v>
      </c>
      <c r="Y341" s="501">
        <v>110953.36396897642</v>
      </c>
      <c r="Z341" s="497">
        <v>137331.02228449588</v>
      </c>
      <c r="AA341" s="497">
        <v>122041.54265658719</v>
      </c>
      <c r="AB341" s="498">
        <v>8429.1780687680512</v>
      </c>
      <c r="AC341" s="122"/>
      <c r="AD341" s="109"/>
      <c r="AE341" s="109"/>
    </row>
    <row r="342" spans="1:31" s="1" customFormat="1" x14ac:dyDescent="0.3">
      <c r="A342" s="47">
        <v>4</v>
      </c>
      <c r="B342" s="178">
        <v>2028</v>
      </c>
      <c r="C342" s="22" t="s">
        <v>3</v>
      </c>
      <c r="D342" s="499">
        <f t="shared" si="40"/>
        <v>1285.684006744408</v>
      </c>
      <c r="E342" s="493">
        <f t="shared" si="41"/>
        <v>944.86586169028692</v>
      </c>
      <c r="F342" s="493">
        <f t="shared" si="42"/>
        <v>94.74727235907632</v>
      </c>
      <c r="G342" s="494">
        <f t="shared" si="43"/>
        <v>849.20463357997983</v>
      </c>
      <c r="H342" s="490">
        <v>260.49676759893589</v>
      </c>
      <c r="I342" s="473">
        <v>148.57906360776218</v>
      </c>
      <c r="J342" s="473">
        <v>17.147632954883331</v>
      </c>
      <c r="K342" s="474">
        <v>2122.4188503924706</v>
      </c>
      <c r="L342" s="490">
        <v>240.4080523208722</v>
      </c>
      <c r="M342" s="473">
        <v>139.9858537413532</v>
      </c>
      <c r="N342" s="473">
        <v>16.768492049011996</v>
      </c>
      <c r="O342" s="473">
        <v>62.747470286236435</v>
      </c>
      <c r="P342" s="474">
        <v>3016.8548907142995</v>
      </c>
      <c r="Q342" s="499">
        <v>1E-3</v>
      </c>
      <c r="R342" s="493">
        <v>1E-3</v>
      </c>
      <c r="S342" s="493">
        <v>1E-3</v>
      </c>
      <c r="T342" s="493">
        <v>0</v>
      </c>
      <c r="U342" s="499">
        <v>0</v>
      </c>
      <c r="V342" s="493">
        <v>0</v>
      </c>
      <c r="W342" s="493">
        <v>0</v>
      </c>
      <c r="X342" s="493">
        <v>957.18251060806551</v>
      </c>
      <c r="Y342" s="499">
        <v>113516.69515012507</v>
      </c>
      <c r="Z342" s="493">
        <v>146264.98707952056</v>
      </c>
      <c r="AA342" s="493">
        <v>127083.85291383106</v>
      </c>
      <c r="AB342" s="494">
        <v>9202.5693084698141</v>
      </c>
      <c r="AC342" s="122"/>
      <c r="AD342" s="109"/>
      <c r="AE342" s="109"/>
    </row>
    <row r="343" spans="1:31" s="1" customFormat="1" x14ac:dyDescent="0.3">
      <c r="A343" s="327">
        <v>4</v>
      </c>
      <c r="B343" s="179">
        <v>2029</v>
      </c>
      <c r="C343" s="23" t="s">
        <v>3</v>
      </c>
      <c r="D343" s="500">
        <f t="shared" si="40"/>
        <v>562.45416637368351</v>
      </c>
      <c r="E343" s="495">
        <f t="shared" si="41"/>
        <v>5234.8061014546629</v>
      </c>
      <c r="F343" s="495">
        <f t="shared" si="42"/>
        <v>376.38504445973405</v>
      </c>
      <c r="G343" s="496">
        <f t="shared" si="43"/>
        <v>171.34467521596329</v>
      </c>
      <c r="H343" s="491">
        <v>112.59880001972914</v>
      </c>
      <c r="I343" s="475">
        <v>795.752377717846</v>
      </c>
      <c r="J343" s="475">
        <v>67.412527379246853</v>
      </c>
      <c r="K343" s="476">
        <v>445.83623661803426</v>
      </c>
      <c r="L343" s="491">
        <v>107.3820545708958</v>
      </c>
      <c r="M343" s="475">
        <v>842.65529088137862</v>
      </c>
      <c r="N343" s="475">
        <v>69.819282181782427</v>
      </c>
      <c r="O343" s="475">
        <v>45.91567942306051</v>
      </c>
      <c r="P343" s="476">
        <v>8614.4851880979604</v>
      </c>
      <c r="Q343" s="500">
        <v>1E-3</v>
      </c>
      <c r="R343" s="495">
        <v>1E-3</v>
      </c>
      <c r="S343" s="495">
        <v>1E-3</v>
      </c>
      <c r="T343" s="495">
        <v>0</v>
      </c>
      <c r="U343" s="500">
        <v>0</v>
      </c>
      <c r="V343" s="495">
        <v>0</v>
      </c>
      <c r="W343" s="495">
        <v>0</v>
      </c>
      <c r="X343" s="495">
        <v>8214.5636309029851</v>
      </c>
      <c r="Y343" s="500">
        <v>114889.73083485833</v>
      </c>
      <c r="Z343" s="495">
        <v>151304.02836967492</v>
      </c>
      <c r="AA343" s="495">
        <v>128416.13212144485</v>
      </c>
      <c r="AB343" s="496">
        <v>8839.406056048123</v>
      </c>
      <c r="AC343" s="122"/>
      <c r="AD343" s="109"/>
      <c r="AE343" s="109"/>
    </row>
    <row r="344" spans="1:31" s="1" customFormat="1" x14ac:dyDescent="0.3">
      <c r="A344" s="327">
        <v>4</v>
      </c>
      <c r="B344" s="179">
        <v>2030</v>
      </c>
      <c r="C344" s="23" t="s">
        <v>3</v>
      </c>
      <c r="D344" s="500">
        <f t="shared" si="40"/>
        <v>576.71507038015568</v>
      </c>
      <c r="E344" s="495">
        <f t="shared" si="41"/>
        <v>1071.3977049631565</v>
      </c>
      <c r="F344" s="495">
        <f t="shared" si="42"/>
        <v>72.101919305670279</v>
      </c>
      <c r="G344" s="496">
        <f t="shared" si="43"/>
        <v>230.20615213276483</v>
      </c>
      <c r="H344" s="491">
        <v>114.19110405428239</v>
      </c>
      <c r="I344" s="475">
        <v>159.82126086526836</v>
      </c>
      <c r="J344" s="475">
        <v>12.776665780707866</v>
      </c>
      <c r="K344" s="476">
        <v>573.39936475116065</v>
      </c>
      <c r="L344" s="491">
        <v>128.08183287725072</v>
      </c>
      <c r="M344" s="475">
        <v>245.47619482459157</v>
      </c>
      <c r="N344" s="475">
        <v>18.604780214697506</v>
      </c>
      <c r="O344" s="475">
        <v>70.312927292590501</v>
      </c>
      <c r="P344" s="476">
        <v>2213.5443307154774</v>
      </c>
      <c r="Q344" s="500">
        <v>1E-3</v>
      </c>
      <c r="R344" s="495">
        <v>1E-3</v>
      </c>
      <c r="S344" s="495">
        <v>1E-3</v>
      </c>
      <c r="T344" s="495">
        <v>0</v>
      </c>
      <c r="U344" s="500">
        <v>0</v>
      </c>
      <c r="V344" s="495">
        <v>0</v>
      </c>
      <c r="W344" s="495">
        <v>0</v>
      </c>
      <c r="X344" s="495">
        <v>1710.4568932569073</v>
      </c>
      <c r="Y344" s="500">
        <v>116160.06981102604</v>
      </c>
      <c r="Z344" s="495">
        <v>154185.66391442931</v>
      </c>
      <c r="AA344" s="495">
        <v>129794.75024966484</v>
      </c>
      <c r="AB344" s="496">
        <v>9233.9507584759212</v>
      </c>
      <c r="AC344" s="122"/>
      <c r="AD344" s="109"/>
      <c r="AE344" s="109"/>
    </row>
    <row r="345" spans="1:31" s="1" customFormat="1" x14ac:dyDescent="0.3">
      <c r="A345" s="327">
        <v>5</v>
      </c>
      <c r="B345" s="179">
        <v>2018</v>
      </c>
      <c r="C345" s="23" t="s">
        <v>4</v>
      </c>
      <c r="D345" s="500">
        <f t="shared" si="40"/>
        <v>355.90414441146493</v>
      </c>
      <c r="E345" s="495">
        <f t="shared" si="41"/>
        <v>701.64306896303469</v>
      </c>
      <c r="F345" s="495">
        <f t="shared" si="42"/>
        <v>57.782600799053775</v>
      </c>
      <c r="G345" s="496">
        <f t="shared" si="43"/>
        <v>181.13407998555246</v>
      </c>
      <c r="H345" s="491">
        <v>68.841284363861007</v>
      </c>
      <c r="I345" s="475">
        <v>109.54480346452057</v>
      </c>
      <c r="J345" s="475">
        <v>10.309610004356784</v>
      </c>
      <c r="K345" s="476">
        <v>435.08587426143515</v>
      </c>
      <c r="L345" s="491">
        <v>86.037892187203482</v>
      </c>
      <c r="M345" s="475">
        <v>152.25482833594231</v>
      </c>
      <c r="N345" s="475">
        <v>14.933457811904534</v>
      </c>
      <c r="O345" s="475">
        <v>27.075295177643365</v>
      </c>
      <c r="P345" s="476">
        <v>1478.644019719703</v>
      </c>
      <c r="Q345" s="500">
        <v>1E-3</v>
      </c>
      <c r="R345" s="495">
        <v>1E-3</v>
      </c>
      <c r="S345" s="495">
        <v>1E-3</v>
      </c>
      <c r="T345" s="495">
        <v>0</v>
      </c>
      <c r="U345" s="500">
        <v>0</v>
      </c>
      <c r="V345" s="495">
        <v>0</v>
      </c>
      <c r="W345" s="495">
        <v>0</v>
      </c>
      <c r="X345" s="495">
        <v>1070.6324406359111</v>
      </c>
      <c r="Y345" s="500">
        <v>118908.23068026482</v>
      </c>
      <c r="Z345" s="495">
        <v>147316.80623605769</v>
      </c>
      <c r="AA345" s="495">
        <v>128908.83533097846</v>
      </c>
      <c r="AB345" s="496">
        <v>9575.3139463323114</v>
      </c>
      <c r="AC345" s="122"/>
      <c r="AD345" s="109"/>
      <c r="AE345" s="109"/>
    </row>
    <row r="346" spans="1:31" s="1" customFormat="1" x14ac:dyDescent="0.3">
      <c r="A346" s="327">
        <v>5</v>
      </c>
      <c r="B346" s="179">
        <v>2019</v>
      </c>
      <c r="C346" s="23" t="s">
        <v>4</v>
      </c>
      <c r="D346" s="500">
        <f t="shared" si="40"/>
        <v>269.3503752407151</v>
      </c>
      <c r="E346" s="495">
        <f t="shared" si="41"/>
        <v>948.39419563478862</v>
      </c>
      <c r="F346" s="495">
        <f t="shared" si="42"/>
        <v>77.967429449202001</v>
      </c>
      <c r="G346" s="496">
        <f t="shared" si="43"/>
        <v>596.95588805545583</v>
      </c>
      <c r="H346" s="491">
        <v>52.771557973432422</v>
      </c>
      <c r="I346" s="475">
        <v>147.48038010277233</v>
      </c>
      <c r="J346" s="475">
        <v>14.096841635274682</v>
      </c>
      <c r="K346" s="476">
        <v>1503.2061776053195</v>
      </c>
      <c r="L346" s="491">
        <v>37.795650321249276</v>
      </c>
      <c r="M346" s="475">
        <v>103.33716016494236</v>
      </c>
      <c r="N346" s="475">
        <v>13.746623069978552</v>
      </c>
      <c r="O346" s="475">
        <v>41.572792100799234</v>
      </c>
      <c r="P346" s="476">
        <v>1764.9340803959285</v>
      </c>
      <c r="Q346" s="500">
        <v>1E-3</v>
      </c>
      <c r="R346" s="495">
        <v>1E-3</v>
      </c>
      <c r="S346" s="495">
        <v>1E-3</v>
      </c>
      <c r="T346" s="495">
        <v>0</v>
      </c>
      <c r="U346" s="500">
        <v>0</v>
      </c>
      <c r="V346" s="495">
        <v>0</v>
      </c>
      <c r="W346" s="495">
        <v>0</v>
      </c>
      <c r="X346" s="495">
        <v>303.29969489140836</v>
      </c>
      <c r="Y346" s="500">
        <v>117393.89300682233</v>
      </c>
      <c r="Z346" s="495">
        <v>147904.87035902409</v>
      </c>
      <c r="AA346" s="495">
        <v>127209.40787505015</v>
      </c>
      <c r="AB346" s="496">
        <v>9133.8005589812165</v>
      </c>
      <c r="AC346" s="122"/>
      <c r="AD346" s="109"/>
      <c r="AE346" s="109"/>
    </row>
    <row r="347" spans="1:31" s="1" customFormat="1" x14ac:dyDescent="0.3">
      <c r="A347" s="327">
        <v>5</v>
      </c>
      <c r="B347" s="179">
        <v>2020</v>
      </c>
      <c r="C347" s="23" t="s">
        <v>4</v>
      </c>
      <c r="D347" s="500">
        <f t="shared" si="40"/>
        <v>319.80723215360507</v>
      </c>
      <c r="E347" s="495">
        <f t="shared" si="41"/>
        <v>2967.1314522205694</v>
      </c>
      <c r="F347" s="495">
        <f t="shared" si="42"/>
        <v>300.76420866280671</v>
      </c>
      <c r="G347" s="496">
        <f t="shared" si="43"/>
        <v>205.05195251909478</v>
      </c>
      <c r="H347" s="491">
        <v>63.186995499010095</v>
      </c>
      <c r="I347" s="475">
        <v>476.37009494946841</v>
      </c>
      <c r="J347" s="475">
        <v>54.830106912122446</v>
      </c>
      <c r="K347" s="476">
        <v>541.19671919190887</v>
      </c>
      <c r="L347" s="491">
        <v>43.834987925565883</v>
      </c>
      <c r="M347" s="475">
        <v>305.70559028903421</v>
      </c>
      <c r="N347" s="475">
        <v>40.007538496936085</v>
      </c>
      <c r="O347" s="475">
        <v>55.197384375762084</v>
      </c>
      <c r="P347" s="476">
        <v>5219.077877753788</v>
      </c>
      <c r="Q347" s="500">
        <v>1E-3</v>
      </c>
      <c r="R347" s="495">
        <v>1E-3</v>
      </c>
      <c r="S347" s="495">
        <v>1E-3</v>
      </c>
      <c r="T347" s="495">
        <v>0</v>
      </c>
      <c r="U347" s="500">
        <v>0</v>
      </c>
      <c r="V347" s="495">
        <v>0</v>
      </c>
      <c r="W347" s="495">
        <v>0</v>
      </c>
      <c r="X347" s="495">
        <v>4733.0775429376417</v>
      </c>
      <c r="Y347" s="500">
        <v>116409.4966289092</v>
      </c>
      <c r="Z347" s="495">
        <v>143258.41215601953</v>
      </c>
      <c r="AA347" s="495">
        <v>126163.8393361429</v>
      </c>
      <c r="AB347" s="496">
        <v>8714.38192563546</v>
      </c>
      <c r="AC347" s="122"/>
      <c r="AD347" s="109"/>
      <c r="AE347" s="109"/>
    </row>
    <row r="348" spans="1:31" s="1" customFormat="1" ht="16.2" thickBot="1" x14ac:dyDescent="0.35">
      <c r="A348" s="409">
        <v>5</v>
      </c>
      <c r="B348" s="180">
        <v>2021</v>
      </c>
      <c r="C348" s="24" t="s">
        <v>4</v>
      </c>
      <c r="D348" s="501">
        <f t="shared" si="40"/>
        <v>1093.1577502756236</v>
      </c>
      <c r="E348" s="497">
        <f t="shared" si="41"/>
        <v>1181.6283415296296</v>
      </c>
      <c r="F348" s="497">
        <f t="shared" si="42"/>
        <v>104.39982003217612</v>
      </c>
      <c r="G348" s="498">
        <f t="shared" si="43"/>
        <v>88.729509614365838</v>
      </c>
      <c r="H348" s="492">
        <v>215.45814632342746</v>
      </c>
      <c r="I348" s="477">
        <v>184.34424103952111</v>
      </c>
      <c r="J348" s="477">
        <v>18.917570515753042</v>
      </c>
      <c r="K348" s="478">
        <v>234.3566144631036</v>
      </c>
      <c r="L348" s="492">
        <v>244.00418562964111</v>
      </c>
      <c r="M348" s="477">
        <v>232.47730350991631</v>
      </c>
      <c r="N348" s="477">
        <v>21.610781358033925</v>
      </c>
      <c r="O348" s="477">
        <v>40.265633772431002</v>
      </c>
      <c r="P348" s="478">
        <v>3077.3758812103351</v>
      </c>
      <c r="Q348" s="501">
        <v>1E-3</v>
      </c>
      <c r="R348" s="497">
        <v>1E-3</v>
      </c>
      <c r="S348" s="497">
        <v>1E-3</v>
      </c>
      <c r="T348" s="497">
        <v>0</v>
      </c>
      <c r="U348" s="501">
        <v>0</v>
      </c>
      <c r="V348" s="497">
        <v>0</v>
      </c>
      <c r="W348" s="497">
        <v>0</v>
      </c>
      <c r="X348" s="497">
        <v>2883.283900519662</v>
      </c>
      <c r="Y348" s="501">
        <v>116693.79267097826</v>
      </c>
      <c r="Z348" s="497">
        <v>147427.72381674225</v>
      </c>
      <c r="AA348" s="497">
        <v>126929.39924503131</v>
      </c>
      <c r="AB348" s="498">
        <v>8708.0056426216561</v>
      </c>
      <c r="AC348" s="122"/>
      <c r="AD348" s="109"/>
      <c r="AE348" s="109"/>
    </row>
    <row r="349" spans="1:31" s="1" customFormat="1" x14ac:dyDescent="0.3">
      <c r="A349" s="47">
        <v>5</v>
      </c>
      <c r="B349" s="178">
        <v>2022</v>
      </c>
      <c r="C349" s="22" t="s">
        <v>4</v>
      </c>
      <c r="D349" s="499">
        <f t="shared" si="40"/>
        <v>1385.6558915710054</v>
      </c>
      <c r="E349" s="493">
        <f t="shared" si="41"/>
        <v>1123.4030660617143</v>
      </c>
      <c r="F349" s="493">
        <f t="shared" si="42"/>
        <v>111.79899354923452</v>
      </c>
      <c r="G349" s="494">
        <f t="shared" si="43"/>
        <v>932.52994347126071</v>
      </c>
      <c r="H349" s="490">
        <v>266.72165330093179</v>
      </c>
      <c r="I349" s="473">
        <v>166.38253317693966</v>
      </c>
      <c r="J349" s="473">
        <v>19.636675453514112</v>
      </c>
      <c r="K349" s="474">
        <v>2262.4380647390226</v>
      </c>
      <c r="L349" s="490">
        <v>245.59871323854958</v>
      </c>
      <c r="M349" s="473">
        <v>155.32939783799398</v>
      </c>
      <c r="N349" s="473">
        <v>19.123881051838879</v>
      </c>
      <c r="O349" s="473">
        <v>67.481865309771138</v>
      </c>
      <c r="P349" s="474">
        <v>3275.9185233203798</v>
      </c>
      <c r="Q349" s="499">
        <v>1E-3</v>
      </c>
      <c r="R349" s="493">
        <v>1E-3</v>
      </c>
      <c r="S349" s="493">
        <v>1E-3</v>
      </c>
      <c r="T349" s="493">
        <v>0</v>
      </c>
      <c r="U349" s="499">
        <v>0</v>
      </c>
      <c r="V349" s="493">
        <v>0</v>
      </c>
      <c r="W349" s="493">
        <v>0</v>
      </c>
      <c r="X349" s="493">
        <v>1080.9613238911286</v>
      </c>
      <c r="Y349" s="499">
        <v>119488.18219934822</v>
      </c>
      <c r="Z349" s="493">
        <v>155294.36910268516</v>
      </c>
      <c r="AA349" s="493">
        <v>130947.66768028593</v>
      </c>
      <c r="AB349" s="494">
        <v>9480.1219242715906</v>
      </c>
      <c r="AC349" s="122"/>
      <c r="AD349" s="109"/>
      <c r="AE349" s="109"/>
    </row>
    <row r="350" spans="1:31" s="1" customFormat="1" x14ac:dyDescent="0.3">
      <c r="A350" s="327">
        <v>5</v>
      </c>
      <c r="B350" s="179">
        <v>2023</v>
      </c>
      <c r="C350" s="23" t="s">
        <v>4</v>
      </c>
      <c r="D350" s="500">
        <f t="shared" si="40"/>
        <v>605.74001771185965</v>
      </c>
      <c r="E350" s="495">
        <f t="shared" si="41"/>
        <v>6294.9897580075485</v>
      </c>
      <c r="F350" s="495">
        <f t="shared" si="42"/>
        <v>443.97484948615073</v>
      </c>
      <c r="G350" s="496">
        <f t="shared" si="43"/>
        <v>188.40161423858029</v>
      </c>
      <c r="H350" s="491">
        <v>115.25234236049097</v>
      </c>
      <c r="I350" s="475">
        <v>894.4821584472968</v>
      </c>
      <c r="J350" s="475">
        <v>77.177547708106147</v>
      </c>
      <c r="K350" s="476">
        <v>475.28644886228778</v>
      </c>
      <c r="L350" s="491">
        <v>109.23246962921455</v>
      </c>
      <c r="M350" s="475">
        <v>946.55801313334086</v>
      </c>
      <c r="N350" s="475">
        <v>79.631765815481472</v>
      </c>
      <c r="O350" s="475">
        <v>46.572064426890641</v>
      </c>
      <c r="P350" s="476">
        <v>9761.6210110541506</v>
      </c>
      <c r="Q350" s="500">
        <v>1E-3</v>
      </c>
      <c r="R350" s="495">
        <v>1E-3</v>
      </c>
      <c r="S350" s="495">
        <v>1E-3</v>
      </c>
      <c r="T350" s="495">
        <v>0</v>
      </c>
      <c r="U350" s="500">
        <v>0</v>
      </c>
      <c r="V350" s="495">
        <v>0</v>
      </c>
      <c r="W350" s="495">
        <v>0</v>
      </c>
      <c r="X350" s="495">
        <v>9332.9056266187508</v>
      </c>
      <c r="Y350" s="500">
        <v>120882.75276692971</v>
      </c>
      <c r="Z350" s="495">
        <v>161864.34024072756</v>
      </c>
      <c r="AA350" s="495">
        <v>132310.78003154712</v>
      </c>
      <c r="AB350" s="496">
        <v>9117.1064057475014</v>
      </c>
      <c r="AC350" s="122"/>
      <c r="AD350" s="109"/>
      <c r="AE350" s="109"/>
    </row>
    <row r="351" spans="1:31" s="1" customFormat="1" x14ac:dyDescent="0.3">
      <c r="A351" s="327">
        <v>5</v>
      </c>
      <c r="B351" s="179">
        <v>2024</v>
      </c>
      <c r="C351" s="23" t="s">
        <v>4</v>
      </c>
      <c r="D351" s="500">
        <f t="shared" si="40"/>
        <v>620.52942516350345</v>
      </c>
      <c r="E351" s="495">
        <f t="shared" si="41"/>
        <v>1293.4818310199278</v>
      </c>
      <c r="F351" s="495">
        <f t="shared" si="42"/>
        <v>85.028994620213197</v>
      </c>
      <c r="G351" s="496">
        <f t="shared" si="43"/>
        <v>252.74629631587234</v>
      </c>
      <c r="H351" s="491">
        <v>116.85362313659246</v>
      </c>
      <c r="I351" s="475">
        <v>179.86470672102649</v>
      </c>
      <c r="J351" s="475">
        <v>14.626011178477224</v>
      </c>
      <c r="K351" s="476">
        <v>611.1699483651355</v>
      </c>
      <c r="L351" s="491">
        <v>132.34964520661472</v>
      </c>
      <c r="M351" s="475">
        <v>289.73045645453232</v>
      </c>
      <c r="N351" s="475">
        <v>22.27392008691918</v>
      </c>
      <c r="O351" s="475">
        <v>77.6555266928831</v>
      </c>
      <c r="P351" s="476">
        <v>2451.0267889775714</v>
      </c>
      <c r="Q351" s="500">
        <v>1E-3</v>
      </c>
      <c r="R351" s="495">
        <v>1E-3</v>
      </c>
      <c r="S351" s="495">
        <v>1E-3</v>
      </c>
      <c r="T351" s="495">
        <v>0</v>
      </c>
      <c r="U351" s="500">
        <v>0</v>
      </c>
      <c r="V351" s="495">
        <v>0</v>
      </c>
      <c r="W351" s="495">
        <v>0</v>
      </c>
      <c r="X351" s="495">
        <v>1917.511367305319</v>
      </c>
      <c r="Y351" s="500">
        <v>122137.22087228358</v>
      </c>
      <c r="Z351" s="495">
        <v>165402.55537514243</v>
      </c>
      <c r="AA351" s="495">
        <v>133711.5671798985</v>
      </c>
      <c r="AB351" s="496">
        <v>9511.5357533778224</v>
      </c>
      <c r="AC351" s="122"/>
      <c r="AD351" s="109"/>
      <c r="AE351" s="109"/>
    </row>
    <row r="352" spans="1:31" s="1" customFormat="1" x14ac:dyDescent="0.3">
      <c r="A352" s="327">
        <v>5</v>
      </c>
      <c r="B352" s="179">
        <v>2025</v>
      </c>
      <c r="C352" s="23" t="s">
        <v>4</v>
      </c>
      <c r="D352" s="500">
        <f t="shared" si="40"/>
        <v>382.01480004352703</v>
      </c>
      <c r="E352" s="495">
        <f t="shared" si="41"/>
        <v>833.72423294580562</v>
      </c>
      <c r="F352" s="495">
        <f t="shared" si="42"/>
        <v>68.158682223308261</v>
      </c>
      <c r="G352" s="496">
        <f t="shared" si="43"/>
        <v>199.04426951699122</v>
      </c>
      <c r="H352" s="491">
        <v>70.377561634533961</v>
      </c>
      <c r="I352" s="475">
        <v>122.67280939950237</v>
      </c>
      <c r="J352" s="475">
        <v>11.806799566862798</v>
      </c>
      <c r="K352" s="476">
        <v>464.63871082042391</v>
      </c>
      <c r="L352" s="491">
        <v>87.973171733919102</v>
      </c>
      <c r="M352" s="475">
        <v>171.35284862080232</v>
      </c>
      <c r="N352" s="475">
        <v>17.363586958591224</v>
      </c>
      <c r="O352" s="475">
        <v>28.646964247072727</v>
      </c>
      <c r="P352" s="476">
        <v>1636.1783950007798</v>
      </c>
      <c r="Q352" s="500">
        <v>1E-3</v>
      </c>
      <c r="R352" s="495">
        <v>1E-3</v>
      </c>
      <c r="S352" s="495">
        <v>1E-3</v>
      </c>
      <c r="T352" s="495">
        <v>0</v>
      </c>
      <c r="U352" s="500">
        <v>0</v>
      </c>
      <c r="V352" s="495">
        <v>0</v>
      </c>
      <c r="W352" s="495">
        <v>0</v>
      </c>
      <c r="X352" s="495">
        <v>1200.185648427429</v>
      </c>
      <c r="Y352" s="500">
        <v>124845.76329353394</v>
      </c>
      <c r="Z352" s="495">
        <v>156315.46592615428</v>
      </c>
      <c r="AA352" s="495">
        <v>132775.15911559024</v>
      </c>
      <c r="AB352" s="496">
        <v>9852.8557614308102</v>
      </c>
      <c r="AC352" s="122"/>
      <c r="AD352" s="109"/>
      <c r="AE352" s="109"/>
    </row>
    <row r="353" spans="1:31" s="1" customFormat="1" x14ac:dyDescent="0.3">
      <c r="A353" s="327">
        <v>5</v>
      </c>
      <c r="B353" s="179">
        <v>2026</v>
      </c>
      <c r="C353" s="23" t="s">
        <v>4</v>
      </c>
      <c r="D353" s="500">
        <f t="shared" si="40"/>
        <v>289.38002821638162</v>
      </c>
      <c r="E353" s="495">
        <f t="shared" si="41"/>
        <v>1137.6236757703734</v>
      </c>
      <c r="F353" s="495">
        <f t="shared" si="42"/>
        <v>92.441846820943482</v>
      </c>
      <c r="G353" s="496">
        <f t="shared" si="43"/>
        <v>657.79845874232819</v>
      </c>
      <c r="H353" s="491">
        <v>53.963420203889136</v>
      </c>
      <c r="I353" s="475">
        <v>166.12545946654794</v>
      </c>
      <c r="J353" s="475">
        <v>16.182510336151527</v>
      </c>
      <c r="K353" s="476">
        <v>1607.5641698142654</v>
      </c>
      <c r="L353" s="491">
        <v>38.429665321171719</v>
      </c>
      <c r="M353" s="475">
        <v>114.63414741276895</v>
      </c>
      <c r="N353" s="475">
        <v>16.246562479200975</v>
      </c>
      <c r="O353" s="475">
        <v>46.876401357250415</v>
      </c>
      <c r="P353" s="476">
        <v>1982.4205406249605</v>
      </c>
      <c r="Q353" s="500">
        <v>1E-3</v>
      </c>
      <c r="R353" s="495">
        <v>1E-3</v>
      </c>
      <c r="S353" s="495">
        <v>1E-3</v>
      </c>
      <c r="T353" s="495">
        <v>0</v>
      </c>
      <c r="U353" s="500">
        <v>0</v>
      </c>
      <c r="V353" s="495">
        <v>0</v>
      </c>
      <c r="W353" s="495">
        <v>0</v>
      </c>
      <c r="X353" s="495">
        <v>421.731772167945</v>
      </c>
      <c r="Y353" s="500">
        <v>123338.00607577314</v>
      </c>
      <c r="Z353" s="495">
        <v>157503.51948906065</v>
      </c>
      <c r="AA353" s="495">
        <v>131386.44330922377</v>
      </c>
      <c r="AB353" s="496">
        <v>9411.3596428449655</v>
      </c>
      <c r="AC353" s="122"/>
      <c r="AD353" s="109"/>
      <c r="AE353" s="109"/>
    </row>
    <row r="354" spans="1:31" s="1" customFormat="1" x14ac:dyDescent="0.3">
      <c r="A354" s="327">
        <v>5</v>
      </c>
      <c r="B354" s="179">
        <v>2027</v>
      </c>
      <c r="C354" s="23" t="s">
        <v>4</v>
      </c>
      <c r="D354" s="500">
        <f t="shared" si="40"/>
        <v>343.84749319224625</v>
      </c>
      <c r="E354" s="495">
        <f t="shared" si="41"/>
        <v>3503.3554802222266</v>
      </c>
      <c r="F354" s="495">
        <f t="shared" si="42"/>
        <v>354.88331511370541</v>
      </c>
      <c r="G354" s="496">
        <f t="shared" si="43"/>
        <v>226.19429459931203</v>
      </c>
      <c r="H354" s="491">
        <v>64.63146728781264</v>
      </c>
      <c r="I354" s="475">
        <v>533.0766795555644</v>
      </c>
      <c r="J354" s="475">
        <v>62.805739228143928</v>
      </c>
      <c r="K354" s="476">
        <v>578.58154688250204</v>
      </c>
      <c r="L354" s="491">
        <v>43.685082480090252</v>
      </c>
      <c r="M354" s="475">
        <v>327.39205139356022</v>
      </c>
      <c r="N354" s="475">
        <v>44.534616876223666</v>
      </c>
      <c r="O354" s="475">
        <v>61.170754601505955</v>
      </c>
      <c r="P354" s="476">
        <v>5884.3675259544934</v>
      </c>
      <c r="Q354" s="500">
        <v>1E-3</v>
      </c>
      <c r="R354" s="495">
        <v>1E-3</v>
      </c>
      <c r="S354" s="495">
        <v>1E-3</v>
      </c>
      <c r="T354" s="495">
        <v>0</v>
      </c>
      <c r="U354" s="500">
        <v>0</v>
      </c>
      <c r="V354" s="495">
        <v>0</v>
      </c>
      <c r="W354" s="495">
        <v>0</v>
      </c>
      <c r="X354" s="495">
        <v>5366.955733673497</v>
      </c>
      <c r="Y354" s="500">
        <v>122362.87794928253</v>
      </c>
      <c r="Z354" s="495">
        <v>151154.94474883022</v>
      </c>
      <c r="AA354" s="495">
        <v>129961.31162417085</v>
      </c>
      <c r="AB354" s="496">
        <v>8991.7640889447357</v>
      </c>
      <c r="AC354" s="122"/>
      <c r="AD354" s="109"/>
      <c r="AE354" s="109"/>
    </row>
    <row r="355" spans="1:31" s="1" customFormat="1" ht="16.2" thickBot="1" x14ac:dyDescent="0.35">
      <c r="A355" s="409">
        <v>5</v>
      </c>
      <c r="B355" s="180">
        <v>2028</v>
      </c>
      <c r="C355" s="24" t="s">
        <v>4</v>
      </c>
      <c r="D355" s="501">
        <f t="shared" si="40"/>
        <v>1174.8845564431169</v>
      </c>
      <c r="E355" s="497">
        <f t="shared" si="41"/>
        <v>1412.660489297263</v>
      </c>
      <c r="F355" s="497">
        <f t="shared" si="42"/>
        <v>123.33364768467106</v>
      </c>
      <c r="G355" s="498">
        <f t="shared" si="43"/>
        <v>97.992101354586239</v>
      </c>
      <c r="H355" s="492">
        <v>220.36431197245651</v>
      </c>
      <c r="I355" s="477">
        <v>206.47747338080259</v>
      </c>
      <c r="J355" s="477">
        <v>21.667983986982822</v>
      </c>
      <c r="K355" s="478">
        <v>250.82583757450067</v>
      </c>
      <c r="L355" s="492">
        <v>250.89563228714744</v>
      </c>
      <c r="M355" s="477">
        <v>264.08490529468139</v>
      </c>
      <c r="N355" s="477">
        <v>24.728934189983274</v>
      </c>
      <c r="O355" s="477">
        <v>42.43800996361815</v>
      </c>
      <c r="P355" s="478">
        <v>3364.2460667268915</v>
      </c>
      <c r="Q355" s="501">
        <v>1E-3</v>
      </c>
      <c r="R355" s="497">
        <v>1E-3</v>
      </c>
      <c r="S355" s="497">
        <v>1E-3</v>
      </c>
      <c r="T355" s="497">
        <v>0</v>
      </c>
      <c r="U355" s="501">
        <v>0</v>
      </c>
      <c r="V355" s="497">
        <v>0</v>
      </c>
      <c r="W355" s="497">
        <v>0</v>
      </c>
      <c r="X355" s="497">
        <v>3155.8572391160092</v>
      </c>
      <c r="Y355" s="501">
        <v>122625.77618089644</v>
      </c>
      <c r="Z355" s="497">
        <v>157359.49651957501</v>
      </c>
      <c r="AA355" s="497">
        <v>130915.4510383423</v>
      </c>
      <c r="AB355" s="498">
        <v>8985.5907706719063</v>
      </c>
      <c r="AC355" s="122"/>
      <c r="AD355" s="109"/>
      <c r="AE355" s="109"/>
    </row>
    <row r="356" spans="1:31" s="1" customFormat="1" x14ac:dyDescent="0.3">
      <c r="A356" s="47">
        <v>5</v>
      </c>
      <c r="B356" s="178">
        <v>2029</v>
      </c>
      <c r="C356" s="22" t="s">
        <v>4</v>
      </c>
      <c r="D356" s="499">
        <f t="shared" si="40"/>
        <v>1487.6732344928212</v>
      </c>
      <c r="E356" s="493">
        <f t="shared" si="41"/>
        <v>1332.8828866326032</v>
      </c>
      <c r="F356" s="493">
        <f t="shared" si="42"/>
        <v>131.95641510490128</v>
      </c>
      <c r="G356" s="494">
        <f t="shared" si="43"/>
        <v>1027.519457143628</v>
      </c>
      <c r="H356" s="490">
        <v>272.98805189946307</v>
      </c>
      <c r="I356" s="473">
        <v>187.36996374803772</v>
      </c>
      <c r="J356" s="473">
        <v>22.686194353797834</v>
      </c>
      <c r="K356" s="474">
        <v>2419.4647723121789</v>
      </c>
      <c r="L356" s="490">
        <v>250.8691376771086</v>
      </c>
      <c r="M356" s="473">
        <v>173.1769563225931</v>
      </c>
      <c r="N356" s="473">
        <v>22.001228816398587</v>
      </c>
      <c r="O356" s="473">
        <v>72.286229484142581</v>
      </c>
      <c r="P356" s="474">
        <v>3553.5124192680623</v>
      </c>
      <c r="Q356" s="499">
        <v>1E-3</v>
      </c>
      <c r="R356" s="493">
        <v>1E-3</v>
      </c>
      <c r="S356" s="493">
        <v>1E-3</v>
      </c>
      <c r="T356" s="493">
        <v>0</v>
      </c>
      <c r="U356" s="499">
        <v>0</v>
      </c>
      <c r="V356" s="493">
        <v>0</v>
      </c>
      <c r="W356" s="493">
        <v>0</v>
      </c>
      <c r="X356" s="493">
        <v>1206.3328764400264</v>
      </c>
      <c r="Y356" s="499">
        <v>125340.59331628276</v>
      </c>
      <c r="Z356" s="493">
        <v>163613.77127539169</v>
      </c>
      <c r="AA356" s="493">
        <v>133781.69560222642</v>
      </c>
      <c r="AB356" s="494">
        <v>9767.8411294736252</v>
      </c>
      <c r="AC356" s="122"/>
      <c r="AD356" s="109"/>
      <c r="AE356" s="109"/>
    </row>
    <row r="357" spans="1:31" s="1" customFormat="1" x14ac:dyDescent="0.3">
      <c r="A357" s="327">
        <v>5</v>
      </c>
      <c r="B357" s="179">
        <v>2030</v>
      </c>
      <c r="C357" s="23" t="s">
        <v>4</v>
      </c>
      <c r="D357" s="500">
        <f t="shared" ref="D357:D383" si="44">Y357*H357/23000</f>
        <v>649.90930696119938</v>
      </c>
      <c r="E357" s="495">
        <f t="shared" ref="E357:E383" si="45">Z357*I357/23000</f>
        <v>7557.0507924446065</v>
      </c>
      <c r="F357" s="495">
        <f t="shared" ref="F357:F383" si="46">AA357*J357/23000</f>
        <v>523.92105057528863</v>
      </c>
      <c r="G357" s="496">
        <f t="shared" ref="G357:G383" si="47">AB357*K357/23000</f>
        <v>207.89153515082575</v>
      </c>
      <c r="H357" s="491">
        <v>117.92473693081823</v>
      </c>
      <c r="I357" s="475">
        <v>1011.3188317591178</v>
      </c>
      <c r="J357" s="475">
        <v>89.145766571658129</v>
      </c>
      <c r="K357" s="476">
        <v>508.40286045495463</v>
      </c>
      <c r="L357" s="491">
        <v>111.1007451942927</v>
      </c>
      <c r="M357" s="475">
        <v>1067.8563985650239</v>
      </c>
      <c r="N357" s="475">
        <v>91.515489410513339</v>
      </c>
      <c r="O357" s="475">
        <v>47.794206923142497</v>
      </c>
      <c r="P357" s="476">
        <v>11074.155269704064</v>
      </c>
      <c r="Q357" s="500">
        <v>1E-3</v>
      </c>
      <c r="R357" s="495">
        <v>1E-3</v>
      </c>
      <c r="S357" s="495">
        <v>1E-3</v>
      </c>
      <c r="T357" s="495">
        <v>0</v>
      </c>
      <c r="U357" s="500">
        <v>0</v>
      </c>
      <c r="V357" s="495">
        <v>0</v>
      </c>
      <c r="W357" s="495">
        <v>0</v>
      </c>
      <c r="X357" s="495">
        <v>10613.545616172252</v>
      </c>
      <c r="Y357" s="500">
        <v>126758.08697268442</v>
      </c>
      <c r="Z357" s="495">
        <v>171866.8364198182</v>
      </c>
      <c r="AA357" s="495">
        <v>135173.93620195444</v>
      </c>
      <c r="AB357" s="496">
        <v>9404.953591705138</v>
      </c>
      <c r="AC357" s="122"/>
      <c r="AD357" s="109"/>
      <c r="AE357" s="109"/>
    </row>
    <row r="358" spans="1:31" s="1" customFormat="1" x14ac:dyDescent="0.3">
      <c r="A358" s="327">
        <v>6</v>
      </c>
      <c r="B358" s="179">
        <v>2018</v>
      </c>
      <c r="C358" s="23" t="s">
        <v>5</v>
      </c>
      <c r="D358" s="500">
        <f t="shared" si="44"/>
        <v>665.22276929063128</v>
      </c>
      <c r="E358" s="495">
        <f t="shared" si="45"/>
        <v>1559.3615009258278</v>
      </c>
      <c r="F358" s="495">
        <f t="shared" si="46"/>
        <v>100.33131657250708</v>
      </c>
      <c r="G358" s="496">
        <f t="shared" si="47"/>
        <v>278.4426414774382</v>
      </c>
      <c r="H358" s="491">
        <v>119.53627108168743</v>
      </c>
      <c r="I358" s="475">
        <v>203.61886764538156</v>
      </c>
      <c r="J358" s="475">
        <v>16.893384026741693</v>
      </c>
      <c r="K358" s="476">
        <v>653.53472101055922</v>
      </c>
      <c r="L358" s="491">
        <v>136.72955412245557</v>
      </c>
      <c r="M358" s="475">
        <v>343.69589174125468</v>
      </c>
      <c r="N358" s="475">
        <v>26.921471432408882</v>
      </c>
      <c r="O358" s="475">
        <v>84.226628547065388</v>
      </c>
      <c r="P358" s="476">
        <v>2715.0756529963819</v>
      </c>
      <c r="Q358" s="500">
        <v>1E-3</v>
      </c>
      <c r="R358" s="495">
        <v>1E-3</v>
      </c>
      <c r="S358" s="495">
        <v>0</v>
      </c>
      <c r="T358" s="495">
        <v>0</v>
      </c>
      <c r="U358" s="500">
        <v>0</v>
      </c>
      <c r="V358" s="495">
        <v>0</v>
      </c>
      <c r="W358" s="495">
        <v>0.23017220554600984</v>
      </c>
      <c r="X358" s="495">
        <v>2145.766560532888</v>
      </c>
      <c r="Y358" s="500">
        <v>127995.65818168181</v>
      </c>
      <c r="Z358" s="495">
        <v>176139.44589730428</v>
      </c>
      <c r="AA358" s="495">
        <v>136599.05425193513</v>
      </c>
      <c r="AB358" s="496">
        <v>9799.2968821584691</v>
      </c>
      <c r="AC358" s="122"/>
      <c r="AD358" s="109"/>
      <c r="AE358" s="109"/>
    </row>
    <row r="359" spans="1:31" s="1" customFormat="1" x14ac:dyDescent="0.3">
      <c r="A359" s="327">
        <v>6</v>
      </c>
      <c r="B359" s="179">
        <v>2019</v>
      </c>
      <c r="C359" s="23" t="s">
        <v>5</v>
      </c>
      <c r="D359" s="500">
        <f t="shared" si="44"/>
        <v>408.81424826325485</v>
      </c>
      <c r="E359" s="495">
        <f t="shared" si="45"/>
        <v>988.48722032242995</v>
      </c>
      <c r="F359" s="495">
        <f t="shared" si="46"/>
        <v>80.414483093752651</v>
      </c>
      <c r="G359" s="496">
        <f t="shared" si="47"/>
        <v>219.53792627236919</v>
      </c>
      <c r="H359" s="491">
        <v>71.943523732279886</v>
      </c>
      <c r="I359" s="475">
        <v>138.13042959910601</v>
      </c>
      <c r="J359" s="475">
        <v>13.638778338938584</v>
      </c>
      <c r="K359" s="476">
        <v>497.93747360094608</v>
      </c>
      <c r="L359" s="491">
        <v>89.906795810281452</v>
      </c>
      <c r="M359" s="475">
        <v>193.83427701526819</v>
      </c>
      <c r="N359" s="475">
        <v>20.387723446195189</v>
      </c>
      <c r="O359" s="475">
        <v>29.837198229513056</v>
      </c>
      <c r="P359" s="476">
        <v>1812.6688105449025</v>
      </c>
      <c r="Q359" s="500">
        <v>1E-3</v>
      </c>
      <c r="R359" s="495">
        <v>1E-3</v>
      </c>
      <c r="S359" s="495">
        <v>1E-3</v>
      </c>
      <c r="T359" s="495">
        <v>0</v>
      </c>
      <c r="U359" s="500">
        <v>0</v>
      </c>
      <c r="V359" s="495">
        <v>0</v>
      </c>
      <c r="W359" s="495">
        <v>0</v>
      </c>
      <c r="X359" s="495">
        <v>1344.5675351734697</v>
      </c>
      <c r="Y359" s="500">
        <v>130695.95736017599</v>
      </c>
      <c r="Z359" s="495">
        <v>164592.30694786049</v>
      </c>
      <c r="AA359" s="495">
        <v>135608.41485896954</v>
      </c>
      <c r="AB359" s="496">
        <v>10140.575015872631</v>
      </c>
      <c r="AC359" s="122"/>
      <c r="AD359" s="109"/>
      <c r="AE359" s="109"/>
    </row>
    <row r="360" spans="1:31" s="1" customFormat="1" x14ac:dyDescent="0.3">
      <c r="A360" s="327">
        <v>6</v>
      </c>
      <c r="B360" s="179">
        <v>2020</v>
      </c>
      <c r="C360" s="23" t="s">
        <v>5</v>
      </c>
      <c r="D360" s="500">
        <f t="shared" si="44"/>
        <v>309.95054894179628</v>
      </c>
      <c r="E360" s="495">
        <f t="shared" si="45"/>
        <v>1362.7112550094419</v>
      </c>
      <c r="F360" s="495">
        <f t="shared" si="46"/>
        <v>109.02986592132407</v>
      </c>
      <c r="G360" s="496">
        <f t="shared" si="47"/>
        <v>727.3580140841126</v>
      </c>
      <c r="H360" s="491">
        <v>55.177725771866548</v>
      </c>
      <c r="I360" s="475">
        <v>188.30914626467131</v>
      </c>
      <c r="J360" s="475">
        <v>18.691390639539783</v>
      </c>
      <c r="K360" s="476">
        <v>1724.8247157615153</v>
      </c>
      <c r="L360" s="491">
        <v>39.053333435834844</v>
      </c>
      <c r="M360" s="475">
        <v>127.80919121524533</v>
      </c>
      <c r="N360" s="475">
        <v>19.446861157672522</v>
      </c>
      <c r="O360" s="475">
        <v>51.710881262087767</v>
      </c>
      <c r="P360" s="476">
        <v>2229.7245652347297</v>
      </c>
      <c r="Q360" s="500">
        <v>1E-3</v>
      </c>
      <c r="R360" s="495">
        <v>1E-3</v>
      </c>
      <c r="S360" s="495">
        <v>1E-3</v>
      </c>
      <c r="T360" s="495">
        <v>0</v>
      </c>
      <c r="U360" s="500">
        <v>0</v>
      </c>
      <c r="V360" s="495">
        <v>0</v>
      </c>
      <c r="W360" s="495">
        <v>0</v>
      </c>
      <c r="X360" s="495">
        <v>556.6097307353017</v>
      </c>
      <c r="Y360" s="500">
        <v>129198.19593753727</v>
      </c>
      <c r="Z360" s="495">
        <v>166440.98009538534</v>
      </c>
      <c r="AA360" s="495">
        <v>134162.67224578201</v>
      </c>
      <c r="AB360" s="496">
        <v>9699.0924185293698</v>
      </c>
      <c r="AC360" s="122"/>
      <c r="AD360" s="109"/>
      <c r="AE360" s="109"/>
    </row>
    <row r="361" spans="1:31" s="1" customFormat="1" x14ac:dyDescent="0.3">
      <c r="A361" s="327">
        <v>6</v>
      </c>
      <c r="B361" s="179">
        <v>2021</v>
      </c>
      <c r="C361" s="23" t="s">
        <v>5</v>
      </c>
      <c r="D361" s="500">
        <f t="shared" si="44"/>
        <v>368.54692979854241</v>
      </c>
      <c r="E361" s="495">
        <f t="shared" si="45"/>
        <v>4123.3500044507537</v>
      </c>
      <c r="F361" s="495">
        <f t="shared" si="46"/>
        <v>418.75136948636651</v>
      </c>
      <c r="G361" s="496">
        <f t="shared" si="47"/>
        <v>250.481189518799</v>
      </c>
      <c r="H361" s="491">
        <v>66.100793623695822</v>
      </c>
      <c r="I361" s="475">
        <v>599.74765478304835</v>
      </c>
      <c r="J361" s="475">
        <v>72.557189046172624</v>
      </c>
      <c r="K361" s="476">
        <v>620.8472978942973</v>
      </c>
      <c r="L361" s="491">
        <v>43.515079786088599</v>
      </c>
      <c r="M361" s="475">
        <v>352.78375077598491</v>
      </c>
      <c r="N361" s="475">
        <v>50.015234731886963</v>
      </c>
      <c r="O361" s="475">
        <v>67.471965863482467</v>
      </c>
      <c r="P361" s="476">
        <v>6647.9625932504514</v>
      </c>
      <c r="Q361" s="500">
        <v>1E-3</v>
      </c>
      <c r="R361" s="495">
        <v>1E-3</v>
      </c>
      <c r="S361" s="495">
        <v>1E-3</v>
      </c>
      <c r="T361" s="495">
        <v>0</v>
      </c>
      <c r="U361" s="500">
        <v>0</v>
      </c>
      <c r="V361" s="495">
        <v>0</v>
      </c>
      <c r="W361" s="495">
        <v>0</v>
      </c>
      <c r="X361" s="495">
        <v>6094.586261219637</v>
      </c>
      <c r="Y361" s="500">
        <v>128237.18023149105</v>
      </c>
      <c r="Z361" s="495">
        <v>158128.25501864366</v>
      </c>
      <c r="AA361" s="495">
        <v>132740.55437921459</v>
      </c>
      <c r="AB361" s="496">
        <v>9279.3628618050789</v>
      </c>
      <c r="AC361" s="122"/>
      <c r="AD361" s="109"/>
      <c r="AE361" s="109"/>
    </row>
    <row r="362" spans="1:31" s="1" customFormat="1" ht="16.2" thickBot="1" x14ac:dyDescent="0.35">
      <c r="A362" s="409">
        <v>6</v>
      </c>
      <c r="B362" s="180">
        <v>2022</v>
      </c>
      <c r="C362" s="24" t="s">
        <v>5</v>
      </c>
      <c r="D362" s="501">
        <f t="shared" si="44"/>
        <v>1258.7346436267596</v>
      </c>
      <c r="E362" s="497">
        <f t="shared" si="45"/>
        <v>1686.4997415917098</v>
      </c>
      <c r="F362" s="497">
        <f t="shared" si="46"/>
        <v>145.69381644822374</v>
      </c>
      <c r="G362" s="498">
        <f t="shared" si="47"/>
        <v>108.59590796925819</v>
      </c>
      <c r="H362" s="492">
        <v>225.35557362739411</v>
      </c>
      <c r="I362" s="477">
        <v>232.52979139971146</v>
      </c>
      <c r="J362" s="477">
        <v>25.031242545921501</v>
      </c>
      <c r="K362" s="478">
        <v>269.34264556465848</v>
      </c>
      <c r="L362" s="492">
        <v>257.85203064114359</v>
      </c>
      <c r="M362" s="477">
        <v>301.86821956370375</v>
      </c>
      <c r="N362" s="477">
        <v>28.587108733240601</v>
      </c>
      <c r="O362" s="477">
        <v>44.806328698368233</v>
      </c>
      <c r="P362" s="478">
        <v>3678.6791859852383</v>
      </c>
      <c r="Q362" s="501">
        <v>1E-3</v>
      </c>
      <c r="R362" s="497">
        <v>1E-3</v>
      </c>
      <c r="S362" s="497">
        <v>1E-3</v>
      </c>
      <c r="T362" s="497">
        <v>0</v>
      </c>
      <c r="U362" s="501">
        <v>0</v>
      </c>
      <c r="V362" s="497">
        <v>0</v>
      </c>
      <c r="W362" s="497">
        <v>0</v>
      </c>
      <c r="X362" s="497">
        <v>3454.1418691189474</v>
      </c>
      <c r="Y362" s="501">
        <v>128467.63156292407</v>
      </c>
      <c r="Z362" s="497">
        <v>166815.15870769176</v>
      </c>
      <c r="AA362" s="497">
        <v>133871.01228241419</v>
      </c>
      <c r="AB362" s="498">
        <v>9273.3398309676086</v>
      </c>
      <c r="AC362" s="122"/>
      <c r="AD362" s="109"/>
      <c r="AE362" s="109"/>
    </row>
    <row r="363" spans="1:31" s="1" customFormat="1" x14ac:dyDescent="0.3">
      <c r="A363" s="47">
        <v>6</v>
      </c>
      <c r="B363" s="178">
        <v>2023</v>
      </c>
      <c r="C363" s="22" t="s">
        <v>5</v>
      </c>
      <c r="D363" s="499">
        <f t="shared" si="44"/>
        <v>1591.6345292705971</v>
      </c>
      <c r="E363" s="493">
        <f t="shared" si="45"/>
        <v>1578.4001024756831</v>
      </c>
      <c r="F363" s="493">
        <f t="shared" si="46"/>
        <v>155.71244614563327</v>
      </c>
      <c r="G363" s="494">
        <f t="shared" si="47"/>
        <v>1136.1125053683359</v>
      </c>
      <c r="H363" s="490">
        <v>279.32150422200215</v>
      </c>
      <c r="I363" s="473">
        <v>212.20487611528642</v>
      </c>
      <c r="J363" s="473">
        <v>26.434039086531534</v>
      </c>
      <c r="K363" s="474">
        <v>2595.897860461298</v>
      </c>
      <c r="L363" s="490">
        <v>256.19548168862912</v>
      </c>
      <c r="M363" s="473">
        <v>193.99573981704054</v>
      </c>
      <c r="N363" s="473">
        <v>25.543992960491078</v>
      </c>
      <c r="O363" s="473">
        <v>77.099329242774971</v>
      </c>
      <c r="P363" s="474">
        <v>3854.3262751730804</v>
      </c>
      <c r="Q363" s="499">
        <v>1E-3</v>
      </c>
      <c r="R363" s="493">
        <v>1E-3</v>
      </c>
      <c r="S363" s="493">
        <v>1E-3</v>
      </c>
      <c r="T363" s="493">
        <v>0</v>
      </c>
      <c r="U363" s="499">
        <v>0</v>
      </c>
      <c r="V363" s="493">
        <v>0</v>
      </c>
      <c r="W363" s="493">
        <v>0</v>
      </c>
      <c r="X363" s="493">
        <v>1335.5267439545576</v>
      </c>
      <c r="Y363" s="499">
        <v>131058.98980168872</v>
      </c>
      <c r="Z363" s="493">
        <v>171076.1930711618</v>
      </c>
      <c r="AA363" s="493">
        <v>135483.88309580451</v>
      </c>
      <c r="AB363" s="494">
        <v>10066.107770060047</v>
      </c>
      <c r="AC363" s="122"/>
      <c r="AD363" s="109"/>
      <c r="AE363" s="109"/>
    </row>
    <row r="364" spans="1:31" s="1" customFormat="1" x14ac:dyDescent="0.3">
      <c r="A364" s="327">
        <v>6</v>
      </c>
      <c r="B364" s="179">
        <v>2024</v>
      </c>
      <c r="C364" s="23" t="s">
        <v>5</v>
      </c>
      <c r="D364" s="500">
        <f t="shared" si="44"/>
        <v>694.93790917744559</v>
      </c>
      <c r="E364" s="495">
        <f t="shared" si="45"/>
        <v>9057.8296416424037</v>
      </c>
      <c r="F364" s="495">
        <f t="shared" si="46"/>
        <v>618.18694719205905</v>
      </c>
      <c r="G364" s="496">
        <f t="shared" si="47"/>
        <v>230.22509127860943</v>
      </c>
      <c r="H364" s="491">
        <v>120.62685329912446</v>
      </c>
      <c r="I364" s="475">
        <v>1150.1153305174739</v>
      </c>
      <c r="J364" s="475">
        <v>103.85984260910004</v>
      </c>
      <c r="K364" s="476">
        <v>545.70731523940617</v>
      </c>
      <c r="L364" s="491">
        <v>112.97667253947446</v>
      </c>
      <c r="M364" s="475">
        <v>1209.9159282321086</v>
      </c>
      <c r="N364" s="475">
        <v>106.01702066454473</v>
      </c>
      <c r="O364" s="475">
        <v>49.568894407674236</v>
      </c>
      <c r="P364" s="476">
        <v>12582.711372510488</v>
      </c>
      <c r="Q364" s="500">
        <v>1E-3</v>
      </c>
      <c r="R364" s="495">
        <v>1E-3</v>
      </c>
      <c r="S364" s="495">
        <v>0</v>
      </c>
      <c r="T364" s="495">
        <v>0</v>
      </c>
      <c r="U364" s="500">
        <v>0</v>
      </c>
      <c r="V364" s="495">
        <v>0</v>
      </c>
      <c r="W364" s="495">
        <v>0.21913608717558186</v>
      </c>
      <c r="X364" s="495">
        <v>12086.571951678756</v>
      </c>
      <c r="Y364" s="500">
        <v>132504.25982219717</v>
      </c>
      <c r="Z364" s="495">
        <v>181138.42692979396</v>
      </c>
      <c r="AA364" s="495">
        <v>136898.9151941154</v>
      </c>
      <c r="AB364" s="496">
        <v>9703.328050651071</v>
      </c>
      <c r="AC364" s="122"/>
      <c r="AD364" s="109"/>
      <c r="AE364" s="109"/>
    </row>
    <row r="365" spans="1:31" s="1" customFormat="1" x14ac:dyDescent="0.3">
      <c r="A365" s="327">
        <v>6</v>
      </c>
      <c r="B365" s="179">
        <v>2025</v>
      </c>
      <c r="C365" s="23" t="s">
        <v>5</v>
      </c>
      <c r="D365" s="500">
        <f t="shared" si="44"/>
        <v>710.81592210455187</v>
      </c>
      <c r="E365" s="495">
        <f t="shared" si="45"/>
        <v>1877.4189640863638</v>
      </c>
      <c r="F365" s="495">
        <f t="shared" si="46"/>
        <v>118.37862544064052</v>
      </c>
      <c r="G365" s="496">
        <f t="shared" si="47"/>
        <v>307.79523933856177</v>
      </c>
      <c r="H365" s="491">
        <v>122.2598617346589</v>
      </c>
      <c r="I365" s="475">
        <v>231.89145556285865</v>
      </c>
      <c r="J365" s="475">
        <v>19.681314398652358</v>
      </c>
      <c r="K365" s="476">
        <v>701.08534364696857</v>
      </c>
      <c r="L365" s="491">
        <v>141.19010688923291</v>
      </c>
      <c r="M365" s="475">
        <v>409.75047565341282</v>
      </c>
      <c r="N365" s="475">
        <v>32.868643985847612</v>
      </c>
      <c r="O365" s="475">
        <v>89.706035744936997</v>
      </c>
      <c r="P365" s="476">
        <v>3010.5543526474062</v>
      </c>
      <c r="Q365" s="500">
        <v>1E-3</v>
      </c>
      <c r="R365" s="495">
        <v>1E-3</v>
      </c>
      <c r="S365" s="495">
        <v>0</v>
      </c>
      <c r="T365" s="495">
        <v>0</v>
      </c>
      <c r="U365" s="500">
        <v>0</v>
      </c>
      <c r="V365" s="495">
        <v>0</v>
      </c>
      <c r="W365" s="495">
        <v>0.60128636043871642</v>
      </c>
      <c r="X365" s="495">
        <v>2399.174044745374</v>
      </c>
      <c r="Y365" s="500">
        <v>133721.45180309864</v>
      </c>
      <c r="Z365" s="495">
        <v>186210.55298987255</v>
      </c>
      <c r="AA365" s="495">
        <v>138339.76379754211</v>
      </c>
      <c r="AB365" s="496">
        <v>10097.615887904934</v>
      </c>
      <c r="AC365" s="122"/>
      <c r="AD365" s="109"/>
      <c r="AE365" s="109"/>
    </row>
    <row r="366" spans="1:31" s="1" customFormat="1" x14ac:dyDescent="0.3">
      <c r="A366" s="327">
        <v>6</v>
      </c>
      <c r="B366" s="179">
        <v>2026</v>
      </c>
      <c r="C366" s="23" t="s">
        <v>5</v>
      </c>
      <c r="D366" s="500">
        <f t="shared" si="44"/>
        <v>436.05432921014136</v>
      </c>
      <c r="E366" s="495">
        <f t="shared" si="45"/>
        <v>1169.7388762834055</v>
      </c>
      <c r="F366" s="495">
        <f t="shared" si="46"/>
        <v>94.883444885256381</v>
      </c>
      <c r="G366" s="496">
        <f t="shared" si="47"/>
        <v>243.0689460080396</v>
      </c>
      <c r="H366" s="491">
        <v>73.52190796129905</v>
      </c>
      <c r="I366" s="475">
        <v>156.41527912479543</v>
      </c>
      <c r="J366" s="475">
        <v>15.892442179218842</v>
      </c>
      <c r="K366" s="476">
        <v>535.55569460031188</v>
      </c>
      <c r="L366" s="491">
        <v>91.869244481669043</v>
      </c>
      <c r="M366" s="475">
        <v>220.35751375605719</v>
      </c>
      <c r="N366" s="475">
        <v>24.173544537153784</v>
      </c>
      <c r="O366" s="475">
        <v>30.638247227679436</v>
      </c>
      <c r="P366" s="476">
        <v>2011.792802279954</v>
      </c>
      <c r="Q366" s="500">
        <v>1E-3</v>
      </c>
      <c r="R366" s="495">
        <v>1E-3</v>
      </c>
      <c r="S366" s="495">
        <v>1E-3</v>
      </c>
      <c r="T366" s="495">
        <v>0</v>
      </c>
      <c r="U366" s="500">
        <v>0</v>
      </c>
      <c r="V366" s="495">
        <v>0</v>
      </c>
      <c r="W366" s="495">
        <v>0</v>
      </c>
      <c r="X366" s="495">
        <v>1506.8743549073213</v>
      </c>
      <c r="Y366" s="500">
        <v>136411.71522796326</v>
      </c>
      <c r="Z366" s="495">
        <v>172003.61949968495</v>
      </c>
      <c r="AA366" s="495">
        <v>137318.05393726868</v>
      </c>
      <c r="AB366" s="496">
        <v>10438.850365240156</v>
      </c>
      <c r="AC366" s="122"/>
      <c r="AD366" s="109"/>
      <c r="AE366" s="109"/>
    </row>
    <row r="367" spans="1:31" s="1" customFormat="1" x14ac:dyDescent="0.3">
      <c r="A367" s="327">
        <v>6</v>
      </c>
      <c r="B367" s="179">
        <v>2027</v>
      </c>
      <c r="C367" s="23" t="s">
        <v>5</v>
      </c>
      <c r="D367" s="500">
        <f t="shared" si="44"/>
        <v>330.8713803925944</v>
      </c>
      <c r="E367" s="495">
        <f t="shared" si="45"/>
        <v>1624.032783663579</v>
      </c>
      <c r="F367" s="495">
        <f t="shared" si="46"/>
        <v>128.62707339338692</v>
      </c>
      <c r="G367" s="496">
        <f t="shared" si="47"/>
        <v>807.17703977266945</v>
      </c>
      <c r="H367" s="491">
        <v>56.401456318592487</v>
      </c>
      <c r="I367" s="475">
        <v>214.53608383769091</v>
      </c>
      <c r="J367" s="475">
        <v>21.779434927695888</v>
      </c>
      <c r="K367" s="476">
        <v>1856.9942096426512</v>
      </c>
      <c r="L367" s="491">
        <v>39.680932571015497</v>
      </c>
      <c r="M367" s="475">
        <v>143.52723260410329</v>
      </c>
      <c r="N367" s="475">
        <v>23.505201932712545</v>
      </c>
      <c r="O367" s="475">
        <v>55.924878956733394</v>
      </c>
      <c r="P367" s="476">
        <v>2510.5535930371789</v>
      </c>
      <c r="Q367" s="500">
        <v>1E-3</v>
      </c>
      <c r="R367" s="495">
        <v>1E-3</v>
      </c>
      <c r="S367" s="495">
        <v>1E-3</v>
      </c>
      <c r="T367" s="495">
        <v>0</v>
      </c>
      <c r="U367" s="500">
        <v>0</v>
      </c>
      <c r="V367" s="495">
        <v>0</v>
      </c>
      <c r="W367" s="495">
        <v>0</v>
      </c>
      <c r="X367" s="495">
        <v>709.48326235126126</v>
      </c>
      <c r="Y367" s="500">
        <v>134926.33427837669</v>
      </c>
      <c r="Z367" s="495">
        <v>174109.42418675759</v>
      </c>
      <c r="AA367" s="495">
        <v>135835.60353468178</v>
      </c>
      <c r="AB367" s="496">
        <v>9997.3773845767391</v>
      </c>
      <c r="AC367" s="122"/>
      <c r="AD367" s="109"/>
      <c r="AE367" s="109"/>
    </row>
    <row r="368" spans="1:31" s="1" customFormat="1" x14ac:dyDescent="0.3">
      <c r="A368" s="327">
        <v>6</v>
      </c>
      <c r="B368" s="179">
        <v>2028</v>
      </c>
      <c r="C368" s="23" t="s">
        <v>5</v>
      </c>
      <c r="D368" s="500">
        <f t="shared" si="44"/>
        <v>393.73667630917214</v>
      </c>
      <c r="E368" s="495">
        <f t="shared" si="45"/>
        <v>4839.8901052117935</v>
      </c>
      <c r="F368" s="495">
        <f t="shared" si="46"/>
        <v>494.03893112123836</v>
      </c>
      <c r="G368" s="496">
        <f t="shared" si="47"/>
        <v>278.4407259094487</v>
      </c>
      <c r="H368" s="491">
        <v>67.590025709599303</v>
      </c>
      <c r="I368" s="475">
        <v>678.55517220040554</v>
      </c>
      <c r="J368" s="475">
        <v>84.539398952745614</v>
      </c>
      <c r="K368" s="476">
        <v>668.66157469126188</v>
      </c>
      <c r="L368" s="491">
        <v>43.330883458830662</v>
      </c>
      <c r="M368" s="475">
        <v>382.37321169494567</v>
      </c>
      <c r="N368" s="475">
        <v>56.668679540416868</v>
      </c>
      <c r="O368" s="475">
        <v>73.846840472013369</v>
      </c>
      <c r="P368" s="476">
        <v>7526.4565581836432</v>
      </c>
      <c r="Q368" s="500">
        <v>1E-3</v>
      </c>
      <c r="R368" s="495">
        <v>1E-3</v>
      </c>
      <c r="S368" s="495">
        <v>1E-3</v>
      </c>
      <c r="T368" s="495">
        <v>0</v>
      </c>
      <c r="U368" s="500">
        <v>0</v>
      </c>
      <c r="V368" s="495">
        <v>0</v>
      </c>
      <c r="W368" s="495">
        <v>0</v>
      </c>
      <c r="X368" s="495">
        <v>6931.6408239643943</v>
      </c>
      <c r="Y368" s="500">
        <v>133983.43113553236</v>
      </c>
      <c r="Z368" s="495">
        <v>164050.73158442386</v>
      </c>
      <c r="AA368" s="495">
        <v>134409.46536821156</v>
      </c>
      <c r="AB368" s="496">
        <v>9577.5455601352187</v>
      </c>
      <c r="AC368" s="122"/>
      <c r="AD368" s="109"/>
      <c r="AE368" s="109"/>
    </row>
    <row r="369" spans="1:31" s="1" customFormat="1" ht="16.2" thickBot="1" x14ac:dyDescent="0.35">
      <c r="A369" s="409">
        <v>6</v>
      </c>
      <c r="B369" s="180">
        <v>2029</v>
      </c>
      <c r="C369" s="24" t="s">
        <v>5</v>
      </c>
      <c r="D369" s="501">
        <f t="shared" si="44"/>
        <v>1344.1538725517307</v>
      </c>
      <c r="E369" s="497">
        <f t="shared" si="45"/>
        <v>2011.2948568434747</v>
      </c>
      <c r="F369" s="497">
        <f t="shared" si="46"/>
        <v>172.0404133162439</v>
      </c>
      <c r="G369" s="498">
        <f t="shared" si="47"/>
        <v>120.76558430227216</v>
      </c>
      <c r="H369" s="492">
        <v>230.41508903228191</v>
      </c>
      <c r="I369" s="477">
        <v>263.35637707848758</v>
      </c>
      <c r="J369" s="477">
        <v>29.164411804384279</v>
      </c>
      <c r="K369" s="478">
        <v>290.19168427231648</v>
      </c>
      <c r="L369" s="492">
        <v>264.89337664870675</v>
      </c>
      <c r="M369" s="477">
        <v>347.15447267933075</v>
      </c>
      <c r="N369" s="477">
        <v>33.396222784776526</v>
      </c>
      <c r="O369" s="477">
        <v>47.36475294437416</v>
      </c>
      <c r="P369" s="478">
        <v>4025.6038984192633</v>
      </c>
      <c r="Q369" s="501">
        <v>1E-3</v>
      </c>
      <c r="R369" s="497">
        <v>1E-3</v>
      </c>
      <c r="S369" s="497">
        <v>1E-3</v>
      </c>
      <c r="T369" s="497">
        <v>0</v>
      </c>
      <c r="U369" s="501">
        <v>0</v>
      </c>
      <c r="V369" s="497">
        <v>0</v>
      </c>
      <c r="W369" s="497">
        <v>0</v>
      </c>
      <c r="X369" s="497">
        <v>3782.775967091321</v>
      </c>
      <c r="Y369" s="501">
        <v>134173.24012299575</v>
      </c>
      <c r="Z369" s="497">
        <v>175654.68594524753</v>
      </c>
      <c r="AA369" s="497">
        <v>135676.643602967</v>
      </c>
      <c r="AB369" s="498">
        <v>9571.6334736378813</v>
      </c>
      <c r="AC369" s="122"/>
      <c r="AD369" s="109"/>
      <c r="AE369" s="109"/>
    </row>
    <row r="370" spans="1:31" s="1" customFormat="1" x14ac:dyDescent="0.3">
      <c r="A370" s="47">
        <v>6</v>
      </c>
      <c r="B370" s="178">
        <v>2030</v>
      </c>
      <c r="C370" s="22" t="s">
        <v>5</v>
      </c>
      <c r="D370" s="499">
        <f t="shared" si="44"/>
        <v>1701.7275062683464</v>
      </c>
      <c r="E370" s="493">
        <f t="shared" si="45"/>
        <v>1867.5139918924201</v>
      </c>
      <c r="F370" s="493">
        <f t="shared" si="46"/>
        <v>183.97679299848315</v>
      </c>
      <c r="G370" s="494">
        <f t="shared" si="47"/>
        <v>1262.5641018338595</v>
      </c>
      <c r="H370" s="490">
        <v>285.72036349294461</v>
      </c>
      <c r="I370" s="473">
        <v>241.6846680980932</v>
      </c>
      <c r="J370" s="473">
        <v>31.084640434958935</v>
      </c>
      <c r="K370" s="474">
        <v>2798.8514478853535</v>
      </c>
      <c r="L370" s="490">
        <v>261.71744660108055</v>
      </c>
      <c r="M370" s="473">
        <v>218.42627606597034</v>
      </c>
      <c r="N370" s="473">
        <v>29.910507537074722</v>
      </c>
      <c r="O370" s="473">
        <v>82.004024794120937</v>
      </c>
      <c r="P370" s="474">
        <v>4200.2399790854033</v>
      </c>
      <c r="Q370" s="499">
        <v>1E-3</v>
      </c>
      <c r="R370" s="493">
        <v>1E-3</v>
      </c>
      <c r="S370" s="493">
        <v>1E-3</v>
      </c>
      <c r="T370" s="493">
        <v>0</v>
      </c>
      <c r="U370" s="499">
        <v>0</v>
      </c>
      <c r="V370" s="493">
        <v>0</v>
      </c>
      <c r="W370" s="493">
        <v>0</v>
      </c>
      <c r="X370" s="493">
        <v>1483.3915559941709</v>
      </c>
      <c r="Y370" s="499">
        <v>136986.15025434986</v>
      </c>
      <c r="Z370" s="493">
        <v>177722.57608038373</v>
      </c>
      <c r="AA370" s="493">
        <v>136127.23775328763</v>
      </c>
      <c r="AB370" s="494">
        <v>10375.318191366998</v>
      </c>
      <c r="AC370" s="122"/>
      <c r="AD370" s="109"/>
      <c r="AE370" s="109"/>
    </row>
    <row r="371" spans="1:31" s="1" customFormat="1" x14ac:dyDescent="0.3">
      <c r="A371" s="327">
        <v>7</v>
      </c>
      <c r="B371" s="179">
        <v>2018</v>
      </c>
      <c r="C371" s="23" t="s">
        <v>6</v>
      </c>
      <c r="D371" s="500">
        <f t="shared" si="44"/>
        <v>742.93513825105197</v>
      </c>
      <c r="E371" s="495">
        <f t="shared" si="45"/>
        <v>10860.425889885048</v>
      </c>
      <c r="F371" s="495">
        <f t="shared" si="46"/>
        <v>730.21039180728724</v>
      </c>
      <c r="G371" s="496">
        <f t="shared" si="47"/>
        <v>256.1263933744525</v>
      </c>
      <c r="H371" s="491">
        <v>123.40902149798794</v>
      </c>
      <c r="I371" s="475">
        <v>1315.9102099296974</v>
      </c>
      <c r="J371" s="475">
        <v>122.10540577892189</v>
      </c>
      <c r="K371" s="476">
        <v>588.34690070385716</v>
      </c>
      <c r="L371" s="491">
        <v>114.85149521190718</v>
      </c>
      <c r="M371" s="475">
        <v>1376.8631743488047</v>
      </c>
      <c r="N371" s="475">
        <v>123.7380488520306</v>
      </c>
      <c r="O371" s="475">
        <v>51.61789450016478</v>
      </c>
      <c r="P371" s="476">
        <v>14367.093876104944</v>
      </c>
      <c r="Q371" s="500">
        <v>1E-3</v>
      </c>
      <c r="R371" s="495">
        <v>1E-3</v>
      </c>
      <c r="S371" s="495">
        <v>0</v>
      </c>
      <c r="T371" s="495">
        <v>0</v>
      </c>
      <c r="U371" s="500">
        <v>0</v>
      </c>
      <c r="V371" s="495">
        <v>0</v>
      </c>
      <c r="W371" s="495">
        <v>0.70111512732571435</v>
      </c>
      <c r="X371" s="495">
        <v>13830.363869901252</v>
      </c>
      <c r="Y371" s="500">
        <v>138462.39093673383</v>
      </c>
      <c r="Z371" s="495">
        <v>189822.82649870246</v>
      </c>
      <c r="AA371" s="495">
        <v>137543.77952746439</v>
      </c>
      <c r="AB371" s="496">
        <v>10012.642270342441</v>
      </c>
      <c r="AC371" s="122"/>
      <c r="AD371" s="109"/>
      <c r="AE371" s="109"/>
    </row>
    <row r="372" spans="1:31" s="1" customFormat="1" x14ac:dyDescent="0.3">
      <c r="A372" s="327">
        <v>7</v>
      </c>
      <c r="B372" s="179">
        <v>2019</v>
      </c>
      <c r="C372" s="23" t="s">
        <v>6</v>
      </c>
      <c r="D372" s="500">
        <f t="shared" si="44"/>
        <v>759.33835652864241</v>
      </c>
      <c r="E372" s="495">
        <f t="shared" si="45"/>
        <v>2262.0748152649712</v>
      </c>
      <c r="F372" s="495">
        <f t="shared" si="46"/>
        <v>139.86169034766291</v>
      </c>
      <c r="G372" s="496">
        <f t="shared" si="47"/>
        <v>341.87614893471249</v>
      </c>
      <c r="H372" s="491">
        <v>125.05473191949464</v>
      </c>
      <c r="I372" s="475">
        <v>265.70760034189425</v>
      </c>
      <c r="J372" s="475">
        <v>23.140327412650482</v>
      </c>
      <c r="K372" s="476">
        <v>755.57269299274958</v>
      </c>
      <c r="L372" s="491">
        <v>145.76206341570528</v>
      </c>
      <c r="M372" s="475">
        <v>491.0697079249245</v>
      </c>
      <c r="N372" s="475">
        <v>40.505775419529364</v>
      </c>
      <c r="O372" s="475">
        <v>95.256856996111026</v>
      </c>
      <c r="P372" s="476">
        <v>3356.7376032498978</v>
      </c>
      <c r="Q372" s="500">
        <v>1E-3</v>
      </c>
      <c r="R372" s="495">
        <v>1E-3</v>
      </c>
      <c r="S372" s="495">
        <v>0</v>
      </c>
      <c r="T372" s="495">
        <v>0</v>
      </c>
      <c r="U372" s="500">
        <v>0</v>
      </c>
      <c r="V372" s="495">
        <v>0</v>
      </c>
      <c r="W372" s="495">
        <v>0.88989347213430581</v>
      </c>
      <c r="X372" s="495">
        <v>2696.4207672532593</v>
      </c>
      <c r="Y372" s="500">
        <v>139657.10798853994</v>
      </c>
      <c r="Z372" s="495">
        <v>195808.17667296174</v>
      </c>
      <c r="AA372" s="495">
        <v>139013.54205721646</v>
      </c>
      <c r="AB372" s="496">
        <v>10406.876133060357</v>
      </c>
      <c r="AC372" s="122"/>
      <c r="AD372" s="109"/>
      <c r="AE372" s="109"/>
    </row>
    <row r="373" spans="1:31" s="1" customFormat="1" x14ac:dyDescent="0.3">
      <c r="A373" s="327">
        <v>7</v>
      </c>
      <c r="B373" s="179">
        <v>2020</v>
      </c>
      <c r="C373" s="23" t="s">
        <v>6</v>
      </c>
      <c r="D373" s="500">
        <f t="shared" si="44"/>
        <v>464.91340377837889</v>
      </c>
      <c r="E373" s="495">
        <f t="shared" si="45"/>
        <v>1382.1003436857493</v>
      </c>
      <c r="F373" s="495">
        <f t="shared" si="46"/>
        <v>112.10971026251742</v>
      </c>
      <c r="G373" s="496">
        <f t="shared" si="47"/>
        <v>270.44485269984779</v>
      </c>
      <c r="H373" s="491">
        <v>75.12494613620288</v>
      </c>
      <c r="I373" s="475">
        <v>178.13032353889056</v>
      </c>
      <c r="J373" s="475">
        <v>18.689836811596631</v>
      </c>
      <c r="K373" s="476">
        <v>578.73009256991929</v>
      </c>
      <c r="L373" s="491">
        <v>93.872175651943579</v>
      </c>
      <c r="M373" s="475">
        <v>251.95029475799504</v>
      </c>
      <c r="N373" s="475">
        <v>28.927438943270889</v>
      </c>
      <c r="O373" s="475">
        <v>31.451371332204417</v>
      </c>
      <c r="P373" s="476">
        <v>2244.177981056293</v>
      </c>
      <c r="Q373" s="500">
        <v>1E-3</v>
      </c>
      <c r="R373" s="495">
        <v>1E-3</v>
      </c>
      <c r="S373" s="495">
        <v>1E-3</v>
      </c>
      <c r="T373" s="495">
        <v>0</v>
      </c>
      <c r="U373" s="500">
        <v>0</v>
      </c>
      <c r="V373" s="495">
        <v>0</v>
      </c>
      <c r="W373" s="495">
        <v>0</v>
      </c>
      <c r="X373" s="495">
        <v>1696.8982598185773</v>
      </c>
      <c r="Y373" s="500">
        <v>142336.31885094597</v>
      </c>
      <c r="Z373" s="495">
        <v>178455.34254493174</v>
      </c>
      <c r="AA373" s="495">
        <v>137963.92991713999</v>
      </c>
      <c r="AB373" s="496">
        <v>10748.070114126649</v>
      </c>
      <c r="AC373" s="122"/>
      <c r="AD373" s="109"/>
      <c r="AE373" s="109"/>
    </row>
    <row r="374" spans="1:31" s="1" customFormat="1" x14ac:dyDescent="0.3">
      <c r="A374" s="327">
        <v>7</v>
      </c>
      <c r="B374" s="179">
        <v>2021</v>
      </c>
      <c r="C374" s="23" t="s">
        <v>6</v>
      </c>
      <c r="D374" s="500">
        <f t="shared" si="44"/>
        <v>353.07654726679908</v>
      </c>
      <c r="E374" s="495">
        <f t="shared" si="45"/>
        <v>1928.9713084295424</v>
      </c>
      <c r="F374" s="495">
        <f t="shared" si="46"/>
        <v>151.90856736931516</v>
      </c>
      <c r="G374" s="496">
        <f t="shared" si="47"/>
        <v>900.13855564145081</v>
      </c>
      <c r="H374" s="491">
        <v>57.649461907426257</v>
      </c>
      <c r="I374" s="475">
        <v>245.6318472674343</v>
      </c>
      <c r="J374" s="475">
        <v>25.61127401783693</v>
      </c>
      <c r="K374" s="476">
        <v>2008.7306111474904</v>
      </c>
      <c r="L374" s="491">
        <v>40.318568636041647</v>
      </c>
      <c r="M374" s="475">
        <v>162.33089583903956</v>
      </c>
      <c r="N374" s="475">
        <v>28.685242772166358</v>
      </c>
      <c r="O374" s="475">
        <v>60.351004841966976</v>
      </c>
      <c r="P374" s="476">
        <v>2841.1289689253699</v>
      </c>
      <c r="Q374" s="500">
        <v>1E-3</v>
      </c>
      <c r="R374" s="495">
        <v>1E-3</v>
      </c>
      <c r="S374" s="495">
        <v>1E-3</v>
      </c>
      <c r="T374" s="495">
        <v>0</v>
      </c>
      <c r="U374" s="500">
        <v>0</v>
      </c>
      <c r="V374" s="495">
        <v>0</v>
      </c>
      <c r="W374" s="495">
        <v>0</v>
      </c>
      <c r="X374" s="495">
        <v>892.74836261984626</v>
      </c>
      <c r="Y374" s="500">
        <v>140864.46461853763</v>
      </c>
      <c r="Z374" s="495">
        <v>180621.28582852348</v>
      </c>
      <c r="AA374" s="495">
        <v>136420.27519056373</v>
      </c>
      <c r="AB374" s="496">
        <v>10306.601923055596</v>
      </c>
      <c r="AC374" s="122"/>
      <c r="AD374" s="109"/>
      <c r="AE374" s="109"/>
    </row>
    <row r="375" spans="1:31" s="1" customFormat="1" x14ac:dyDescent="0.3">
      <c r="A375" s="327">
        <v>7</v>
      </c>
      <c r="B375" s="179">
        <v>2022</v>
      </c>
      <c r="C375" s="23" t="s">
        <v>6</v>
      </c>
      <c r="D375" s="500">
        <f t="shared" si="44"/>
        <v>420.58418793596206</v>
      </c>
      <c r="E375" s="495">
        <f t="shared" si="45"/>
        <v>5669.3358284916321</v>
      </c>
      <c r="F375" s="495">
        <f t="shared" si="46"/>
        <v>583.28887352821198</v>
      </c>
      <c r="G375" s="496">
        <f t="shared" si="47"/>
        <v>310.90054493728479</v>
      </c>
      <c r="H375" s="491">
        <v>69.12460025527686</v>
      </c>
      <c r="I375" s="475">
        <v>772.11591927764744</v>
      </c>
      <c r="J375" s="475">
        <v>99.389271553485912</v>
      </c>
      <c r="K375" s="476">
        <v>723.2664674555665</v>
      </c>
      <c r="L375" s="491">
        <v>43.131910054021823</v>
      </c>
      <c r="M375" s="475">
        <v>416.91692770135194</v>
      </c>
      <c r="N375" s="475">
        <v>64.755827330689641</v>
      </c>
      <c r="O375" s="475">
        <v>80.127931897591381</v>
      </c>
      <c r="P375" s="476">
        <v>8557.3337983815054</v>
      </c>
      <c r="Q375" s="500">
        <v>1E-3</v>
      </c>
      <c r="R375" s="495">
        <v>1E-3</v>
      </c>
      <c r="S375" s="495">
        <v>1E-3</v>
      </c>
      <c r="T375" s="495">
        <v>0</v>
      </c>
      <c r="U375" s="500">
        <v>0</v>
      </c>
      <c r="V375" s="495">
        <v>0</v>
      </c>
      <c r="W375" s="495">
        <v>0</v>
      </c>
      <c r="X375" s="495">
        <v>7914.1942628235302</v>
      </c>
      <c r="Y375" s="500">
        <v>139942.02189673673</v>
      </c>
      <c r="Z375" s="495">
        <v>168879.72492174263</v>
      </c>
      <c r="AA375" s="495">
        <v>134980.80709776914</v>
      </c>
      <c r="AB375" s="496">
        <v>9886.6916348459781</v>
      </c>
      <c r="AC375" s="122"/>
      <c r="AD375" s="109"/>
      <c r="AE375" s="109"/>
    </row>
    <row r="376" spans="1:31" s="1" customFormat="1" ht="16.2" thickBot="1" x14ac:dyDescent="0.35">
      <c r="A376" s="409">
        <v>7</v>
      </c>
      <c r="B376" s="180">
        <v>2023</v>
      </c>
      <c r="C376" s="24" t="s">
        <v>6</v>
      </c>
      <c r="D376" s="501">
        <f t="shared" si="44"/>
        <v>1434.8313517780271</v>
      </c>
      <c r="E376" s="497">
        <f t="shared" si="45"/>
        <v>2400.1679877494707</v>
      </c>
      <c r="F376" s="497">
        <f t="shared" si="46"/>
        <v>203.41081559150189</v>
      </c>
      <c r="G376" s="498">
        <f t="shared" si="47"/>
        <v>134.91468331991956</v>
      </c>
      <c r="H376" s="492">
        <v>235.60709952019386</v>
      </c>
      <c r="I376" s="477">
        <v>300.02798253316064</v>
      </c>
      <c r="J376" s="477">
        <v>34.292402160101432</v>
      </c>
      <c r="K376" s="478">
        <v>314.0450870751817</v>
      </c>
      <c r="L376" s="492">
        <v>272.03656515882705</v>
      </c>
      <c r="M376" s="477">
        <v>401.65127434873079</v>
      </c>
      <c r="N376" s="477">
        <v>39.383325914250626</v>
      </c>
      <c r="O376" s="477">
        <v>50.019959035657259</v>
      </c>
      <c r="P376" s="478">
        <v>4424.0424505733445</v>
      </c>
      <c r="Q376" s="501">
        <v>1E-3</v>
      </c>
      <c r="R376" s="497">
        <v>1E-3</v>
      </c>
      <c r="S376" s="497">
        <v>1E-3</v>
      </c>
      <c r="T376" s="497">
        <v>0</v>
      </c>
      <c r="U376" s="501">
        <v>0</v>
      </c>
      <c r="V376" s="497">
        <v>0</v>
      </c>
      <c r="W376" s="497">
        <v>0</v>
      </c>
      <c r="X376" s="497">
        <v>4160.0163225338201</v>
      </c>
      <c r="Y376" s="501">
        <v>140068.4493722826</v>
      </c>
      <c r="Z376" s="497">
        <v>183995.71683996648</v>
      </c>
      <c r="AA376" s="497">
        <v>136428.14337596422</v>
      </c>
      <c r="AB376" s="498">
        <v>9880.8669330187277</v>
      </c>
      <c r="AC376" s="122"/>
      <c r="AD376" s="109"/>
      <c r="AE376" s="109"/>
    </row>
    <row r="377" spans="1:31" s="1" customFormat="1" x14ac:dyDescent="0.3">
      <c r="A377" s="47">
        <v>7</v>
      </c>
      <c r="B377" s="178">
        <v>2024</v>
      </c>
      <c r="C377" s="22" t="s">
        <v>6</v>
      </c>
      <c r="D377" s="499">
        <f t="shared" si="44"/>
        <v>1817.9328132905796</v>
      </c>
      <c r="E377" s="493">
        <f t="shared" si="45"/>
        <v>2207.4293509722247</v>
      </c>
      <c r="F377" s="493">
        <f t="shared" si="46"/>
        <v>217.56872179467368</v>
      </c>
      <c r="G377" s="494">
        <f t="shared" si="47"/>
        <v>1409.5287396840206</v>
      </c>
      <c r="H377" s="490">
        <v>292.25981767736027</v>
      </c>
      <c r="I377" s="473">
        <v>276.84446874077065</v>
      </c>
      <c r="J377" s="473">
        <v>36.885746499668642</v>
      </c>
      <c r="K377" s="474">
        <v>3030.9945983123371</v>
      </c>
      <c r="L377" s="490">
        <v>267.31586243896618</v>
      </c>
      <c r="M377" s="473">
        <v>247.14105270011129</v>
      </c>
      <c r="N377" s="473">
        <v>35.327460486883894</v>
      </c>
      <c r="O377" s="473">
        <v>86.560410147093222</v>
      </c>
      <c r="P377" s="474">
        <v>4595.5450441538487</v>
      </c>
      <c r="Q377" s="499">
        <v>1E-3</v>
      </c>
      <c r="R377" s="493">
        <v>1E-3</v>
      </c>
      <c r="S377" s="493">
        <v>0</v>
      </c>
      <c r="T377" s="493">
        <v>0</v>
      </c>
      <c r="U377" s="499">
        <v>0</v>
      </c>
      <c r="V377" s="493">
        <v>0</v>
      </c>
      <c r="W377" s="493">
        <v>1.4657445637821738E-2</v>
      </c>
      <c r="X377" s="493">
        <v>1651.1098559886041</v>
      </c>
      <c r="Y377" s="499">
        <v>143066.03979286033</v>
      </c>
      <c r="Z377" s="493">
        <v>183391.32908557975</v>
      </c>
      <c r="AA377" s="493">
        <v>135664.34398507967</v>
      </c>
      <c r="AB377" s="494">
        <v>10695.882147326663</v>
      </c>
      <c r="AC377" s="122"/>
      <c r="AD377" s="109"/>
      <c r="AE377" s="109"/>
    </row>
    <row r="378" spans="1:31" s="1" customFormat="1" x14ac:dyDescent="0.3">
      <c r="A378" s="327">
        <v>7</v>
      </c>
      <c r="B378" s="179">
        <v>2025</v>
      </c>
      <c r="C378" s="23" t="s">
        <v>6</v>
      </c>
      <c r="D378" s="500">
        <f t="shared" si="44"/>
        <v>793.46929926684982</v>
      </c>
      <c r="E378" s="495">
        <f t="shared" si="45"/>
        <v>13020.010990923964</v>
      </c>
      <c r="F378" s="495">
        <f t="shared" si="46"/>
        <v>863.64385444218976</v>
      </c>
      <c r="G378" s="496">
        <f t="shared" si="47"/>
        <v>286.25621275064071</v>
      </c>
      <c r="H378" s="491">
        <v>126.23219350505322</v>
      </c>
      <c r="I378" s="475">
        <v>1514.430502110732</v>
      </c>
      <c r="J378" s="475">
        <v>144.87918253096527</v>
      </c>
      <c r="K378" s="476">
        <v>637.15253325860306</v>
      </c>
      <c r="L378" s="491">
        <v>116.77209762907574</v>
      </c>
      <c r="M378" s="475">
        <v>1574.181789970839</v>
      </c>
      <c r="N378" s="475">
        <v>145.48947218978017</v>
      </c>
      <c r="O378" s="475">
        <v>53.967936995638311</v>
      </c>
      <c r="P378" s="476">
        <v>16483.800902255403</v>
      </c>
      <c r="Q378" s="500">
        <v>1E-3</v>
      </c>
      <c r="R378" s="495">
        <v>1E-3</v>
      </c>
      <c r="S378" s="495">
        <v>0</v>
      </c>
      <c r="T378" s="495">
        <v>0</v>
      </c>
      <c r="U378" s="500">
        <v>0</v>
      </c>
      <c r="V378" s="495">
        <v>0</v>
      </c>
      <c r="W378" s="495">
        <v>1.3133398847482822</v>
      </c>
      <c r="X378" s="495">
        <v>15900.61530599244</v>
      </c>
      <c r="Y378" s="500">
        <v>144573.21366602875</v>
      </c>
      <c r="Z378" s="495">
        <v>197737.8640841422</v>
      </c>
      <c r="AA378" s="495">
        <v>137106.02382730064</v>
      </c>
      <c r="AB378" s="496">
        <v>10333.307253119736</v>
      </c>
      <c r="AC378" s="122"/>
      <c r="AD378" s="109"/>
      <c r="AE378" s="109"/>
    </row>
    <row r="379" spans="1:31" s="1" customFormat="1" x14ac:dyDescent="0.3">
      <c r="A379" s="327">
        <v>7</v>
      </c>
      <c r="B379" s="179">
        <v>2026</v>
      </c>
      <c r="C379" s="23" t="s">
        <v>6</v>
      </c>
      <c r="D379" s="500">
        <f t="shared" si="44"/>
        <v>810.41679111410826</v>
      </c>
      <c r="E379" s="495">
        <f t="shared" si="45"/>
        <v>2726.2114032634045</v>
      </c>
      <c r="F379" s="495">
        <f t="shared" si="46"/>
        <v>165.49161237901407</v>
      </c>
      <c r="G379" s="496">
        <f t="shared" si="47"/>
        <v>381.54405693011438</v>
      </c>
      <c r="H379" s="491">
        <v>127.89150866710816</v>
      </c>
      <c r="I379" s="475">
        <v>306.26128522123508</v>
      </c>
      <c r="J379" s="475">
        <v>27.459510798873485</v>
      </c>
      <c r="K379" s="476">
        <v>818.03992012555477</v>
      </c>
      <c r="L379" s="491">
        <v>150.49616881242113</v>
      </c>
      <c r="M379" s="475">
        <v>591.82147370953817</v>
      </c>
      <c r="N379" s="475">
        <v>50.382245202317655</v>
      </c>
      <c r="O379" s="475">
        <v>100.81741651840612</v>
      </c>
      <c r="P379" s="476">
        <v>3763.5095273038237</v>
      </c>
      <c r="Q379" s="500">
        <v>1E-3</v>
      </c>
      <c r="R379" s="495">
        <v>1E-3</v>
      </c>
      <c r="S379" s="495">
        <v>0</v>
      </c>
      <c r="T379" s="495">
        <v>0</v>
      </c>
      <c r="U379" s="500">
        <v>0</v>
      </c>
      <c r="V379" s="495">
        <v>0</v>
      </c>
      <c r="W379" s="495">
        <v>1.2925199311655513</v>
      </c>
      <c r="X379" s="495">
        <v>3046.2860236966744</v>
      </c>
      <c r="Y379" s="500">
        <v>145745.29919841597</v>
      </c>
      <c r="Z379" s="495">
        <v>204736.49560297315</v>
      </c>
      <c r="AA379" s="495">
        <v>138615.25475076839</v>
      </c>
      <c r="AB379" s="496">
        <v>10727.487856638762</v>
      </c>
      <c r="AC379" s="122"/>
      <c r="AD379" s="109"/>
      <c r="AE379" s="109"/>
    </row>
    <row r="380" spans="1:31" s="1" customFormat="1" x14ac:dyDescent="0.3">
      <c r="A380" s="327">
        <v>7</v>
      </c>
      <c r="B380" s="179">
        <v>2027</v>
      </c>
      <c r="C380" s="23" t="s">
        <v>6</v>
      </c>
      <c r="D380" s="500">
        <f t="shared" si="44"/>
        <v>495.5090327007797</v>
      </c>
      <c r="E380" s="495">
        <f t="shared" si="45"/>
        <v>1632.8477117924087</v>
      </c>
      <c r="F380" s="495">
        <f t="shared" si="46"/>
        <v>132.57144731272689</v>
      </c>
      <c r="G380" s="496">
        <f t="shared" si="47"/>
        <v>302.21770963871251</v>
      </c>
      <c r="H380" s="491">
        <v>76.790128510088309</v>
      </c>
      <c r="I380" s="475">
        <v>204.06051282542745</v>
      </c>
      <c r="J380" s="475">
        <v>22.17869247936299</v>
      </c>
      <c r="K380" s="476">
        <v>627.99072995495033</v>
      </c>
      <c r="L380" s="491">
        <v>95.864904642074961</v>
      </c>
      <c r="M380" s="475">
        <v>289.29212309415891</v>
      </c>
      <c r="N380" s="475">
        <v>34.945896805881993</v>
      </c>
      <c r="O380" s="475">
        <v>32.107008078691706</v>
      </c>
      <c r="P380" s="476">
        <v>2513.8415303804049</v>
      </c>
      <c r="Q380" s="500">
        <v>1E-3</v>
      </c>
      <c r="R380" s="495">
        <v>1E-3</v>
      </c>
      <c r="S380" s="495">
        <v>1E-3</v>
      </c>
      <c r="T380" s="495">
        <v>0</v>
      </c>
      <c r="U380" s="500">
        <v>0</v>
      </c>
      <c r="V380" s="495">
        <v>0</v>
      </c>
      <c r="W380" s="495">
        <v>0</v>
      </c>
      <c r="X380" s="495">
        <v>1917.9568085041467</v>
      </c>
      <c r="Y380" s="500">
        <v>148413.70854875821</v>
      </c>
      <c r="Z380" s="495">
        <v>184040.98299681285</v>
      </c>
      <c r="AA380" s="495">
        <v>137480.75054604371</v>
      </c>
      <c r="AB380" s="496">
        <v>11068.646383027066</v>
      </c>
      <c r="AC380" s="122"/>
      <c r="AD380" s="109"/>
      <c r="AE380" s="109"/>
    </row>
    <row r="381" spans="1:31" s="1" customFormat="1" x14ac:dyDescent="0.3">
      <c r="A381" s="327">
        <v>7</v>
      </c>
      <c r="B381" s="179">
        <v>2028</v>
      </c>
      <c r="C381" s="23" t="s">
        <v>6</v>
      </c>
      <c r="D381" s="500">
        <f t="shared" si="44"/>
        <v>376.58600309016975</v>
      </c>
      <c r="E381" s="495">
        <f t="shared" si="45"/>
        <v>2291.5986715273266</v>
      </c>
      <c r="F381" s="495">
        <f t="shared" si="46"/>
        <v>179.5252231959177</v>
      </c>
      <c r="G381" s="496">
        <f t="shared" si="47"/>
        <v>1008.1912147966794</v>
      </c>
      <c r="H381" s="491">
        <v>58.93954542669622</v>
      </c>
      <c r="I381" s="475">
        <v>283.22673129683574</v>
      </c>
      <c r="J381" s="475">
        <v>30.388588236409589</v>
      </c>
      <c r="K381" s="476">
        <v>2181.9900029856699</v>
      </c>
      <c r="L381" s="491">
        <v>40.941966743934195</v>
      </c>
      <c r="M381" s="475">
        <v>184.53059487006834</v>
      </c>
      <c r="N381" s="475">
        <v>35.350036548609445</v>
      </c>
      <c r="O381" s="475">
        <v>64.566125516592123</v>
      </c>
      <c r="P381" s="476">
        <v>3232.4344432142138</v>
      </c>
      <c r="Q381" s="500">
        <v>1E-3</v>
      </c>
      <c r="R381" s="495">
        <v>1E-3</v>
      </c>
      <c r="S381" s="495">
        <v>1E-3</v>
      </c>
      <c r="T381" s="495">
        <v>0</v>
      </c>
      <c r="U381" s="500">
        <v>0</v>
      </c>
      <c r="V381" s="495">
        <v>0</v>
      </c>
      <c r="W381" s="495">
        <v>0</v>
      </c>
      <c r="X381" s="495">
        <v>1115.0095657451359</v>
      </c>
      <c r="Y381" s="500">
        <v>146955.29136454375</v>
      </c>
      <c r="Z381" s="495">
        <v>186093.90859328595</v>
      </c>
      <c r="AA381" s="495">
        <v>135876.01047418575</v>
      </c>
      <c r="AB381" s="496">
        <v>10627.178817773858</v>
      </c>
      <c r="AC381" s="122"/>
      <c r="AD381" s="109"/>
      <c r="AE381" s="109"/>
    </row>
    <row r="382" spans="1:31" s="1" customFormat="1" x14ac:dyDescent="0.3">
      <c r="A382" s="327">
        <v>7</v>
      </c>
      <c r="B382" s="179">
        <v>2029</v>
      </c>
      <c r="C382" s="23" t="s">
        <v>6</v>
      </c>
      <c r="D382" s="500">
        <f t="shared" si="44"/>
        <v>448.84450544280816</v>
      </c>
      <c r="E382" s="495">
        <f t="shared" si="45"/>
        <v>6625.6535741041662</v>
      </c>
      <c r="F382" s="495">
        <f t="shared" si="46"/>
        <v>689.23556725324408</v>
      </c>
      <c r="G382" s="496">
        <f t="shared" si="47"/>
        <v>348.69251600982369</v>
      </c>
      <c r="H382" s="491">
        <v>70.682692536882513</v>
      </c>
      <c r="I382" s="475">
        <v>883.52137296435956</v>
      </c>
      <c r="J382" s="475">
        <v>117.91408889022489</v>
      </c>
      <c r="K382" s="476">
        <v>785.71234310601358</v>
      </c>
      <c r="L382" s="491">
        <v>42.938872804617425</v>
      </c>
      <c r="M382" s="475">
        <v>457.32213930765624</v>
      </c>
      <c r="N382" s="475">
        <v>74.622523800288661</v>
      </c>
      <c r="O382" s="475">
        <v>86.071649878042976</v>
      </c>
      <c r="P382" s="476">
        <v>9770.0246526265128</v>
      </c>
      <c r="Q382" s="500">
        <v>1E-3</v>
      </c>
      <c r="R382" s="495">
        <v>1E-3</v>
      </c>
      <c r="S382" s="495">
        <v>1E-3</v>
      </c>
      <c r="T382" s="495">
        <v>0</v>
      </c>
      <c r="U382" s="500">
        <v>0</v>
      </c>
      <c r="V382" s="495">
        <v>0</v>
      </c>
      <c r="W382" s="495">
        <v>0</v>
      </c>
      <c r="X382" s="495">
        <v>9070.3829593985411</v>
      </c>
      <c r="Y382" s="500">
        <v>146053.06128933592</v>
      </c>
      <c r="Z382" s="495">
        <v>172480.30083652894</v>
      </c>
      <c r="AA382" s="495">
        <v>134440.40653685434</v>
      </c>
      <c r="AB382" s="496">
        <v>10207.20615960063</v>
      </c>
      <c r="AC382" s="122"/>
      <c r="AD382" s="109"/>
      <c r="AE382" s="109"/>
    </row>
    <row r="383" spans="1:31" s="1" customFormat="1" ht="16.2" thickBot="1" x14ac:dyDescent="0.35">
      <c r="A383" s="409">
        <v>7</v>
      </c>
      <c r="B383" s="180">
        <v>2030</v>
      </c>
      <c r="C383" s="24" t="s">
        <v>6</v>
      </c>
      <c r="D383" s="501">
        <f t="shared" si="44"/>
        <v>1530.6216510819147</v>
      </c>
      <c r="E383" s="497">
        <f t="shared" si="45"/>
        <v>2864.6773919115703</v>
      </c>
      <c r="F383" s="497">
        <f t="shared" si="46"/>
        <v>240.81425684828537</v>
      </c>
      <c r="G383" s="498">
        <f t="shared" si="47"/>
        <v>151.4263701079164</v>
      </c>
      <c r="H383" s="492">
        <v>240.90186873119461</v>
      </c>
      <c r="I383" s="477">
        <v>343.71459624842248</v>
      </c>
      <c r="J383" s="477">
        <v>40.684445408403825</v>
      </c>
      <c r="K383" s="478">
        <v>341.40307344942926</v>
      </c>
      <c r="L383" s="492">
        <v>279.36788198329413</v>
      </c>
      <c r="M383" s="477">
        <v>467.77029575541019</v>
      </c>
      <c r="N383" s="477">
        <v>46.896137071698483</v>
      </c>
      <c r="O383" s="477">
        <v>52.783065810999645</v>
      </c>
      <c r="P383" s="478">
        <v>4885.554786283903</v>
      </c>
      <c r="Q383" s="501">
        <v>1E-3</v>
      </c>
      <c r="R383" s="497">
        <v>1E-3</v>
      </c>
      <c r="S383" s="497">
        <v>1E-3</v>
      </c>
      <c r="T383" s="497">
        <v>0</v>
      </c>
      <c r="U383" s="501">
        <v>0</v>
      </c>
      <c r="V383" s="497">
        <v>0</v>
      </c>
      <c r="W383" s="497">
        <v>0</v>
      </c>
      <c r="X383" s="497">
        <v>4596.9337786454726</v>
      </c>
      <c r="Y383" s="501">
        <v>146135.42916998302</v>
      </c>
      <c r="Z383" s="497">
        <v>191692.70299578825</v>
      </c>
      <c r="AA383" s="497">
        <v>136138.70981676152</v>
      </c>
      <c r="AB383" s="498">
        <v>10201.450377387922</v>
      </c>
      <c r="AC383" s="122"/>
      <c r="AD383" s="109"/>
      <c r="AE383" s="109"/>
    </row>
    <row r="386" spans="1:32" ht="16.2" thickBot="1" x14ac:dyDescent="0.35">
      <c r="A386" s="40" t="s">
        <v>243</v>
      </c>
    </row>
    <row r="387" spans="1:32" s="1" customFormat="1" ht="16.2" thickBot="1" x14ac:dyDescent="0.35">
      <c r="A387" s="30"/>
      <c r="B387" s="45"/>
      <c r="C387" s="34"/>
      <c r="D387" s="523" t="s">
        <v>204</v>
      </c>
      <c r="E387" s="522"/>
      <c r="F387" s="522"/>
      <c r="G387" s="524"/>
      <c r="H387" s="523" t="s">
        <v>26</v>
      </c>
      <c r="I387" s="522"/>
      <c r="J387" s="522"/>
      <c r="K387" s="524"/>
      <c r="L387" s="523" t="s">
        <v>27</v>
      </c>
      <c r="M387" s="522"/>
      <c r="N387" s="522"/>
      <c r="O387" s="522"/>
      <c r="P387" s="524"/>
      <c r="Q387" s="523" t="s">
        <v>112</v>
      </c>
      <c r="R387" s="522"/>
      <c r="S387" s="522"/>
      <c r="T387" s="524"/>
      <c r="U387" s="523" t="s">
        <v>113</v>
      </c>
      <c r="V387" s="522"/>
      <c r="W387" s="522"/>
      <c r="X387" s="524"/>
      <c r="Y387" s="523" t="s">
        <v>28</v>
      </c>
      <c r="Z387" s="522"/>
      <c r="AA387" s="522"/>
      <c r="AB387" s="524"/>
      <c r="AD387" s="109"/>
      <c r="AE387" s="109"/>
      <c r="AF387" s="109"/>
    </row>
    <row r="388" spans="1:32" s="1" customFormat="1" ht="16.2" thickBot="1" x14ac:dyDescent="0.35">
      <c r="A388" s="32"/>
      <c r="B388" s="406"/>
      <c r="C388" s="35"/>
      <c r="D388" s="29" t="s">
        <v>30</v>
      </c>
      <c r="E388" s="29" t="s">
        <v>31</v>
      </c>
      <c r="F388" s="29" t="s">
        <v>32</v>
      </c>
      <c r="G388" s="29" t="s">
        <v>29</v>
      </c>
      <c r="H388" s="29" t="s">
        <v>30</v>
      </c>
      <c r="I388" s="29" t="s">
        <v>31</v>
      </c>
      <c r="J388" s="29" t="s">
        <v>32</v>
      </c>
      <c r="K388" s="29" t="s">
        <v>29</v>
      </c>
      <c r="L388" s="29" t="s">
        <v>30</v>
      </c>
      <c r="M388" s="29" t="s">
        <v>31</v>
      </c>
      <c r="N388" s="29" t="s">
        <v>32</v>
      </c>
      <c r="O388" s="3" t="s">
        <v>34</v>
      </c>
      <c r="P388" s="29" t="s">
        <v>35</v>
      </c>
      <c r="Q388" s="29" t="s">
        <v>30</v>
      </c>
      <c r="R388" s="29" t="s">
        <v>31</v>
      </c>
      <c r="S388" s="29" t="s">
        <v>32</v>
      </c>
      <c r="T388" s="29" t="s">
        <v>29</v>
      </c>
      <c r="U388" s="29" t="s">
        <v>30</v>
      </c>
      <c r="V388" s="29" t="s">
        <v>31</v>
      </c>
      <c r="W388" s="29" t="s">
        <v>32</v>
      </c>
      <c r="X388" s="29" t="s">
        <v>29</v>
      </c>
      <c r="Y388" s="29" t="s">
        <v>30</v>
      </c>
      <c r="Z388" s="29" t="s">
        <v>31</v>
      </c>
      <c r="AA388" s="29" t="s">
        <v>32</v>
      </c>
      <c r="AB388" s="29" t="s">
        <v>29</v>
      </c>
      <c r="AD388" s="109"/>
      <c r="AE388" s="109"/>
      <c r="AF388" s="109"/>
    </row>
    <row r="389" spans="1:32" s="1" customFormat="1" x14ac:dyDescent="0.3">
      <c r="A389" s="47">
        <v>1</v>
      </c>
      <c r="B389" s="178">
        <v>2018</v>
      </c>
      <c r="C389" s="22" t="s">
        <v>0</v>
      </c>
      <c r="D389" s="499">
        <f t="shared" ref="D389:D420" si="48">Y389*H389/23000</f>
        <v>737.37983028689939</v>
      </c>
      <c r="E389" s="493">
        <f t="shared" ref="E389:E420" si="49">Z389*I389/23000</f>
        <v>272.5959292969327</v>
      </c>
      <c r="F389" s="493">
        <f t="shared" ref="F389:F420" si="50">AA389*J389/23000</f>
        <v>30.704744103258481</v>
      </c>
      <c r="G389" s="494">
        <f t="shared" ref="G389:G420" si="51">AB389*K389/23000</f>
        <v>499.66339158949313</v>
      </c>
      <c r="H389" s="490">
        <v>220.27144153331335</v>
      </c>
      <c r="I389" s="473">
        <v>78.745003511188145</v>
      </c>
      <c r="J389" s="473">
        <v>8.566474183914492</v>
      </c>
      <c r="K389" s="474">
        <v>1561.993503385861</v>
      </c>
      <c r="L389" s="490">
        <v>206.54423966882203</v>
      </c>
      <c r="M389" s="473">
        <v>77.349103907877819</v>
      </c>
      <c r="N389" s="473">
        <v>8.4297745249086979</v>
      </c>
      <c r="O389" s="473">
        <v>46.752826129324227</v>
      </c>
      <c r="P389" s="474">
        <v>1761.2290099768259</v>
      </c>
      <c r="Q389" s="499">
        <v>1E-3</v>
      </c>
      <c r="R389" s="493">
        <v>1E-3</v>
      </c>
      <c r="S389" s="493">
        <v>1.0403319791417218E-2</v>
      </c>
      <c r="T389" s="493">
        <v>0</v>
      </c>
      <c r="U389" s="499">
        <v>0</v>
      </c>
      <c r="V389" s="493">
        <v>0</v>
      </c>
      <c r="W389" s="493">
        <v>0</v>
      </c>
      <c r="X389" s="493">
        <v>245.98733272028917</v>
      </c>
      <c r="Y389" s="499">
        <v>76994.711518395969</v>
      </c>
      <c r="Z389" s="493">
        <v>79620.37074439456</v>
      </c>
      <c r="AA389" s="493">
        <v>82438.713899472627</v>
      </c>
      <c r="AB389" s="494">
        <v>7357.4300927930281</v>
      </c>
      <c r="AD389" s="109"/>
      <c r="AE389" s="109"/>
      <c r="AF389" s="109"/>
    </row>
    <row r="390" spans="1:32" s="1" customFormat="1" x14ac:dyDescent="0.3">
      <c r="A390" s="327">
        <v>1</v>
      </c>
      <c r="B390" s="179">
        <v>2019</v>
      </c>
      <c r="C390" s="23" t="s">
        <v>0</v>
      </c>
      <c r="D390" s="500">
        <f t="shared" si="48"/>
        <v>324.94882447403597</v>
      </c>
      <c r="E390" s="495">
        <f t="shared" si="49"/>
        <v>1433.7402363196716</v>
      </c>
      <c r="F390" s="495">
        <f t="shared" si="50"/>
        <v>123.12899106498686</v>
      </c>
      <c r="G390" s="496">
        <f t="shared" si="51"/>
        <v>100.97715813542465</v>
      </c>
      <c r="H390" s="491">
        <v>95.48810102722291</v>
      </c>
      <c r="I390" s="475">
        <v>414.04894000327272</v>
      </c>
      <c r="J390" s="475">
        <v>33.830309604790386</v>
      </c>
      <c r="K390" s="476">
        <v>332.10403618883595</v>
      </c>
      <c r="L390" s="491">
        <v>95.065742750544629</v>
      </c>
      <c r="M390" s="475">
        <v>421.23042051868015</v>
      </c>
      <c r="N390" s="475">
        <v>33.888387268538111</v>
      </c>
      <c r="O390" s="475">
        <v>49.94774199522189</v>
      </c>
      <c r="P390" s="476">
        <v>4003.5527529301157</v>
      </c>
      <c r="Q390" s="500">
        <v>1E-3</v>
      </c>
      <c r="R390" s="495">
        <v>1E-3</v>
      </c>
      <c r="S390" s="495">
        <v>1E-3</v>
      </c>
      <c r="T390" s="495">
        <v>0</v>
      </c>
      <c r="U390" s="500">
        <v>0</v>
      </c>
      <c r="V390" s="495">
        <v>0</v>
      </c>
      <c r="W390" s="495">
        <v>0</v>
      </c>
      <c r="X390" s="495">
        <v>3721.3954587365006</v>
      </c>
      <c r="Y390" s="500">
        <v>78269.678446868464</v>
      </c>
      <c r="Z390" s="495">
        <v>79642.820568727446</v>
      </c>
      <c r="AA390" s="495">
        <v>83710.933407883742</v>
      </c>
      <c r="AB390" s="496">
        <v>6993.2141258114571</v>
      </c>
      <c r="AD390" s="109"/>
      <c r="AE390" s="109"/>
      <c r="AF390" s="109"/>
    </row>
    <row r="391" spans="1:32" s="1" customFormat="1" x14ac:dyDescent="0.3">
      <c r="A391" s="327">
        <v>1</v>
      </c>
      <c r="B391" s="179">
        <v>2020</v>
      </c>
      <c r="C391" s="23" t="s">
        <v>0</v>
      </c>
      <c r="D391" s="500">
        <f t="shared" si="48"/>
        <v>335.90545398292721</v>
      </c>
      <c r="E391" s="495">
        <f t="shared" si="49"/>
        <v>289.99579771538401</v>
      </c>
      <c r="F391" s="495">
        <f t="shared" si="50"/>
        <v>23.781911346745357</v>
      </c>
      <c r="G391" s="496">
        <f t="shared" si="51"/>
        <v>138.22392833777454</v>
      </c>
      <c r="H391" s="491">
        <v>97.043212590161858</v>
      </c>
      <c r="I391" s="475">
        <v>82.8119700845659</v>
      </c>
      <c r="J391" s="475">
        <v>6.4309587999049436</v>
      </c>
      <c r="K391" s="476">
        <v>430.27491767376745</v>
      </c>
      <c r="L391" s="491">
        <v>101.39359082091111</v>
      </c>
      <c r="M391" s="475">
        <v>88.501306752352946</v>
      </c>
      <c r="N391" s="475">
        <v>6.7414787438819701</v>
      </c>
      <c r="O391" s="475">
        <v>30.359288697347203</v>
      </c>
      <c r="P391" s="476">
        <v>1182.1128043851913</v>
      </c>
      <c r="Q391" s="500">
        <v>1E-3</v>
      </c>
      <c r="R391" s="495">
        <v>1E-3</v>
      </c>
      <c r="S391" s="495">
        <v>1E-3</v>
      </c>
      <c r="T391" s="495">
        <v>0</v>
      </c>
      <c r="U391" s="500">
        <v>0</v>
      </c>
      <c r="V391" s="495">
        <v>0</v>
      </c>
      <c r="W391" s="495">
        <v>0</v>
      </c>
      <c r="X391" s="495">
        <v>782.19617540877118</v>
      </c>
      <c r="Y391" s="500">
        <v>79612.218468440959</v>
      </c>
      <c r="Z391" s="495">
        <v>80542.744492645958</v>
      </c>
      <c r="AA391" s="495">
        <v>85054.8072214719</v>
      </c>
      <c r="AB391" s="496">
        <v>7388.6490268978041</v>
      </c>
      <c r="AD391" s="109"/>
      <c r="AE391" s="109"/>
      <c r="AF391" s="109"/>
    </row>
    <row r="392" spans="1:32" s="1" customFormat="1" x14ac:dyDescent="0.3">
      <c r="A392" s="327">
        <v>1</v>
      </c>
      <c r="B392" s="179">
        <v>2021</v>
      </c>
      <c r="C392" s="23" t="s">
        <v>0</v>
      </c>
      <c r="D392" s="500">
        <f t="shared" si="48"/>
        <v>211.66039127764429</v>
      </c>
      <c r="E392" s="495">
        <f t="shared" si="49"/>
        <v>204.00078832850593</v>
      </c>
      <c r="F392" s="495">
        <f t="shared" si="50"/>
        <v>18.766458267973693</v>
      </c>
      <c r="G392" s="496">
        <f t="shared" si="51"/>
        <v>105.19047870871012</v>
      </c>
      <c r="H392" s="491">
        <v>58.980659438163073</v>
      </c>
      <c r="I392" s="475">
        <v>58.138044069897646</v>
      </c>
      <c r="J392" s="475">
        <v>5.147024208227311</v>
      </c>
      <c r="K392" s="476">
        <v>312.95915404968321</v>
      </c>
      <c r="L392" s="491">
        <v>73.273547456555377</v>
      </c>
      <c r="M392" s="475">
        <v>76.396207453537386</v>
      </c>
      <c r="N392" s="475">
        <v>6.6961833275157927</v>
      </c>
      <c r="O392" s="475">
        <v>18.402649429558512</v>
      </c>
      <c r="P392" s="476">
        <v>787.98536010137286</v>
      </c>
      <c r="Q392" s="500">
        <v>1E-3</v>
      </c>
      <c r="R392" s="495">
        <v>1E-3</v>
      </c>
      <c r="S392" s="495">
        <v>1E-3</v>
      </c>
      <c r="T392" s="495">
        <v>0</v>
      </c>
      <c r="U392" s="500">
        <v>0</v>
      </c>
      <c r="V392" s="495">
        <v>0</v>
      </c>
      <c r="W392" s="495">
        <v>0</v>
      </c>
      <c r="X392" s="495">
        <v>321.35190063861182</v>
      </c>
      <c r="Y392" s="500">
        <v>82538.734659109075</v>
      </c>
      <c r="Z392" s="495">
        <v>80704.781294578162</v>
      </c>
      <c r="AA392" s="495">
        <v>83859.823210750415</v>
      </c>
      <c r="AB392" s="496">
        <v>7730.6606277324245</v>
      </c>
      <c r="AD392" s="109"/>
      <c r="AE392" s="109"/>
      <c r="AF392" s="109"/>
    </row>
    <row r="393" spans="1:32" s="1" customFormat="1" x14ac:dyDescent="0.3">
      <c r="A393" s="327">
        <v>1</v>
      </c>
      <c r="B393" s="179">
        <v>2022</v>
      </c>
      <c r="C393" s="23" t="s">
        <v>0</v>
      </c>
      <c r="D393" s="500">
        <f t="shared" si="48"/>
        <v>158.88637689228477</v>
      </c>
      <c r="E393" s="495">
        <f t="shared" si="49"/>
        <v>252.09008217955025</v>
      </c>
      <c r="F393" s="495">
        <f t="shared" si="50"/>
        <v>25.104219632929485</v>
      </c>
      <c r="G393" s="496">
        <f t="shared" si="51"/>
        <v>331.71418708596644</v>
      </c>
      <c r="H393" s="491">
        <v>45.125638719458493</v>
      </c>
      <c r="I393" s="475">
        <v>75.318898027449563</v>
      </c>
      <c r="J393" s="475">
        <v>7.0154824615355214</v>
      </c>
      <c r="K393" s="476">
        <v>1057.9985190946586</v>
      </c>
      <c r="L393" s="491">
        <v>33.471229836622044</v>
      </c>
      <c r="M393" s="475">
        <v>59.314386873693344</v>
      </c>
      <c r="N393" s="475">
        <v>5.4653074309244349</v>
      </c>
      <c r="O393" s="475">
        <v>15.41149788713402</v>
      </c>
      <c r="P393" s="476">
        <v>870.51106636488817</v>
      </c>
      <c r="Q393" s="500">
        <v>1E-3</v>
      </c>
      <c r="R393" s="495">
        <v>1E-3</v>
      </c>
      <c r="S393" s="495">
        <v>2.015911322605585E-3</v>
      </c>
      <c r="T393" s="495">
        <v>1E-3</v>
      </c>
      <c r="U393" s="500">
        <v>0</v>
      </c>
      <c r="V393" s="495">
        <v>0</v>
      </c>
      <c r="W393" s="495">
        <v>0</v>
      </c>
      <c r="X393" s="495">
        <v>0</v>
      </c>
      <c r="Y393" s="500">
        <v>80982.491821146294</v>
      </c>
      <c r="Z393" s="495">
        <v>76980.306961163718</v>
      </c>
      <c r="AA393" s="495">
        <v>82303.256365207955</v>
      </c>
      <c r="AB393" s="496">
        <v>7211.188073784655</v>
      </c>
      <c r="AD393" s="109"/>
      <c r="AE393" s="109"/>
      <c r="AF393" s="109"/>
    </row>
    <row r="394" spans="1:32" s="1" customFormat="1" x14ac:dyDescent="0.3">
      <c r="A394" s="327">
        <v>1</v>
      </c>
      <c r="B394" s="179">
        <v>2023</v>
      </c>
      <c r="C394" s="23" t="s">
        <v>0</v>
      </c>
      <c r="D394" s="500">
        <f t="shared" si="48"/>
        <v>187.22215970777967</v>
      </c>
      <c r="E394" s="495">
        <f t="shared" si="49"/>
        <v>869.35510897708218</v>
      </c>
      <c r="F394" s="495">
        <f t="shared" si="50"/>
        <v>97.030343234986546</v>
      </c>
      <c r="G394" s="496">
        <f t="shared" si="51"/>
        <v>115.66344493357877</v>
      </c>
      <c r="H394" s="491">
        <v>53.864199453964076</v>
      </c>
      <c r="I394" s="475">
        <v>252.91926633769731</v>
      </c>
      <c r="J394" s="475">
        <v>27.319455338942877</v>
      </c>
      <c r="K394" s="476">
        <v>387.04263670514086</v>
      </c>
      <c r="L394" s="491">
        <v>44.797878595792248</v>
      </c>
      <c r="M394" s="475">
        <v>223.65049913701768</v>
      </c>
      <c r="N394" s="475">
        <v>23.768528879446812</v>
      </c>
      <c r="O394" s="475">
        <v>27.744910633943078</v>
      </c>
      <c r="P394" s="476">
        <v>2479.9422049503933</v>
      </c>
      <c r="Q394" s="500">
        <v>1E-3</v>
      </c>
      <c r="R394" s="495">
        <v>1E-3</v>
      </c>
      <c r="S394" s="495">
        <v>1.9860179629283221</v>
      </c>
      <c r="T394" s="495">
        <v>0</v>
      </c>
      <c r="U394" s="500">
        <v>0</v>
      </c>
      <c r="V394" s="495">
        <v>0</v>
      </c>
      <c r="W394" s="495">
        <v>0</v>
      </c>
      <c r="X394" s="495">
        <v>2120.6434788791953</v>
      </c>
      <c r="Y394" s="500">
        <v>79943.816429671802</v>
      </c>
      <c r="Z394" s="495">
        <v>79057.510311513324</v>
      </c>
      <c r="AA394" s="495">
        <v>81688.959999999977</v>
      </c>
      <c r="AB394" s="496">
        <v>6873.2976194014682</v>
      </c>
      <c r="AD394" s="109"/>
      <c r="AE394" s="109"/>
      <c r="AF394" s="109"/>
    </row>
    <row r="395" spans="1:32" s="1" customFormat="1" ht="16.2" thickBot="1" x14ac:dyDescent="0.35">
      <c r="A395" s="409">
        <v>1</v>
      </c>
      <c r="B395" s="180">
        <v>2024</v>
      </c>
      <c r="C395" s="24" t="s">
        <v>0</v>
      </c>
      <c r="D395" s="501">
        <f t="shared" si="48"/>
        <v>642.25041449578748</v>
      </c>
      <c r="E395" s="497">
        <f t="shared" si="49"/>
        <v>335.54756294671279</v>
      </c>
      <c r="F395" s="497">
        <f t="shared" si="50"/>
        <v>33.691533921410695</v>
      </c>
      <c r="G395" s="498">
        <f t="shared" si="51"/>
        <v>48.951657320234773</v>
      </c>
      <c r="H395" s="492">
        <v>183.80673915978605</v>
      </c>
      <c r="I395" s="477">
        <v>97.454661093996563</v>
      </c>
      <c r="J395" s="477">
        <v>9.4373695369141881</v>
      </c>
      <c r="K395" s="478">
        <v>164.06058957423616</v>
      </c>
      <c r="L395" s="492">
        <v>200.03376279282222</v>
      </c>
      <c r="M395" s="477">
        <v>112.99485848490886</v>
      </c>
      <c r="N395" s="477">
        <v>10.761976764971559</v>
      </c>
      <c r="O395" s="477">
        <v>28.592643368601237</v>
      </c>
      <c r="P395" s="478">
        <v>1750.0622792807339</v>
      </c>
      <c r="Q395" s="501">
        <v>1E-3</v>
      </c>
      <c r="R395" s="497">
        <v>1E-3</v>
      </c>
      <c r="S395" s="497">
        <v>1E-3</v>
      </c>
      <c r="T395" s="497">
        <v>0</v>
      </c>
      <c r="U395" s="501">
        <v>0</v>
      </c>
      <c r="V395" s="497">
        <v>0</v>
      </c>
      <c r="W395" s="497">
        <v>0</v>
      </c>
      <c r="X395" s="497">
        <v>1614.5933330750991</v>
      </c>
      <c r="Y395" s="501">
        <v>80365.712383166712</v>
      </c>
      <c r="Z395" s="497">
        <v>79191.634973012246</v>
      </c>
      <c r="AA395" s="497">
        <v>82110.303847000032</v>
      </c>
      <c r="AB395" s="498">
        <v>6862.6360620016176</v>
      </c>
      <c r="AD395" s="109"/>
      <c r="AE395" s="109"/>
      <c r="AF395" s="109"/>
    </row>
    <row r="396" spans="1:32" s="1" customFormat="1" x14ac:dyDescent="0.3">
      <c r="A396" s="47">
        <v>1</v>
      </c>
      <c r="B396" s="178">
        <v>2025</v>
      </c>
      <c r="C396" s="22" t="s">
        <v>0</v>
      </c>
      <c r="D396" s="499">
        <f t="shared" si="48"/>
        <v>692.76366775897213</v>
      </c>
      <c r="E396" s="493">
        <f t="shared" si="49"/>
        <v>279.3433435836638</v>
      </c>
      <c r="F396" s="493">
        <f t="shared" si="50"/>
        <v>37.977396027927369</v>
      </c>
      <c r="G396" s="494">
        <f t="shared" si="51"/>
        <v>560.22936803627192</v>
      </c>
      <c r="H396" s="490">
        <v>186.23681103233588</v>
      </c>
      <c r="I396" s="473">
        <v>76.247841741860384</v>
      </c>
      <c r="J396" s="473">
        <v>9.4043475513777235</v>
      </c>
      <c r="K396" s="474">
        <v>1613.9282432913978</v>
      </c>
      <c r="L396" s="490">
        <v>165.24490497589414</v>
      </c>
      <c r="M396" s="473">
        <v>64.523215142313745</v>
      </c>
      <c r="N396" s="473">
        <v>9.1550905598498744</v>
      </c>
      <c r="O396" s="473">
        <v>47.486712402921725</v>
      </c>
      <c r="P396" s="474">
        <v>1608.67571858465</v>
      </c>
      <c r="Q396" s="499">
        <v>1E-3</v>
      </c>
      <c r="R396" s="493">
        <v>1E-3</v>
      </c>
      <c r="S396" s="493">
        <v>1E-3</v>
      </c>
      <c r="T396" s="493">
        <v>0</v>
      </c>
      <c r="U396" s="499">
        <v>0</v>
      </c>
      <c r="V396" s="493">
        <v>0</v>
      </c>
      <c r="W396" s="493">
        <v>0</v>
      </c>
      <c r="X396" s="493">
        <v>42.233187696174255</v>
      </c>
      <c r="Y396" s="499">
        <v>85555.397293018774</v>
      </c>
      <c r="Z396" s="493">
        <v>84263.328058202227</v>
      </c>
      <c r="AA396" s="493">
        <v>92880.45809348741</v>
      </c>
      <c r="AB396" s="494">
        <v>7983.7969986549106</v>
      </c>
      <c r="AD396" s="109"/>
      <c r="AE396" s="109"/>
      <c r="AF396" s="109"/>
    </row>
    <row r="397" spans="1:32" s="1" customFormat="1" x14ac:dyDescent="0.3">
      <c r="A397" s="327">
        <v>1</v>
      </c>
      <c r="B397" s="179">
        <v>2026</v>
      </c>
      <c r="C397" s="23" t="s">
        <v>0</v>
      </c>
      <c r="D397" s="500">
        <f t="shared" si="48"/>
        <v>61.622000699831041</v>
      </c>
      <c r="E397" s="495">
        <f t="shared" si="49"/>
        <v>1070.2006335112151</v>
      </c>
      <c r="F397" s="495">
        <f t="shared" si="50"/>
        <v>149.72561106827203</v>
      </c>
      <c r="G397" s="496">
        <f t="shared" si="51"/>
        <v>114.37900763564816</v>
      </c>
      <c r="H397" s="491">
        <v>12.118714682526432</v>
      </c>
      <c r="I397" s="475">
        <v>291.21030350036915</v>
      </c>
      <c r="J397" s="475">
        <v>36.574551665953315</v>
      </c>
      <c r="K397" s="476">
        <v>342.56143117977541</v>
      </c>
      <c r="L397" s="491">
        <v>61.283527945254306</v>
      </c>
      <c r="M397" s="475">
        <v>358.48903615909893</v>
      </c>
      <c r="N397" s="475">
        <v>38.18526601046387</v>
      </c>
      <c r="O397" s="475">
        <v>41.190748066567238</v>
      </c>
      <c r="P397" s="476">
        <v>2708.4390435297692</v>
      </c>
      <c r="Q397" s="500">
        <v>1E-3</v>
      </c>
      <c r="R397" s="495">
        <v>1E-3</v>
      </c>
      <c r="S397" s="495">
        <v>1E-3</v>
      </c>
      <c r="T397" s="495">
        <v>0</v>
      </c>
      <c r="U397" s="500">
        <v>0</v>
      </c>
      <c r="V397" s="495">
        <v>0</v>
      </c>
      <c r="W397" s="495">
        <v>0</v>
      </c>
      <c r="X397" s="495">
        <v>2407.0673604165609</v>
      </c>
      <c r="Y397" s="500">
        <v>116951.84293262385</v>
      </c>
      <c r="Z397" s="495">
        <v>84525.218630276737</v>
      </c>
      <c r="AA397" s="495">
        <v>94155.331992105697</v>
      </c>
      <c r="AB397" s="496">
        <v>7679.548647843294</v>
      </c>
      <c r="AD397" s="109"/>
      <c r="AE397" s="109"/>
      <c r="AF397" s="109"/>
    </row>
    <row r="398" spans="1:32" s="1" customFormat="1" x14ac:dyDescent="0.3">
      <c r="A398" s="327">
        <v>1</v>
      </c>
      <c r="B398" s="179">
        <v>2027</v>
      </c>
      <c r="C398" s="23" t="s">
        <v>0</v>
      </c>
      <c r="D398" s="500">
        <f t="shared" si="48"/>
        <v>417.43593374874331</v>
      </c>
      <c r="E398" s="495">
        <f t="shared" si="49"/>
        <v>285.66739337661812</v>
      </c>
      <c r="F398" s="495">
        <f t="shared" si="50"/>
        <v>28.923163432636489</v>
      </c>
      <c r="G398" s="496">
        <f t="shared" si="51"/>
        <v>154.5423363311458</v>
      </c>
      <c r="H398" s="491">
        <v>83.050064464743954</v>
      </c>
      <c r="I398" s="475">
        <v>79.360665912262192</v>
      </c>
      <c r="J398" s="475">
        <v>6.9658777662176394</v>
      </c>
      <c r="K398" s="476">
        <v>440.19773158776104</v>
      </c>
      <c r="L398" s="491">
        <v>65.247273038428133</v>
      </c>
      <c r="M398" s="475">
        <v>78.828805084501212</v>
      </c>
      <c r="N398" s="475">
        <v>7.6283099566157366</v>
      </c>
      <c r="O398" s="475">
        <v>36.958330225959564</v>
      </c>
      <c r="P398" s="476">
        <v>1145.8103659557228</v>
      </c>
      <c r="Q398" s="500">
        <v>1E-3</v>
      </c>
      <c r="R398" s="495">
        <v>1E-3</v>
      </c>
      <c r="S398" s="495">
        <v>1E-3</v>
      </c>
      <c r="T398" s="495">
        <v>0</v>
      </c>
      <c r="U398" s="500">
        <v>0</v>
      </c>
      <c r="V398" s="495">
        <v>0</v>
      </c>
      <c r="W398" s="495">
        <v>0</v>
      </c>
      <c r="X398" s="495">
        <v>742.56996459392133</v>
      </c>
      <c r="Y398" s="500">
        <v>115605.2862583494</v>
      </c>
      <c r="Z398" s="495">
        <v>82791.014567923587</v>
      </c>
      <c r="AA398" s="495">
        <v>95498.770044001227</v>
      </c>
      <c r="AB398" s="496">
        <v>8074.720700617032</v>
      </c>
      <c r="AD398" s="109"/>
      <c r="AE398" s="109"/>
      <c r="AF398" s="109"/>
    </row>
    <row r="399" spans="1:32" s="1" customFormat="1" x14ac:dyDescent="0.3">
      <c r="A399" s="327">
        <v>1</v>
      </c>
      <c r="B399" s="179">
        <v>2028</v>
      </c>
      <c r="C399" s="23" t="s">
        <v>0</v>
      </c>
      <c r="D399" s="500">
        <f t="shared" si="48"/>
        <v>257.23340100064155</v>
      </c>
      <c r="E399" s="495">
        <f t="shared" si="49"/>
        <v>206.48512774250563</v>
      </c>
      <c r="F399" s="495">
        <f t="shared" si="50"/>
        <v>23.142717507274785</v>
      </c>
      <c r="G399" s="496">
        <f t="shared" si="51"/>
        <v>121.20293968697602</v>
      </c>
      <c r="H399" s="491">
        <v>52.396437964440267</v>
      </c>
      <c r="I399" s="475">
        <v>56.843229843678898</v>
      </c>
      <c r="J399" s="475">
        <v>5.6185740442986845</v>
      </c>
      <c r="K399" s="476">
        <v>331.21660056328926</v>
      </c>
      <c r="L399" s="491">
        <v>50.232275786177503</v>
      </c>
      <c r="M399" s="475">
        <v>65.769668082664012</v>
      </c>
      <c r="N399" s="475">
        <v>7.3259172897639449</v>
      </c>
      <c r="O399" s="475">
        <v>19.381383393374669</v>
      </c>
      <c r="P399" s="476">
        <v>786.22027908598034</v>
      </c>
      <c r="Q399" s="500">
        <v>1E-3</v>
      </c>
      <c r="R399" s="495">
        <v>1E-3</v>
      </c>
      <c r="S399" s="495">
        <v>1E-3</v>
      </c>
      <c r="T399" s="495">
        <v>0</v>
      </c>
      <c r="U399" s="500">
        <v>0</v>
      </c>
      <c r="V399" s="495">
        <v>0</v>
      </c>
      <c r="W399" s="495">
        <v>0</v>
      </c>
      <c r="X399" s="495">
        <v>267.00696763947894</v>
      </c>
      <c r="Y399" s="500">
        <v>112915.46625803072</v>
      </c>
      <c r="Z399" s="495">
        <v>83548.347817989925</v>
      </c>
      <c r="AA399" s="495">
        <v>94736.226393143515</v>
      </c>
      <c r="AB399" s="496">
        <v>8416.4489583539998</v>
      </c>
      <c r="AD399" s="109"/>
      <c r="AE399" s="109"/>
      <c r="AF399" s="109"/>
    </row>
    <row r="400" spans="1:32" s="1" customFormat="1" x14ac:dyDescent="0.3">
      <c r="A400" s="327">
        <v>1</v>
      </c>
      <c r="B400" s="179">
        <v>2029</v>
      </c>
      <c r="C400" s="23" t="s">
        <v>0</v>
      </c>
      <c r="D400" s="500">
        <f t="shared" si="48"/>
        <v>206.32105214199436</v>
      </c>
      <c r="E400" s="495">
        <f t="shared" si="49"/>
        <v>263.72973260694931</v>
      </c>
      <c r="F400" s="495">
        <f t="shared" si="50"/>
        <v>31.025418997162646</v>
      </c>
      <c r="G400" s="496">
        <f t="shared" si="51"/>
        <v>387.92469317106804</v>
      </c>
      <c r="H400" s="491">
        <v>41.584302690899577</v>
      </c>
      <c r="I400" s="475">
        <v>75.155682061196387</v>
      </c>
      <c r="J400" s="475">
        <v>7.6580104339915325</v>
      </c>
      <c r="K400" s="476">
        <v>1129.7981984874195</v>
      </c>
      <c r="L400" s="491">
        <v>21.818328004300326</v>
      </c>
      <c r="M400" s="475">
        <v>50.525910940823564</v>
      </c>
      <c r="N400" s="475">
        <v>6.0377464845886921</v>
      </c>
      <c r="O400" s="475">
        <v>19.776390863412836</v>
      </c>
      <c r="P400" s="476">
        <v>902.6447133474195</v>
      </c>
      <c r="Q400" s="500">
        <v>1E-3</v>
      </c>
      <c r="R400" s="495">
        <v>1E-3</v>
      </c>
      <c r="S400" s="495">
        <v>1E-3</v>
      </c>
      <c r="T400" s="495">
        <v>1E-3</v>
      </c>
      <c r="U400" s="500">
        <v>0</v>
      </c>
      <c r="V400" s="495">
        <v>0</v>
      </c>
      <c r="W400" s="495">
        <v>0</v>
      </c>
      <c r="X400" s="495">
        <v>0</v>
      </c>
      <c r="Y400" s="500">
        <v>114114.79554049041</v>
      </c>
      <c r="Z400" s="495">
        <v>80709.584207095599</v>
      </c>
      <c r="AA400" s="495">
        <v>93181.465745640671</v>
      </c>
      <c r="AB400" s="496">
        <v>7897.2226676230766</v>
      </c>
      <c r="AD400" s="109"/>
      <c r="AE400" s="109"/>
      <c r="AF400" s="109"/>
    </row>
    <row r="401" spans="1:32" s="1" customFormat="1" x14ac:dyDescent="0.3">
      <c r="A401" s="327">
        <v>1</v>
      </c>
      <c r="B401" s="179">
        <v>2030</v>
      </c>
      <c r="C401" s="23" t="s">
        <v>0</v>
      </c>
      <c r="D401" s="500">
        <f t="shared" si="48"/>
        <v>26.285673117451836</v>
      </c>
      <c r="E401" s="495">
        <f t="shared" si="49"/>
        <v>839.30447173748826</v>
      </c>
      <c r="F401" s="495">
        <f t="shared" si="50"/>
        <v>118.63275638252051</v>
      </c>
      <c r="G401" s="496">
        <f t="shared" si="51"/>
        <v>134.74941140832368</v>
      </c>
      <c r="H401" s="491">
        <v>5.2294101692827546</v>
      </c>
      <c r="I401" s="475">
        <v>230.66364964460439</v>
      </c>
      <c r="J401" s="475">
        <v>29.629876413029468</v>
      </c>
      <c r="K401" s="476">
        <v>410.08041897239843</v>
      </c>
      <c r="L401" s="491">
        <v>27.667527403814908</v>
      </c>
      <c r="M401" s="475">
        <v>186.90400499704253</v>
      </c>
      <c r="N401" s="475">
        <v>25.966011164653956</v>
      </c>
      <c r="O401" s="475">
        <v>31.620380840189494</v>
      </c>
      <c r="P401" s="476">
        <v>2130.4087384078889</v>
      </c>
      <c r="Q401" s="500">
        <v>1E-3</v>
      </c>
      <c r="R401" s="495">
        <v>1E-3</v>
      </c>
      <c r="S401" s="495">
        <v>1E-3</v>
      </c>
      <c r="T401" s="495">
        <v>0</v>
      </c>
      <c r="U401" s="500">
        <v>0</v>
      </c>
      <c r="V401" s="495">
        <v>0</v>
      </c>
      <c r="W401" s="495">
        <v>0</v>
      </c>
      <c r="X401" s="495">
        <v>1751.9477002756805</v>
      </c>
      <c r="Y401" s="500">
        <v>115609.68868967354</v>
      </c>
      <c r="Z401" s="495">
        <v>83688.96824317539</v>
      </c>
      <c r="AA401" s="495">
        <v>92087.910147276736</v>
      </c>
      <c r="AB401" s="496">
        <v>7557.6309401889475</v>
      </c>
      <c r="AD401" s="109"/>
      <c r="AE401" s="109"/>
      <c r="AF401" s="109"/>
    </row>
    <row r="402" spans="1:32" s="1" customFormat="1" ht="16.2" thickBot="1" x14ac:dyDescent="0.35">
      <c r="A402" s="409">
        <v>2</v>
      </c>
      <c r="B402" s="180">
        <v>2018</v>
      </c>
      <c r="C402" s="24" t="s">
        <v>1</v>
      </c>
      <c r="D402" s="501">
        <f t="shared" si="48"/>
        <v>691.79896010657228</v>
      </c>
      <c r="E402" s="497">
        <f t="shared" si="49"/>
        <v>332.93663807548245</v>
      </c>
      <c r="F402" s="497">
        <f t="shared" si="50"/>
        <v>41.172251289998229</v>
      </c>
      <c r="G402" s="498">
        <f t="shared" si="51"/>
        <v>57.947343108029074</v>
      </c>
      <c r="H402" s="492">
        <v>138.54493121500957</v>
      </c>
      <c r="I402" s="477">
        <v>91.361995886045349</v>
      </c>
      <c r="J402" s="477">
        <v>10.236660340349946</v>
      </c>
      <c r="K402" s="478">
        <v>176.55685163798611</v>
      </c>
      <c r="L402" s="492">
        <v>127.66683506536891</v>
      </c>
      <c r="M402" s="477">
        <v>95.802728183571901</v>
      </c>
      <c r="N402" s="477">
        <v>11.789556749282248</v>
      </c>
      <c r="O402" s="477">
        <v>28.062262063174131</v>
      </c>
      <c r="P402" s="478">
        <v>1553.0401959756323</v>
      </c>
      <c r="Q402" s="501">
        <v>1E-3</v>
      </c>
      <c r="R402" s="497">
        <v>1E-3</v>
      </c>
      <c r="S402" s="497">
        <v>1E-3</v>
      </c>
      <c r="T402" s="497">
        <v>0</v>
      </c>
      <c r="U402" s="501">
        <v>0</v>
      </c>
      <c r="V402" s="497">
        <v>0</v>
      </c>
      <c r="W402" s="497">
        <v>0</v>
      </c>
      <c r="X402" s="497">
        <v>1404.5446064008202</v>
      </c>
      <c r="Y402" s="501">
        <v>114846.3241701575</v>
      </c>
      <c r="Z402" s="497">
        <v>83815.404878930742</v>
      </c>
      <c r="AA402" s="497">
        <v>92506.906372316618</v>
      </c>
      <c r="AB402" s="498">
        <v>7548.780345366783</v>
      </c>
      <c r="AD402" s="109"/>
      <c r="AE402" s="109"/>
      <c r="AF402" s="109"/>
    </row>
    <row r="403" spans="1:32" s="1" customFormat="1" x14ac:dyDescent="0.3">
      <c r="A403" s="47">
        <v>2</v>
      </c>
      <c r="B403" s="178">
        <v>2019</v>
      </c>
      <c r="C403" s="22" t="s">
        <v>1</v>
      </c>
      <c r="D403" s="499">
        <f t="shared" si="48"/>
        <v>1341.7663839297331</v>
      </c>
      <c r="E403" s="493">
        <f t="shared" si="49"/>
        <v>391.36857762701322</v>
      </c>
      <c r="F403" s="493">
        <f t="shared" si="50"/>
        <v>37.83417577222778</v>
      </c>
      <c r="G403" s="494">
        <f t="shared" si="51"/>
        <v>655.78825262108853</v>
      </c>
      <c r="H403" s="490">
        <v>238.12415423554663</v>
      </c>
      <c r="I403" s="473">
        <v>87.133376704848587</v>
      </c>
      <c r="J403" s="473">
        <v>9.3552046637458872</v>
      </c>
      <c r="K403" s="474">
        <v>1738.4528333879873</v>
      </c>
      <c r="L403" s="490">
        <v>165.03441104005972</v>
      </c>
      <c r="M403" s="473">
        <v>75.898612813064034</v>
      </c>
      <c r="N403" s="473">
        <v>9.3463736082062798</v>
      </c>
      <c r="O403" s="473">
        <v>56.880177934107436</v>
      </c>
      <c r="P403" s="474">
        <v>2116.290133704912</v>
      </c>
      <c r="Q403" s="499">
        <v>1E-3</v>
      </c>
      <c r="R403" s="493">
        <v>1E-3</v>
      </c>
      <c r="S403" s="493">
        <v>1E-3</v>
      </c>
      <c r="T403" s="493">
        <v>0</v>
      </c>
      <c r="U403" s="499">
        <v>0</v>
      </c>
      <c r="V403" s="493">
        <v>0</v>
      </c>
      <c r="W403" s="493">
        <v>0</v>
      </c>
      <c r="X403" s="493">
        <v>434.71647825103207</v>
      </c>
      <c r="Y403" s="499">
        <v>129598.89318853928</v>
      </c>
      <c r="Z403" s="493">
        <v>103306.87993319111</v>
      </c>
      <c r="AA403" s="493">
        <v>93016.248605811968</v>
      </c>
      <c r="AB403" s="494">
        <v>8676.1800611468116</v>
      </c>
      <c r="AD403" s="109"/>
      <c r="AE403" s="109"/>
      <c r="AF403" s="109"/>
    </row>
    <row r="404" spans="1:32" s="1" customFormat="1" x14ac:dyDescent="0.3">
      <c r="A404" s="327">
        <v>2</v>
      </c>
      <c r="B404" s="179">
        <v>2020</v>
      </c>
      <c r="C404" s="23" t="s">
        <v>1</v>
      </c>
      <c r="D404" s="500">
        <f t="shared" si="48"/>
        <v>73.086653083260529</v>
      </c>
      <c r="E404" s="495">
        <f t="shared" si="49"/>
        <v>1505.3919558926711</v>
      </c>
      <c r="F404" s="495">
        <f t="shared" si="50"/>
        <v>151.17295581922605</v>
      </c>
      <c r="G404" s="496">
        <f t="shared" si="51"/>
        <v>132.24871860346076</v>
      </c>
      <c r="H404" s="491">
        <v>12.837832151063457</v>
      </c>
      <c r="I404" s="475">
        <v>336.13510105198753</v>
      </c>
      <c r="J404" s="475">
        <v>36.874798387079629</v>
      </c>
      <c r="K404" s="476">
        <v>365.92750058663773</v>
      </c>
      <c r="L404" s="491">
        <v>76.086718870710101</v>
      </c>
      <c r="M404" s="475">
        <v>420.26545640450831</v>
      </c>
      <c r="N404" s="475">
        <v>38.382887172485326</v>
      </c>
      <c r="O404" s="475">
        <v>37.718019279506017</v>
      </c>
      <c r="P404" s="476">
        <v>3158.7327778559525</v>
      </c>
      <c r="Q404" s="500">
        <v>1E-3</v>
      </c>
      <c r="R404" s="495">
        <v>1E-3</v>
      </c>
      <c r="S404" s="495">
        <v>1E-3</v>
      </c>
      <c r="T404" s="495">
        <v>0</v>
      </c>
      <c r="U404" s="500">
        <v>0</v>
      </c>
      <c r="V404" s="495">
        <v>0</v>
      </c>
      <c r="W404" s="495">
        <v>0</v>
      </c>
      <c r="X404" s="495">
        <v>2830.522296548821</v>
      </c>
      <c r="Y404" s="500">
        <v>130940.56700030483</v>
      </c>
      <c r="Z404" s="495">
        <v>103006.24623007281</v>
      </c>
      <c r="AA404" s="495">
        <v>94291.443910930771</v>
      </c>
      <c r="AB404" s="496">
        <v>8312.3583852081483</v>
      </c>
      <c r="AD404" s="109"/>
      <c r="AE404" s="109"/>
      <c r="AF404" s="109"/>
    </row>
    <row r="405" spans="1:32" s="1" customFormat="1" x14ac:dyDescent="0.3">
      <c r="A405" s="327">
        <v>2</v>
      </c>
      <c r="B405" s="179">
        <v>2021</v>
      </c>
      <c r="C405" s="23" t="s">
        <v>1</v>
      </c>
      <c r="D405" s="500">
        <f t="shared" si="48"/>
        <v>495.88663616089087</v>
      </c>
      <c r="E405" s="495">
        <f t="shared" si="49"/>
        <v>404.74999272995223</v>
      </c>
      <c r="F405" s="495">
        <f t="shared" si="50"/>
        <v>29.205236387818019</v>
      </c>
      <c r="G405" s="496">
        <f t="shared" si="51"/>
        <v>177.62202360393104</v>
      </c>
      <c r="H405" s="491">
        <v>88.018392112535736</v>
      </c>
      <c r="I405" s="475">
        <v>91.915576353588776</v>
      </c>
      <c r="J405" s="475">
        <v>7.0238792569204698</v>
      </c>
      <c r="K405" s="476">
        <v>469.17585989520171</v>
      </c>
      <c r="L405" s="491">
        <v>82.109647003237001</v>
      </c>
      <c r="M405" s="475">
        <v>91.841234795240439</v>
      </c>
      <c r="N405" s="475">
        <v>7.8090382648521279</v>
      </c>
      <c r="O405" s="475">
        <v>41.110284634751125</v>
      </c>
      <c r="P405" s="476">
        <v>1301.4501619429616</v>
      </c>
      <c r="Q405" s="500">
        <v>1E-3</v>
      </c>
      <c r="R405" s="495">
        <v>1E-3</v>
      </c>
      <c r="S405" s="495">
        <v>1E-3</v>
      </c>
      <c r="T405" s="495">
        <v>0</v>
      </c>
      <c r="U405" s="500">
        <v>0</v>
      </c>
      <c r="V405" s="495">
        <v>0</v>
      </c>
      <c r="W405" s="495">
        <v>0</v>
      </c>
      <c r="X405" s="495">
        <v>873.38358668251112</v>
      </c>
      <c r="Y405" s="500">
        <v>129579.65213813663</v>
      </c>
      <c r="Z405" s="495">
        <v>101280.43800734356</v>
      </c>
      <c r="AA405" s="495">
        <v>95633.82460738963</v>
      </c>
      <c r="AB405" s="496">
        <v>8707.4099332453625</v>
      </c>
      <c r="AD405" s="109"/>
      <c r="AE405" s="109"/>
      <c r="AF405" s="109"/>
    </row>
    <row r="406" spans="1:32" s="1" customFormat="1" x14ac:dyDescent="0.3">
      <c r="A406" s="327">
        <v>2</v>
      </c>
      <c r="B406" s="179">
        <v>2022</v>
      </c>
      <c r="C406" s="23" t="s">
        <v>1</v>
      </c>
      <c r="D406" s="500">
        <f t="shared" si="48"/>
        <v>328.96162226692667</v>
      </c>
      <c r="E406" s="495">
        <f t="shared" si="49"/>
        <v>293.73950479040047</v>
      </c>
      <c r="F406" s="495">
        <f t="shared" si="50"/>
        <v>23.330245708140357</v>
      </c>
      <c r="G406" s="496">
        <f t="shared" si="51"/>
        <v>139.9539041475924</v>
      </c>
      <c r="H406" s="491">
        <v>57.12803667115179</v>
      </c>
      <c r="I406" s="475">
        <v>65.855044463130582</v>
      </c>
      <c r="J406" s="475">
        <v>5.6560023454320412</v>
      </c>
      <c r="K406" s="476">
        <v>355.72571139447126</v>
      </c>
      <c r="L406" s="491">
        <v>60.386701297324805</v>
      </c>
      <c r="M406" s="475">
        <v>75.761335567673115</v>
      </c>
      <c r="N406" s="475">
        <v>7.379294693720194</v>
      </c>
      <c r="O406" s="475">
        <v>20.371686233612863</v>
      </c>
      <c r="P406" s="476">
        <v>915.00508252993427</v>
      </c>
      <c r="Q406" s="500">
        <v>1E-3</v>
      </c>
      <c r="R406" s="495">
        <v>1E-3</v>
      </c>
      <c r="S406" s="495">
        <v>1E-3</v>
      </c>
      <c r="T406" s="495">
        <v>0</v>
      </c>
      <c r="U406" s="500">
        <v>0</v>
      </c>
      <c r="V406" s="495">
        <v>0</v>
      </c>
      <c r="W406" s="495">
        <v>0</v>
      </c>
      <c r="X406" s="495">
        <v>432.77886858770057</v>
      </c>
      <c r="Y406" s="500">
        <v>132441.40273351999</v>
      </c>
      <c r="Z406" s="495">
        <v>102589.08281447765</v>
      </c>
      <c r="AA406" s="495">
        <v>94871.893347179939</v>
      </c>
      <c r="AB406" s="496">
        <v>9048.9376850949047</v>
      </c>
      <c r="AD406" s="109"/>
      <c r="AE406" s="109"/>
      <c r="AF406" s="109"/>
    </row>
    <row r="407" spans="1:32" s="1" customFormat="1" x14ac:dyDescent="0.3">
      <c r="A407" s="327">
        <v>2</v>
      </c>
      <c r="B407" s="179">
        <v>2023</v>
      </c>
      <c r="C407" s="23" t="s">
        <v>1</v>
      </c>
      <c r="D407" s="500">
        <f t="shared" si="48"/>
        <v>256.50904251327779</v>
      </c>
      <c r="E407" s="495">
        <f t="shared" si="49"/>
        <v>374.69125653176349</v>
      </c>
      <c r="F407" s="495">
        <f t="shared" si="50"/>
        <v>31.274926834614771</v>
      </c>
      <c r="G407" s="496">
        <f t="shared" si="51"/>
        <v>451.21301543949608</v>
      </c>
      <c r="H407" s="491">
        <v>44.836843237008317</v>
      </c>
      <c r="I407" s="475">
        <v>87.032633063089435</v>
      </c>
      <c r="J407" s="475">
        <v>7.7082699514830999</v>
      </c>
      <c r="K407" s="476">
        <v>1216.6533959959938</v>
      </c>
      <c r="L407" s="491">
        <v>26.168025874786949</v>
      </c>
      <c r="M407" s="475">
        <v>57.555822289372422</v>
      </c>
      <c r="N407" s="475">
        <v>6.132199915327794</v>
      </c>
      <c r="O407" s="475">
        <v>23.232850901614906</v>
      </c>
      <c r="P407" s="476">
        <v>1046.5493563130035</v>
      </c>
      <c r="Q407" s="500">
        <v>1E-3</v>
      </c>
      <c r="R407" s="495">
        <v>1E-3</v>
      </c>
      <c r="S407" s="495">
        <v>1E-3</v>
      </c>
      <c r="T407" s="495">
        <v>1E-3</v>
      </c>
      <c r="U407" s="500">
        <v>0</v>
      </c>
      <c r="V407" s="495">
        <v>0</v>
      </c>
      <c r="W407" s="495">
        <v>0</v>
      </c>
      <c r="X407" s="495">
        <v>0</v>
      </c>
      <c r="Y407" s="500">
        <v>131581.69826139259</v>
      </c>
      <c r="Z407" s="495">
        <v>99019.167833098851</v>
      </c>
      <c r="AA407" s="495">
        <v>93318.386839544881</v>
      </c>
      <c r="AB407" s="496">
        <v>8529.8733306150098</v>
      </c>
      <c r="AD407" s="109"/>
      <c r="AE407" s="109"/>
      <c r="AF407" s="109"/>
    </row>
    <row r="408" spans="1:32" s="1" customFormat="1" x14ac:dyDescent="0.3">
      <c r="A408" s="327">
        <v>2</v>
      </c>
      <c r="B408" s="179">
        <v>2024</v>
      </c>
      <c r="C408" s="23" t="s">
        <v>1</v>
      </c>
      <c r="D408" s="500">
        <f t="shared" si="48"/>
        <v>32.594004351794418</v>
      </c>
      <c r="E408" s="495">
        <f t="shared" si="49"/>
        <v>1197.0478685506203</v>
      </c>
      <c r="F408" s="495">
        <f t="shared" si="50"/>
        <v>119.60396591685655</v>
      </c>
      <c r="G408" s="496">
        <f t="shared" si="51"/>
        <v>157.64442915812495</v>
      </c>
      <c r="H408" s="491">
        <v>5.6324251375743213</v>
      </c>
      <c r="I408" s="475">
        <v>267.43977581149352</v>
      </c>
      <c r="J408" s="475">
        <v>29.827914348193438</v>
      </c>
      <c r="K408" s="476">
        <v>442.75019263275783</v>
      </c>
      <c r="L408" s="491">
        <v>32.34721594004489</v>
      </c>
      <c r="M408" s="475">
        <v>210.37497512269468</v>
      </c>
      <c r="N408" s="475">
        <v>25.928145303054933</v>
      </c>
      <c r="O408" s="475">
        <v>36.427177086401912</v>
      </c>
      <c r="P408" s="476">
        <v>2513.4331793797351</v>
      </c>
      <c r="Q408" s="500">
        <v>1E-3</v>
      </c>
      <c r="R408" s="495">
        <v>1E-3</v>
      </c>
      <c r="S408" s="495">
        <v>1E-3</v>
      </c>
      <c r="T408" s="495">
        <v>0</v>
      </c>
      <c r="U408" s="500">
        <v>0</v>
      </c>
      <c r="V408" s="495">
        <v>0</v>
      </c>
      <c r="W408" s="495">
        <v>0</v>
      </c>
      <c r="X408" s="495">
        <v>2107.1091638333792</v>
      </c>
      <c r="Y408" s="500">
        <v>133097.57019054203</v>
      </c>
      <c r="Z408" s="495">
        <v>102946.91914515525</v>
      </c>
      <c r="AA408" s="495">
        <v>92225.396116383563</v>
      </c>
      <c r="AB408" s="496">
        <v>8189.3174321989209</v>
      </c>
      <c r="AD408" s="109"/>
      <c r="AE408" s="109"/>
      <c r="AF408" s="109"/>
    </row>
    <row r="409" spans="1:32" s="1" customFormat="1" ht="16.2" thickBot="1" x14ac:dyDescent="0.35">
      <c r="A409" s="409">
        <v>2</v>
      </c>
      <c r="B409" s="180">
        <v>2025</v>
      </c>
      <c r="C409" s="24" t="s">
        <v>1</v>
      </c>
      <c r="D409" s="501">
        <f t="shared" si="48"/>
        <v>867.00312131730448</v>
      </c>
      <c r="E409" s="497">
        <f t="shared" si="49"/>
        <v>472.86458229427211</v>
      </c>
      <c r="F409" s="497">
        <f t="shared" si="50"/>
        <v>41.495865946591053</v>
      </c>
      <c r="G409" s="498">
        <f t="shared" si="51"/>
        <v>67.778520544085367</v>
      </c>
      <c r="H409" s="492">
        <v>149.85653701729638</v>
      </c>
      <c r="I409" s="477">
        <v>105.76936849530942</v>
      </c>
      <c r="J409" s="477">
        <v>10.302280204181805</v>
      </c>
      <c r="K409" s="478">
        <v>190.54073381833979</v>
      </c>
      <c r="L409" s="492">
        <v>154.30150053601312</v>
      </c>
      <c r="M409" s="477">
        <v>109.58343895089482</v>
      </c>
      <c r="N409" s="477">
        <v>11.770410199389763</v>
      </c>
      <c r="O409" s="477">
        <v>28.064680875910163</v>
      </c>
      <c r="P409" s="478">
        <v>1780.5331710231753</v>
      </c>
      <c r="Q409" s="501">
        <v>1E-3</v>
      </c>
      <c r="R409" s="497">
        <v>1E-3</v>
      </c>
      <c r="S409" s="497">
        <v>1E-3</v>
      </c>
      <c r="T409" s="497">
        <v>0</v>
      </c>
      <c r="U409" s="501">
        <v>0</v>
      </c>
      <c r="V409" s="497">
        <v>0</v>
      </c>
      <c r="W409" s="497">
        <v>0</v>
      </c>
      <c r="X409" s="497">
        <v>1618.0561180807454</v>
      </c>
      <c r="Y409" s="501">
        <v>133067.74724145944</v>
      </c>
      <c r="Z409" s="497">
        <v>102826.41891022137</v>
      </c>
      <c r="AA409" s="497">
        <v>92640.162940257738</v>
      </c>
      <c r="AB409" s="498">
        <v>8181.4840389993124</v>
      </c>
      <c r="AD409" s="109"/>
      <c r="AE409" s="109"/>
      <c r="AF409" s="109"/>
    </row>
    <row r="410" spans="1:32" s="1" customFormat="1" x14ac:dyDescent="0.3">
      <c r="A410" s="47">
        <v>2</v>
      </c>
      <c r="B410" s="178">
        <v>2026</v>
      </c>
      <c r="C410" s="22" t="s">
        <v>1</v>
      </c>
      <c r="D410" s="499">
        <f t="shared" si="48"/>
        <v>1464.2409389897471</v>
      </c>
      <c r="E410" s="493">
        <f t="shared" si="49"/>
        <v>424.49611870807831</v>
      </c>
      <c r="F410" s="493">
        <f t="shared" si="50"/>
        <v>41.358879507992739</v>
      </c>
      <c r="G410" s="494">
        <f t="shared" si="51"/>
        <v>775.76326251383284</v>
      </c>
      <c r="H410" s="490">
        <v>245.23550473585234</v>
      </c>
      <c r="I410" s="473">
        <v>91.167562781007831</v>
      </c>
      <c r="J410" s="473">
        <v>9.9174554090576539</v>
      </c>
      <c r="K410" s="474">
        <v>1868.5313981128643</v>
      </c>
      <c r="L410" s="490">
        <v>169.20904347613359</v>
      </c>
      <c r="M410" s="473">
        <v>79.478613844452767</v>
      </c>
      <c r="N410" s="473">
        <v>9.8779962476960552</v>
      </c>
      <c r="O410" s="473">
        <v>55.708646256073344</v>
      </c>
      <c r="P410" s="474">
        <v>2173.2084420495084</v>
      </c>
      <c r="Q410" s="499">
        <v>1E-3</v>
      </c>
      <c r="R410" s="493">
        <v>1E-3</v>
      </c>
      <c r="S410" s="493">
        <v>1E-3</v>
      </c>
      <c r="T410" s="493">
        <v>0</v>
      </c>
      <c r="U410" s="499">
        <v>0</v>
      </c>
      <c r="V410" s="493">
        <v>0</v>
      </c>
      <c r="W410" s="493">
        <v>0</v>
      </c>
      <c r="X410" s="493">
        <v>360.38469019271776</v>
      </c>
      <c r="Y410" s="499">
        <v>137327.34839124899</v>
      </c>
      <c r="Z410" s="493">
        <v>107093.03213181574</v>
      </c>
      <c r="AA410" s="493">
        <v>95917.167201482807</v>
      </c>
      <c r="AB410" s="494">
        <v>9548.9725545090459</v>
      </c>
      <c r="AD410" s="109"/>
      <c r="AE410" s="109"/>
      <c r="AF410" s="109"/>
    </row>
    <row r="411" spans="1:32" s="1" customFormat="1" x14ac:dyDescent="0.3">
      <c r="A411" s="327">
        <v>2</v>
      </c>
      <c r="B411" s="179">
        <v>2027</v>
      </c>
      <c r="C411" s="23" t="s">
        <v>1</v>
      </c>
      <c r="D411" s="500">
        <f t="shared" si="48"/>
        <v>79.668140421075933</v>
      </c>
      <c r="E411" s="495">
        <f t="shared" si="49"/>
        <v>1630.0137385678945</v>
      </c>
      <c r="F411" s="495">
        <f t="shared" si="50"/>
        <v>165.18104741032201</v>
      </c>
      <c r="G411" s="496">
        <f t="shared" si="51"/>
        <v>157.41438948416857</v>
      </c>
      <c r="H411" s="491">
        <v>13.211649838569434</v>
      </c>
      <c r="I411" s="475">
        <v>351.44872382970493</v>
      </c>
      <c r="J411" s="475">
        <v>39.08894595914628</v>
      </c>
      <c r="K411" s="476">
        <v>394.16808573062121</v>
      </c>
      <c r="L411" s="491">
        <v>77.929065749535042</v>
      </c>
      <c r="M411" s="475">
        <v>442.52857909167864</v>
      </c>
      <c r="N411" s="475">
        <v>40.973049402169138</v>
      </c>
      <c r="O411" s="475">
        <v>36.465964525554838</v>
      </c>
      <c r="P411" s="476">
        <v>3271.1311046315377</v>
      </c>
      <c r="Q411" s="500">
        <v>1E-3</v>
      </c>
      <c r="R411" s="495">
        <v>1E-3</v>
      </c>
      <c r="S411" s="495">
        <v>1E-3</v>
      </c>
      <c r="T411" s="495">
        <v>0</v>
      </c>
      <c r="U411" s="500">
        <v>0</v>
      </c>
      <c r="V411" s="495">
        <v>0</v>
      </c>
      <c r="W411" s="495">
        <v>0</v>
      </c>
      <c r="X411" s="495">
        <v>2913.4279834264712</v>
      </c>
      <c r="Y411" s="500">
        <v>138693.29357605471</v>
      </c>
      <c r="Z411" s="495">
        <v>106673.64382073435</v>
      </c>
      <c r="AA411" s="495">
        <v>97192.79958093763</v>
      </c>
      <c r="AB411" s="496">
        <v>9185.2463180141567</v>
      </c>
      <c r="AD411" s="109"/>
      <c r="AE411" s="109"/>
      <c r="AF411" s="109"/>
    </row>
    <row r="412" spans="1:32" s="1" customFormat="1" x14ac:dyDescent="0.3">
      <c r="A412" s="327">
        <v>2</v>
      </c>
      <c r="B412" s="179">
        <v>2028</v>
      </c>
      <c r="C412" s="23" t="s">
        <v>1</v>
      </c>
      <c r="D412" s="500">
        <f t="shared" si="48"/>
        <v>540.76050561667853</v>
      </c>
      <c r="E412" s="495">
        <f t="shared" si="49"/>
        <v>449.90888311593596</v>
      </c>
      <c r="F412" s="495">
        <f t="shared" si="50"/>
        <v>31.855259422623163</v>
      </c>
      <c r="G412" s="496">
        <f t="shared" si="51"/>
        <v>210.16630598443575</v>
      </c>
      <c r="H412" s="491">
        <v>90.577068430621196</v>
      </c>
      <c r="I412" s="475">
        <v>97.139698541177921</v>
      </c>
      <c r="J412" s="475">
        <v>7.4357204443755975</v>
      </c>
      <c r="K412" s="476">
        <v>504.56065525727041</v>
      </c>
      <c r="L412" s="491">
        <v>85.873201471780447</v>
      </c>
      <c r="M412" s="475">
        <v>97.152392015679609</v>
      </c>
      <c r="N412" s="475">
        <v>8.458016346928785</v>
      </c>
      <c r="O412" s="475">
        <v>41.460832191498213</v>
      </c>
      <c r="P412" s="476">
        <v>1350.6842559854449</v>
      </c>
      <c r="Q412" s="500">
        <v>1E-3</v>
      </c>
      <c r="R412" s="495">
        <v>1E-3</v>
      </c>
      <c r="S412" s="495">
        <v>1E-3</v>
      </c>
      <c r="T412" s="495">
        <v>0</v>
      </c>
      <c r="U412" s="500">
        <v>0</v>
      </c>
      <c r="V412" s="495">
        <v>0</v>
      </c>
      <c r="W412" s="495">
        <v>0</v>
      </c>
      <c r="X412" s="495">
        <v>887.58343291967276</v>
      </c>
      <c r="Y412" s="500">
        <v>137313.91228134395</v>
      </c>
      <c r="Z412" s="495">
        <v>106526.00807979662</v>
      </c>
      <c r="AA412" s="495">
        <v>98533.958101467812</v>
      </c>
      <c r="AB412" s="496">
        <v>9580.2654988572267</v>
      </c>
      <c r="AD412" s="109"/>
      <c r="AE412" s="109"/>
      <c r="AF412" s="109"/>
    </row>
    <row r="413" spans="1:32" s="1" customFormat="1" x14ac:dyDescent="0.3">
      <c r="A413" s="327">
        <v>2</v>
      </c>
      <c r="B413" s="179">
        <v>2029</v>
      </c>
      <c r="C413" s="23" t="s">
        <v>1</v>
      </c>
      <c r="D413" s="500">
        <f t="shared" si="48"/>
        <v>358.32629912282965</v>
      </c>
      <c r="E413" s="495">
        <f t="shared" si="49"/>
        <v>318.79265902661518</v>
      </c>
      <c r="F413" s="495">
        <f t="shared" si="50"/>
        <v>25.482392734834928</v>
      </c>
      <c r="G413" s="496">
        <f t="shared" si="51"/>
        <v>166.26869848814917</v>
      </c>
      <c r="H413" s="491">
        <v>58.799527578788378</v>
      </c>
      <c r="I413" s="475">
        <v>68.933473370357063</v>
      </c>
      <c r="J413" s="475">
        <v>5.9944935302464382</v>
      </c>
      <c r="K413" s="476">
        <v>385.43552377333395</v>
      </c>
      <c r="L413" s="491">
        <v>62.09045806270467</v>
      </c>
      <c r="M413" s="475">
        <v>79.364309027657171</v>
      </c>
      <c r="N413" s="475">
        <v>7.8108506035787721</v>
      </c>
      <c r="O413" s="475">
        <v>19.849102517859496</v>
      </c>
      <c r="P413" s="476">
        <v>944.97845079057049</v>
      </c>
      <c r="Q413" s="500">
        <v>1E-3</v>
      </c>
      <c r="R413" s="495">
        <v>1E-3</v>
      </c>
      <c r="S413" s="495">
        <v>1E-3</v>
      </c>
      <c r="T413" s="495">
        <v>0</v>
      </c>
      <c r="U413" s="500">
        <v>0</v>
      </c>
      <c r="V413" s="495">
        <v>0</v>
      </c>
      <c r="W413" s="495">
        <v>0</v>
      </c>
      <c r="X413" s="495">
        <v>360.44660384334401</v>
      </c>
      <c r="Y413" s="500">
        <v>140162.77373626656</v>
      </c>
      <c r="Z413" s="495">
        <v>106366.77363141798</v>
      </c>
      <c r="AA413" s="495">
        <v>97772.235459750096</v>
      </c>
      <c r="AB413" s="496">
        <v>9921.7114909116317</v>
      </c>
      <c r="AD413" s="109"/>
      <c r="AE413" s="109"/>
      <c r="AF413" s="109"/>
    </row>
    <row r="414" spans="1:32" s="1" customFormat="1" x14ac:dyDescent="0.3">
      <c r="A414" s="327">
        <v>2</v>
      </c>
      <c r="B414" s="179">
        <v>2030</v>
      </c>
      <c r="C414" s="23" t="s">
        <v>1</v>
      </c>
      <c r="D414" s="500">
        <f t="shared" si="48"/>
        <v>279.3524778661718</v>
      </c>
      <c r="E414" s="495">
        <f t="shared" si="49"/>
        <v>406.43878304650821</v>
      </c>
      <c r="F414" s="495">
        <f t="shared" si="50"/>
        <v>34.195174403548521</v>
      </c>
      <c r="G414" s="496">
        <f t="shared" si="51"/>
        <v>540.74817270290669</v>
      </c>
      <c r="H414" s="491">
        <v>46.136124577686253</v>
      </c>
      <c r="I414" s="475">
        <v>91.064981942991352</v>
      </c>
      <c r="J414" s="475">
        <v>8.1738048627345243</v>
      </c>
      <c r="K414" s="476">
        <v>1322.728603137358</v>
      </c>
      <c r="L414" s="491">
        <v>26.628023861232602</v>
      </c>
      <c r="M414" s="475">
        <v>60.154887508663222</v>
      </c>
      <c r="N414" s="475">
        <v>6.5445525602508399</v>
      </c>
      <c r="O414" s="475">
        <v>23.828426529401952</v>
      </c>
      <c r="P414" s="476">
        <v>1079.9557509162041</v>
      </c>
      <c r="Q414" s="500">
        <v>1E-3</v>
      </c>
      <c r="R414" s="495">
        <v>1E-3</v>
      </c>
      <c r="S414" s="495">
        <v>1E-3</v>
      </c>
      <c r="T414" s="495">
        <v>1E-3</v>
      </c>
      <c r="U414" s="500">
        <v>0</v>
      </c>
      <c r="V414" s="495">
        <v>0</v>
      </c>
      <c r="W414" s="495">
        <v>0</v>
      </c>
      <c r="X414" s="495">
        <v>0</v>
      </c>
      <c r="Y414" s="500">
        <v>139264.12436534508</v>
      </c>
      <c r="Z414" s="495">
        <v>102652.98263521094</v>
      </c>
      <c r="AA414" s="495">
        <v>96220.673785267994</v>
      </c>
      <c r="AB414" s="496">
        <v>9402.6907278388371</v>
      </c>
      <c r="AD414" s="109"/>
      <c r="AE414" s="109"/>
      <c r="AF414" s="109"/>
    </row>
    <row r="415" spans="1:32" s="1" customFormat="1" x14ac:dyDescent="0.3">
      <c r="A415" s="327">
        <v>3</v>
      </c>
      <c r="B415" s="179">
        <v>2018</v>
      </c>
      <c r="C415" s="23" t="s">
        <v>2</v>
      </c>
      <c r="D415" s="500">
        <f t="shared" si="48"/>
        <v>35.460194083501385</v>
      </c>
      <c r="E415" s="495">
        <f t="shared" si="49"/>
        <v>1300.2356247344703</v>
      </c>
      <c r="F415" s="495">
        <f t="shared" si="50"/>
        <v>130.83596902053006</v>
      </c>
      <c r="G415" s="496">
        <f t="shared" si="51"/>
        <v>190.14216034605309</v>
      </c>
      <c r="H415" s="491">
        <v>5.7926098154696328</v>
      </c>
      <c r="I415" s="475">
        <v>279.94280145940348</v>
      </c>
      <c r="J415" s="475">
        <v>31.633367693048164</v>
      </c>
      <c r="K415" s="476">
        <v>482.60759941299648</v>
      </c>
      <c r="L415" s="491">
        <v>32.090069395055053</v>
      </c>
      <c r="M415" s="475">
        <v>216.8562941868696</v>
      </c>
      <c r="N415" s="475">
        <v>27.155586334052163</v>
      </c>
      <c r="O415" s="475">
        <v>37.517540083318096</v>
      </c>
      <c r="P415" s="476">
        <v>2605.6885634141963</v>
      </c>
      <c r="Q415" s="500">
        <v>1E-3</v>
      </c>
      <c r="R415" s="495">
        <v>1E-3</v>
      </c>
      <c r="S415" s="495">
        <v>1E-3</v>
      </c>
      <c r="T415" s="495">
        <v>0</v>
      </c>
      <c r="U415" s="500">
        <v>0</v>
      </c>
      <c r="V415" s="495">
        <v>0</v>
      </c>
      <c r="W415" s="495">
        <v>0</v>
      </c>
      <c r="X415" s="495">
        <v>2160.5975040845183</v>
      </c>
      <c r="Y415" s="500">
        <v>140797.41082205254</v>
      </c>
      <c r="Z415" s="495">
        <v>106826.89182572041</v>
      </c>
      <c r="AA415" s="495">
        <v>95128.26192493907</v>
      </c>
      <c r="AB415" s="496">
        <v>9061.7505677044883</v>
      </c>
      <c r="AD415" s="109"/>
      <c r="AE415" s="109"/>
      <c r="AF415" s="109"/>
    </row>
    <row r="416" spans="1:32" s="1" customFormat="1" ht="16.2" thickBot="1" x14ac:dyDescent="0.35">
      <c r="A416" s="409">
        <v>3</v>
      </c>
      <c r="B416" s="180">
        <v>2019</v>
      </c>
      <c r="C416" s="24" t="s">
        <v>2</v>
      </c>
      <c r="D416" s="501">
        <f t="shared" si="48"/>
        <v>942.90453369606689</v>
      </c>
      <c r="E416" s="497">
        <f t="shared" si="49"/>
        <v>512.76663669972368</v>
      </c>
      <c r="F416" s="497">
        <f t="shared" si="50"/>
        <v>45.379573085151797</v>
      </c>
      <c r="G416" s="498">
        <f t="shared" si="51"/>
        <v>81.753295905903784</v>
      </c>
      <c r="H416" s="492">
        <v>154.12040406098038</v>
      </c>
      <c r="I416" s="477">
        <v>110.68887979758523</v>
      </c>
      <c r="J416" s="477">
        <v>10.924771152938305</v>
      </c>
      <c r="K416" s="478">
        <v>207.67193916100757</v>
      </c>
      <c r="L416" s="492">
        <v>160.05302702152599</v>
      </c>
      <c r="M416" s="477">
        <v>114.85104604722696</v>
      </c>
      <c r="N416" s="477">
        <v>12.348507556871221</v>
      </c>
      <c r="O416" s="477">
        <v>27.648840969094557</v>
      </c>
      <c r="P416" s="478">
        <v>1828.0337859589831</v>
      </c>
      <c r="Q416" s="501">
        <v>1E-3</v>
      </c>
      <c r="R416" s="497">
        <v>1E-3</v>
      </c>
      <c r="S416" s="497">
        <v>1E-3</v>
      </c>
      <c r="T416" s="497">
        <v>0</v>
      </c>
      <c r="U416" s="501">
        <v>0</v>
      </c>
      <c r="V416" s="497">
        <v>0</v>
      </c>
      <c r="W416" s="497">
        <v>0</v>
      </c>
      <c r="X416" s="497">
        <v>1648.0096877670701</v>
      </c>
      <c r="Y416" s="501">
        <v>140713.38838710016</v>
      </c>
      <c r="Z416" s="497">
        <v>106547.58333141007</v>
      </c>
      <c r="AA416" s="497">
        <v>95537.944579989824</v>
      </c>
      <c r="AB416" s="498">
        <v>9054.3085090469285</v>
      </c>
      <c r="AD416" s="109"/>
      <c r="AE416" s="109"/>
      <c r="AF416" s="109"/>
    </row>
    <row r="417" spans="1:32" s="1" customFormat="1" x14ac:dyDescent="0.3">
      <c r="A417" s="47">
        <v>3</v>
      </c>
      <c r="B417" s="178">
        <v>2020</v>
      </c>
      <c r="C417" s="22" t="s">
        <v>2</v>
      </c>
      <c r="D417" s="499">
        <f t="shared" si="48"/>
        <v>1594.9969673182009</v>
      </c>
      <c r="E417" s="493">
        <f t="shared" si="49"/>
        <v>460.30062805103898</v>
      </c>
      <c r="F417" s="493">
        <f t="shared" si="50"/>
        <v>45.154245389648821</v>
      </c>
      <c r="G417" s="494">
        <f t="shared" si="51"/>
        <v>922.66096397966385</v>
      </c>
      <c r="H417" s="490">
        <v>252.48639286440894</v>
      </c>
      <c r="I417" s="473">
        <v>95.981638934866908</v>
      </c>
      <c r="J417" s="473">
        <v>10.598896550950681</v>
      </c>
      <c r="K417" s="474">
        <v>2016.9644133409429</v>
      </c>
      <c r="L417" s="490">
        <v>173.49921097895759</v>
      </c>
      <c r="M417" s="473">
        <v>83.564513667403517</v>
      </c>
      <c r="N417" s="473">
        <v>10.52304673458274</v>
      </c>
      <c r="O417" s="473">
        <v>54.743191054691749</v>
      </c>
      <c r="P417" s="474">
        <v>2229.2826908781371</v>
      </c>
      <c r="Q417" s="499">
        <v>1E-3</v>
      </c>
      <c r="R417" s="493">
        <v>1E-3</v>
      </c>
      <c r="S417" s="493">
        <v>1E-3</v>
      </c>
      <c r="T417" s="493">
        <v>0</v>
      </c>
      <c r="U417" s="499">
        <v>0</v>
      </c>
      <c r="V417" s="493">
        <v>0</v>
      </c>
      <c r="W417" s="493">
        <v>0</v>
      </c>
      <c r="X417" s="493">
        <v>267.06046859188621</v>
      </c>
      <c r="Y417" s="499">
        <v>145294.6823475722</v>
      </c>
      <c r="Z417" s="493">
        <v>110301.45518100781</v>
      </c>
      <c r="AA417" s="493">
        <v>97986.393108891047</v>
      </c>
      <c r="AB417" s="494">
        <v>10521.356763246515</v>
      </c>
      <c r="AD417" s="109"/>
      <c r="AE417" s="109"/>
      <c r="AF417" s="109"/>
    </row>
    <row r="418" spans="1:32" s="1" customFormat="1" x14ac:dyDescent="0.3">
      <c r="A418" s="327">
        <v>3</v>
      </c>
      <c r="B418" s="179">
        <v>2021</v>
      </c>
      <c r="C418" s="23" t="s">
        <v>2</v>
      </c>
      <c r="D418" s="500">
        <f t="shared" si="48"/>
        <v>86.714471741890407</v>
      </c>
      <c r="E418" s="495">
        <f t="shared" si="49"/>
        <v>1765.0996932062678</v>
      </c>
      <c r="F418" s="495">
        <f t="shared" si="50"/>
        <v>180.22496920640268</v>
      </c>
      <c r="G418" s="496">
        <f t="shared" si="51"/>
        <v>188.29061126771532</v>
      </c>
      <c r="H418" s="491">
        <v>13.596580172855928</v>
      </c>
      <c r="I418" s="475">
        <v>369.74683351856646</v>
      </c>
      <c r="J418" s="475">
        <v>41.759723251667204</v>
      </c>
      <c r="K418" s="476">
        <v>426.34393709672497</v>
      </c>
      <c r="L418" s="491">
        <v>79.820673353621245</v>
      </c>
      <c r="M418" s="475">
        <v>467.66909698371325</v>
      </c>
      <c r="N418" s="475">
        <v>44.031986166488572</v>
      </c>
      <c r="O418" s="475">
        <v>35.451079430039037</v>
      </c>
      <c r="P418" s="476">
        <v>3400.177256690065</v>
      </c>
      <c r="Q418" s="500">
        <v>1E-3</v>
      </c>
      <c r="R418" s="495">
        <v>1E-3</v>
      </c>
      <c r="S418" s="495">
        <v>1E-3</v>
      </c>
      <c r="T418" s="495">
        <v>0</v>
      </c>
      <c r="U418" s="500">
        <v>0</v>
      </c>
      <c r="V418" s="495">
        <v>0</v>
      </c>
      <c r="W418" s="495">
        <v>0</v>
      </c>
      <c r="X418" s="495">
        <v>3009.2833990233794</v>
      </c>
      <c r="Y418" s="500">
        <v>146686.35971015305</v>
      </c>
      <c r="Z418" s="495">
        <v>109797.54054257669</v>
      </c>
      <c r="AA418" s="495">
        <v>99262.494312190422</v>
      </c>
      <c r="AB418" s="496">
        <v>10157.724040004226</v>
      </c>
      <c r="AD418" s="109"/>
      <c r="AE418" s="109"/>
      <c r="AF418" s="109"/>
    </row>
    <row r="419" spans="1:32" s="1" customFormat="1" x14ac:dyDescent="0.3">
      <c r="A419" s="327">
        <v>3</v>
      </c>
      <c r="B419" s="179">
        <v>2022</v>
      </c>
      <c r="C419" s="23" t="s">
        <v>2</v>
      </c>
      <c r="D419" s="500">
        <f t="shared" si="48"/>
        <v>588.98846039005991</v>
      </c>
      <c r="E419" s="495">
        <f t="shared" si="49"/>
        <v>489.38399339636368</v>
      </c>
      <c r="F419" s="495">
        <f t="shared" si="50"/>
        <v>34.743958155605817</v>
      </c>
      <c r="G419" s="496">
        <f t="shared" si="51"/>
        <v>249.88617559451578</v>
      </c>
      <c r="H419" s="491">
        <v>93.241595448988903</v>
      </c>
      <c r="I419" s="475">
        <v>102.40891154835539</v>
      </c>
      <c r="J419" s="475">
        <v>7.9432708682851274</v>
      </c>
      <c r="K419" s="476">
        <v>544.63508237887856</v>
      </c>
      <c r="L419" s="491">
        <v>89.722799833573404</v>
      </c>
      <c r="M419" s="475">
        <v>104.37385768523356</v>
      </c>
      <c r="N419" s="475">
        <v>9.2232005482047406</v>
      </c>
      <c r="O419" s="475">
        <v>41.249318833909655</v>
      </c>
      <c r="P419" s="476">
        <v>1393.924759539045</v>
      </c>
      <c r="Q419" s="500">
        <v>1E-3</v>
      </c>
      <c r="R419" s="495">
        <v>1E-3</v>
      </c>
      <c r="S419" s="495">
        <v>1E-3</v>
      </c>
      <c r="T419" s="495">
        <v>0</v>
      </c>
      <c r="U419" s="500">
        <v>0</v>
      </c>
      <c r="V419" s="495">
        <v>0</v>
      </c>
      <c r="W419" s="495">
        <v>0</v>
      </c>
      <c r="X419" s="495">
        <v>890.53799599407591</v>
      </c>
      <c r="Y419" s="500">
        <v>145286.38773006192</v>
      </c>
      <c r="Z419" s="495">
        <v>109910.66771373301</v>
      </c>
      <c r="AA419" s="495">
        <v>100602.26458718936</v>
      </c>
      <c r="AB419" s="496">
        <v>10552.720940359224</v>
      </c>
      <c r="AD419" s="109"/>
      <c r="AE419" s="109"/>
      <c r="AF419" s="109"/>
    </row>
    <row r="420" spans="1:32" s="1" customFormat="1" x14ac:dyDescent="0.3">
      <c r="A420" s="327">
        <v>3</v>
      </c>
      <c r="B420" s="179">
        <v>2023</v>
      </c>
      <c r="C420" s="23" t="s">
        <v>2</v>
      </c>
      <c r="D420" s="500">
        <f t="shared" si="48"/>
        <v>389.54604686769869</v>
      </c>
      <c r="E420" s="495">
        <f t="shared" si="49"/>
        <v>345.88340056492439</v>
      </c>
      <c r="F420" s="495">
        <f t="shared" si="50"/>
        <v>27.811582867071731</v>
      </c>
      <c r="G420" s="496">
        <f t="shared" si="51"/>
        <v>198.70057363152102</v>
      </c>
      <c r="H420" s="491">
        <v>60.498214180828946</v>
      </c>
      <c r="I420" s="475">
        <v>72.608064896318439</v>
      </c>
      <c r="J420" s="475">
        <v>6.4068535409973979</v>
      </c>
      <c r="K420" s="476">
        <v>419.50389759633538</v>
      </c>
      <c r="L420" s="491">
        <v>63.851256263443183</v>
      </c>
      <c r="M420" s="475">
        <v>83.478159762037194</v>
      </c>
      <c r="N420" s="475">
        <v>8.3337429778425491</v>
      </c>
      <c r="O420" s="475">
        <v>19.259575302496799</v>
      </c>
      <c r="P420" s="476">
        <v>976.17409731636712</v>
      </c>
      <c r="Q420" s="500">
        <v>1E-3</v>
      </c>
      <c r="R420" s="495">
        <v>1E-3</v>
      </c>
      <c r="S420" s="495">
        <v>1E-3</v>
      </c>
      <c r="T420" s="495">
        <v>0</v>
      </c>
      <c r="U420" s="500">
        <v>0</v>
      </c>
      <c r="V420" s="495">
        <v>0</v>
      </c>
      <c r="W420" s="495">
        <v>0</v>
      </c>
      <c r="X420" s="495">
        <v>272.40477839430321</v>
      </c>
      <c r="Y420" s="500">
        <v>148096.25704284394</v>
      </c>
      <c r="Z420" s="495">
        <v>109565.21461291048</v>
      </c>
      <c r="AA420" s="495">
        <v>99840.959661311164</v>
      </c>
      <c r="AB420" s="496">
        <v>10894.089946984335</v>
      </c>
      <c r="AD420" s="109"/>
      <c r="AE420" s="109"/>
      <c r="AF420" s="109"/>
    </row>
    <row r="421" spans="1:32" s="1" customFormat="1" x14ac:dyDescent="0.3">
      <c r="A421" s="327">
        <v>3</v>
      </c>
      <c r="B421" s="179">
        <v>2024</v>
      </c>
      <c r="C421" s="23" t="s">
        <v>2</v>
      </c>
      <c r="D421" s="500">
        <f t="shared" ref="D421:D452" si="52">Y421*H421/23000</f>
        <v>303.93855923870467</v>
      </c>
      <c r="E421" s="495">
        <f t="shared" ref="E421:E452" si="53">Z421*I421/23000</f>
        <v>440.8038752094036</v>
      </c>
      <c r="F421" s="495">
        <f t="shared" ref="F421:F452" si="54">AA421*J421/23000</f>
        <v>37.327112996167209</v>
      </c>
      <c r="G421" s="496">
        <f t="shared" ref="G421:G452" si="55">AB421*K421/23000</f>
        <v>651.47151167475943</v>
      </c>
      <c r="H421" s="491">
        <v>47.474782888152689</v>
      </c>
      <c r="I421" s="475">
        <v>95.867530307459873</v>
      </c>
      <c r="J421" s="475">
        <v>8.734472128979009</v>
      </c>
      <c r="K421" s="476">
        <v>1444.2115740650793</v>
      </c>
      <c r="L421" s="491">
        <v>27.088887923183421</v>
      </c>
      <c r="M421" s="475">
        <v>63.165314864474631</v>
      </c>
      <c r="N421" s="475">
        <v>7.0479402837695666</v>
      </c>
      <c r="O421" s="475">
        <v>24.222070624295636</v>
      </c>
      <c r="P421" s="476">
        <v>1116.4655068125583</v>
      </c>
      <c r="Q421" s="500">
        <v>1E-3</v>
      </c>
      <c r="R421" s="495">
        <v>1E-3</v>
      </c>
      <c r="S421" s="495">
        <v>1E-3</v>
      </c>
      <c r="T421" s="495">
        <v>1E-3</v>
      </c>
      <c r="U421" s="500">
        <v>0</v>
      </c>
      <c r="V421" s="495">
        <v>0</v>
      </c>
      <c r="W421" s="495">
        <v>0</v>
      </c>
      <c r="X421" s="495">
        <v>0</v>
      </c>
      <c r="Y421" s="500">
        <v>147248.42194559475</v>
      </c>
      <c r="Z421" s="495">
        <v>105755.19257981096</v>
      </c>
      <c r="AA421" s="495">
        <v>98291.412032040054</v>
      </c>
      <c r="AB421" s="496">
        <v>10375.103646582646</v>
      </c>
      <c r="AD421" s="109"/>
      <c r="AE421" s="109"/>
      <c r="AF421" s="109"/>
    </row>
    <row r="422" spans="1:32" s="1" customFormat="1" x14ac:dyDescent="0.3">
      <c r="A422" s="327">
        <v>3</v>
      </c>
      <c r="B422" s="179">
        <v>2025</v>
      </c>
      <c r="C422" s="23" t="s">
        <v>2</v>
      </c>
      <c r="D422" s="500">
        <f t="shared" si="52"/>
        <v>38.545476784818064</v>
      </c>
      <c r="E422" s="495">
        <f t="shared" si="53"/>
        <v>1411.3009406611643</v>
      </c>
      <c r="F422" s="495">
        <f t="shared" si="54"/>
        <v>142.86226227769743</v>
      </c>
      <c r="G422" s="496">
        <f t="shared" si="55"/>
        <v>230.41388513157975</v>
      </c>
      <c r="H422" s="491">
        <v>5.9578258469901799</v>
      </c>
      <c r="I422" s="475">
        <v>294.74908797740233</v>
      </c>
      <c r="J422" s="475">
        <v>33.804957430248294</v>
      </c>
      <c r="K422" s="476">
        <v>528.16428027424081</v>
      </c>
      <c r="L422" s="491">
        <v>31.825132329184704</v>
      </c>
      <c r="M422" s="475">
        <v>224.66170876725707</v>
      </c>
      <c r="N422" s="475">
        <v>28.692735377775978</v>
      </c>
      <c r="O422" s="475">
        <v>38.622812250707952</v>
      </c>
      <c r="P422" s="476">
        <v>2710.9756058865396</v>
      </c>
      <c r="Q422" s="500">
        <v>1E-3</v>
      </c>
      <c r="R422" s="495">
        <v>1E-3</v>
      </c>
      <c r="S422" s="495">
        <v>1E-3</v>
      </c>
      <c r="T422" s="495">
        <v>0</v>
      </c>
      <c r="U422" s="500">
        <v>0</v>
      </c>
      <c r="V422" s="495">
        <v>0</v>
      </c>
      <c r="W422" s="495">
        <v>0</v>
      </c>
      <c r="X422" s="495">
        <v>2221.4331378630068</v>
      </c>
      <c r="Y422" s="500">
        <v>148803.60534517598</v>
      </c>
      <c r="Z422" s="495">
        <v>110127.30135299146</v>
      </c>
      <c r="AA422" s="495">
        <v>97199.709219184384</v>
      </c>
      <c r="AB422" s="496">
        <v>10033.846581360338</v>
      </c>
      <c r="AD422" s="109"/>
      <c r="AE422" s="109"/>
      <c r="AF422" s="109"/>
    </row>
    <row r="423" spans="1:32" s="1" customFormat="1" ht="16.2" thickBot="1" x14ac:dyDescent="0.35">
      <c r="A423" s="409">
        <v>3</v>
      </c>
      <c r="B423" s="180">
        <v>2026</v>
      </c>
      <c r="C423" s="24" t="s">
        <v>2</v>
      </c>
      <c r="D423" s="501">
        <f t="shared" si="52"/>
        <v>1024.541626368999</v>
      </c>
      <c r="E423" s="497">
        <f t="shared" si="53"/>
        <v>555.69592321480923</v>
      </c>
      <c r="F423" s="497">
        <f t="shared" si="54"/>
        <v>49.540153707245139</v>
      </c>
      <c r="G423" s="498">
        <f t="shared" si="55"/>
        <v>99.070168687093656</v>
      </c>
      <c r="H423" s="492">
        <v>158.51766181786874</v>
      </c>
      <c r="I423" s="477">
        <v>116.52490864897496</v>
      </c>
      <c r="J423" s="477">
        <v>11.673961592730677</v>
      </c>
      <c r="K423" s="478">
        <v>227.25405291449624</v>
      </c>
      <c r="L423" s="492">
        <v>165.96509253813082</v>
      </c>
      <c r="M423" s="477">
        <v>120.97432410182522</v>
      </c>
      <c r="N423" s="477">
        <v>13.069483275194214</v>
      </c>
      <c r="O423" s="477">
        <v>27.256375944036339</v>
      </c>
      <c r="P423" s="478">
        <v>1878.1092751980354</v>
      </c>
      <c r="Q423" s="501">
        <v>1E-3</v>
      </c>
      <c r="R423" s="497">
        <v>1E-3</v>
      </c>
      <c r="S423" s="497">
        <v>1E-3</v>
      </c>
      <c r="T423" s="497">
        <v>0</v>
      </c>
      <c r="U423" s="501">
        <v>0</v>
      </c>
      <c r="V423" s="497">
        <v>0</v>
      </c>
      <c r="W423" s="497">
        <v>0</v>
      </c>
      <c r="X423" s="497">
        <v>1678.1105982275756</v>
      </c>
      <c r="Y423" s="501">
        <v>148655.09077191484</v>
      </c>
      <c r="Z423" s="497">
        <v>109684.75652225318</v>
      </c>
      <c r="AA423" s="497">
        <v>97603.84478017746</v>
      </c>
      <c r="AB423" s="498">
        <v>10026.7249388088</v>
      </c>
      <c r="AD423" s="109"/>
      <c r="AE423" s="109"/>
      <c r="AF423" s="109"/>
    </row>
    <row r="424" spans="1:32" s="1" customFormat="1" x14ac:dyDescent="0.3">
      <c r="A424" s="47">
        <v>3</v>
      </c>
      <c r="B424" s="178">
        <v>2027</v>
      </c>
      <c r="C424" s="22" t="s">
        <v>2</v>
      </c>
      <c r="D424" s="499">
        <f t="shared" si="52"/>
        <v>1730.9717654661756</v>
      </c>
      <c r="E424" s="493">
        <f t="shared" si="53"/>
        <v>498.06576922427678</v>
      </c>
      <c r="F424" s="493">
        <f t="shared" si="54"/>
        <v>49.213284343217026</v>
      </c>
      <c r="G424" s="494">
        <f t="shared" si="55"/>
        <v>1089.7355796302181</v>
      </c>
      <c r="H424" s="490">
        <v>259.74210587969139</v>
      </c>
      <c r="I424" s="473">
        <v>101.62163614324894</v>
      </c>
      <c r="J424" s="473">
        <v>11.419392980777316</v>
      </c>
      <c r="K424" s="474">
        <v>2177.0304707812998</v>
      </c>
      <c r="L424" s="490">
        <v>178.0890473864028</v>
      </c>
      <c r="M424" s="473">
        <v>88.30553386618196</v>
      </c>
      <c r="N424" s="473">
        <v>11.303914504515852</v>
      </c>
      <c r="O424" s="473">
        <v>54.108495744345049</v>
      </c>
      <c r="P424" s="474">
        <v>2288.3792546353152</v>
      </c>
      <c r="Q424" s="499">
        <v>1E-3</v>
      </c>
      <c r="R424" s="493">
        <v>1E-3</v>
      </c>
      <c r="S424" s="493">
        <v>1E-3</v>
      </c>
      <c r="T424" s="493">
        <v>0</v>
      </c>
      <c r="U424" s="499">
        <v>0</v>
      </c>
      <c r="V424" s="493">
        <v>0</v>
      </c>
      <c r="W424" s="493">
        <v>0</v>
      </c>
      <c r="X424" s="493">
        <v>165.45627959836071</v>
      </c>
      <c r="Y424" s="499">
        <v>153276.46039861752</v>
      </c>
      <c r="Z424" s="493">
        <v>112727.10346850082</v>
      </c>
      <c r="AA424" s="493">
        <v>99121.340495013152</v>
      </c>
      <c r="AB424" s="494">
        <v>11512.892753632426</v>
      </c>
      <c r="AD424" s="109"/>
      <c r="AE424" s="109"/>
      <c r="AF424" s="109"/>
    </row>
    <row r="425" spans="1:32" s="1" customFormat="1" x14ac:dyDescent="0.3">
      <c r="A425" s="327">
        <v>3</v>
      </c>
      <c r="B425" s="179">
        <v>2028</v>
      </c>
      <c r="C425" s="23" t="s">
        <v>2</v>
      </c>
      <c r="D425" s="500">
        <f t="shared" si="52"/>
        <v>94.089707307998538</v>
      </c>
      <c r="E425" s="495">
        <f t="shared" si="53"/>
        <v>1908.5284821569933</v>
      </c>
      <c r="F425" s="495">
        <f t="shared" si="54"/>
        <v>196.34666204787561</v>
      </c>
      <c r="G425" s="496">
        <f t="shared" si="55"/>
        <v>223.45160095976914</v>
      </c>
      <c r="H425" s="491">
        <v>13.988901870892272</v>
      </c>
      <c r="I425" s="475">
        <v>391.29559467152058</v>
      </c>
      <c r="J425" s="475">
        <v>44.980768937021949</v>
      </c>
      <c r="K425" s="476">
        <v>460.95846860617166</v>
      </c>
      <c r="L425" s="491">
        <v>81.841290495156386</v>
      </c>
      <c r="M425" s="475">
        <v>496.49397712733582</v>
      </c>
      <c r="N425" s="475">
        <v>47.657894944456821</v>
      </c>
      <c r="O425" s="475">
        <v>34.825229250548162</v>
      </c>
      <c r="P425" s="476">
        <v>3552.8801701441821</v>
      </c>
      <c r="Q425" s="500">
        <v>1E-3</v>
      </c>
      <c r="R425" s="495">
        <v>1E-3</v>
      </c>
      <c r="S425" s="495">
        <v>1E-3</v>
      </c>
      <c r="T425" s="495">
        <v>0</v>
      </c>
      <c r="U425" s="500">
        <v>0</v>
      </c>
      <c r="V425" s="495">
        <v>0</v>
      </c>
      <c r="W425" s="495">
        <v>0</v>
      </c>
      <c r="X425" s="495">
        <v>3126.7459307885592</v>
      </c>
      <c r="Y425" s="500">
        <v>154698.58092198719</v>
      </c>
      <c r="Z425" s="495">
        <v>112181.57241575945</v>
      </c>
      <c r="AA425" s="495">
        <v>100397.86632869707</v>
      </c>
      <c r="AB425" s="496">
        <v>11149.348958952785</v>
      </c>
      <c r="AD425" s="109"/>
      <c r="AE425" s="109"/>
      <c r="AF425" s="109"/>
    </row>
    <row r="426" spans="1:32" s="1" customFormat="1" x14ac:dyDescent="0.3">
      <c r="A426" s="327">
        <v>3</v>
      </c>
      <c r="B426" s="179">
        <v>2029</v>
      </c>
      <c r="C426" s="23" t="s">
        <v>2</v>
      </c>
      <c r="D426" s="500">
        <f t="shared" si="52"/>
        <v>643.69249910941619</v>
      </c>
      <c r="E426" s="495">
        <f t="shared" si="53"/>
        <v>528.70433823554959</v>
      </c>
      <c r="F426" s="495">
        <f t="shared" si="54"/>
        <v>37.847325919186595</v>
      </c>
      <c r="G426" s="496">
        <f t="shared" si="55"/>
        <v>295.04117404187247</v>
      </c>
      <c r="H426" s="491">
        <v>96.181517989487915</v>
      </c>
      <c r="I426" s="475">
        <v>108.35941720496763</v>
      </c>
      <c r="J426" s="475">
        <v>8.5563240554794131</v>
      </c>
      <c r="K426" s="476">
        <v>587.816359095189</v>
      </c>
      <c r="L426" s="491">
        <v>93.467316790598417</v>
      </c>
      <c r="M426" s="475">
        <v>113.08977716007468</v>
      </c>
      <c r="N426" s="475">
        <v>10.141329427834236</v>
      </c>
      <c r="O426" s="475">
        <v>40.931811928482858</v>
      </c>
      <c r="P426" s="476">
        <v>1442.0572628185812</v>
      </c>
      <c r="Q426" s="500">
        <v>1E-3</v>
      </c>
      <c r="R426" s="495">
        <v>1E-3</v>
      </c>
      <c r="S426" s="495">
        <v>1E-3</v>
      </c>
      <c r="T426" s="495">
        <v>0</v>
      </c>
      <c r="U426" s="500">
        <v>0</v>
      </c>
      <c r="V426" s="495">
        <v>0</v>
      </c>
      <c r="W426" s="495">
        <v>0</v>
      </c>
      <c r="X426" s="495">
        <v>895.17171565187516</v>
      </c>
      <c r="Y426" s="500">
        <v>153926.9475985466</v>
      </c>
      <c r="Z426" s="495">
        <v>112220.97804767604</v>
      </c>
      <c r="AA426" s="495">
        <v>101736.27021335601</v>
      </c>
      <c r="AB426" s="496">
        <v>11544.331657268784</v>
      </c>
      <c r="AD426" s="109"/>
      <c r="AE426" s="109"/>
      <c r="AF426" s="109"/>
    </row>
    <row r="427" spans="1:32" s="1" customFormat="1" x14ac:dyDescent="0.3">
      <c r="A427" s="327">
        <v>3</v>
      </c>
      <c r="B427" s="179">
        <v>2030</v>
      </c>
      <c r="C427" s="23" t="s">
        <v>2</v>
      </c>
      <c r="D427" s="500">
        <f t="shared" si="52"/>
        <v>424.83211471884692</v>
      </c>
      <c r="E427" s="495">
        <f t="shared" si="53"/>
        <v>374.40263177862238</v>
      </c>
      <c r="F427" s="495">
        <f t="shared" si="54"/>
        <v>30.311256513724469</v>
      </c>
      <c r="G427" s="496">
        <f t="shared" si="55"/>
        <v>235.83254670309495</v>
      </c>
      <c r="H427" s="491">
        <v>62.358481998821496</v>
      </c>
      <c r="I427" s="475">
        <v>76.899679292853023</v>
      </c>
      <c r="J427" s="475">
        <v>6.904233848190918</v>
      </c>
      <c r="K427" s="476">
        <v>456.36192153690439</v>
      </c>
      <c r="L427" s="491">
        <v>65.51609426449626</v>
      </c>
      <c r="M427" s="475">
        <v>88.283086634513609</v>
      </c>
      <c r="N427" s="475">
        <v>8.9698421682002625</v>
      </c>
      <c r="O427" s="475">
        <v>18.706977764784256</v>
      </c>
      <c r="P427" s="476">
        <v>1011.9806277949214</v>
      </c>
      <c r="Q427" s="500">
        <v>1E-3</v>
      </c>
      <c r="R427" s="495">
        <v>1E-3</v>
      </c>
      <c r="S427" s="495">
        <v>1E-3</v>
      </c>
      <c r="T427" s="495">
        <v>0</v>
      </c>
      <c r="U427" s="500">
        <v>0</v>
      </c>
      <c r="V427" s="495">
        <v>0</v>
      </c>
      <c r="W427" s="495">
        <v>0</v>
      </c>
      <c r="X427" s="495">
        <v>181.81151424300916</v>
      </c>
      <c r="Y427" s="500">
        <v>156693.01633606383</v>
      </c>
      <c r="Z427" s="495">
        <v>111980.44790426891</v>
      </c>
      <c r="AA427" s="495">
        <v>100975.56298709898</v>
      </c>
      <c r="AB427" s="496">
        <v>11885.629186379329</v>
      </c>
      <c r="AD427" s="109"/>
      <c r="AE427" s="109"/>
      <c r="AF427" s="109"/>
    </row>
    <row r="428" spans="1:32" s="1" customFormat="1" x14ac:dyDescent="0.3">
      <c r="A428" s="327">
        <v>4</v>
      </c>
      <c r="B428" s="179">
        <v>2018</v>
      </c>
      <c r="C428" s="23" t="s">
        <v>3</v>
      </c>
      <c r="D428" s="500">
        <f t="shared" si="52"/>
        <v>329.9316667750951</v>
      </c>
      <c r="E428" s="495">
        <f t="shared" si="53"/>
        <v>477.21926126407197</v>
      </c>
      <c r="F428" s="495">
        <f t="shared" si="54"/>
        <v>40.677836698383118</v>
      </c>
      <c r="G428" s="496">
        <f t="shared" si="55"/>
        <v>778.47642421699561</v>
      </c>
      <c r="H428" s="491">
        <v>48.839759167552266</v>
      </c>
      <c r="I428" s="475">
        <v>101.50660108048959</v>
      </c>
      <c r="J428" s="475">
        <v>9.4097460565732884</v>
      </c>
      <c r="K428" s="476">
        <v>1575.2157617179505</v>
      </c>
      <c r="L428" s="491">
        <v>27.564986289580897</v>
      </c>
      <c r="M428" s="475">
        <v>66.68631849402226</v>
      </c>
      <c r="N428" s="475">
        <v>7.6581860515457496</v>
      </c>
      <c r="O428" s="475">
        <v>24.503047258636808</v>
      </c>
      <c r="P428" s="476">
        <v>1158.1995446795215</v>
      </c>
      <c r="Q428" s="500">
        <v>1E-3</v>
      </c>
      <c r="R428" s="495">
        <v>1E-3</v>
      </c>
      <c r="S428" s="495">
        <v>1E-3</v>
      </c>
      <c r="T428" s="495">
        <v>1E-3</v>
      </c>
      <c r="U428" s="500">
        <v>0</v>
      </c>
      <c r="V428" s="495">
        <v>0</v>
      </c>
      <c r="W428" s="495">
        <v>0</v>
      </c>
      <c r="X428" s="495">
        <v>0</v>
      </c>
      <c r="Y428" s="500">
        <v>155373.9917061</v>
      </c>
      <c r="Z428" s="495">
        <v>108131.32241882684</v>
      </c>
      <c r="AA428" s="495">
        <v>99427.788851883437</v>
      </c>
      <c r="AB428" s="496">
        <v>11366.670009360192</v>
      </c>
      <c r="AD428" s="109"/>
      <c r="AE428" s="109"/>
      <c r="AF428" s="109"/>
    </row>
    <row r="429" spans="1:32" s="1" customFormat="1" x14ac:dyDescent="0.3">
      <c r="A429" s="327">
        <v>4</v>
      </c>
      <c r="B429" s="179">
        <v>2019</v>
      </c>
      <c r="C429" s="23" t="s">
        <v>3</v>
      </c>
      <c r="D429" s="500">
        <f t="shared" si="52"/>
        <v>41.808091234575798</v>
      </c>
      <c r="E429" s="495">
        <f t="shared" si="53"/>
        <v>1528.243687108414</v>
      </c>
      <c r="F429" s="495">
        <f t="shared" si="54"/>
        <v>155.70553339771084</v>
      </c>
      <c r="G429" s="496">
        <f t="shared" si="55"/>
        <v>276.66969639209555</v>
      </c>
      <c r="H429" s="491">
        <v>6.1265096721864083</v>
      </c>
      <c r="I429" s="475">
        <v>312.06695057783332</v>
      </c>
      <c r="J429" s="475">
        <v>36.417975971656602</v>
      </c>
      <c r="K429" s="476">
        <v>577.17092258190564</v>
      </c>
      <c r="L429" s="491">
        <v>31.577421829809172</v>
      </c>
      <c r="M429" s="475">
        <v>234.09979076161875</v>
      </c>
      <c r="N429" s="475">
        <v>30.581880910814654</v>
      </c>
      <c r="O429" s="475">
        <v>39.736203329090969</v>
      </c>
      <c r="P429" s="476">
        <v>2834.5158467346664</v>
      </c>
      <c r="Q429" s="500">
        <v>1E-3</v>
      </c>
      <c r="R429" s="495">
        <v>1E-3</v>
      </c>
      <c r="S429" s="495">
        <v>1E-3</v>
      </c>
      <c r="T429" s="495">
        <v>0</v>
      </c>
      <c r="U429" s="500">
        <v>0</v>
      </c>
      <c r="V429" s="495">
        <v>0</v>
      </c>
      <c r="W429" s="495">
        <v>0</v>
      </c>
      <c r="X429" s="495">
        <v>2297.0801274818514</v>
      </c>
      <c r="Y429" s="500">
        <v>156954.96291481014</v>
      </c>
      <c r="Z429" s="495">
        <v>112634.81999106079</v>
      </c>
      <c r="AA429" s="495">
        <v>98336.801334993143</v>
      </c>
      <c r="AB429" s="496">
        <v>11025.1621626264</v>
      </c>
      <c r="AD429" s="109"/>
      <c r="AE429" s="109"/>
      <c r="AF429" s="109"/>
    </row>
    <row r="430" spans="1:32" s="1" customFormat="1" ht="16.2" thickBot="1" x14ac:dyDescent="0.35">
      <c r="A430" s="409">
        <v>4</v>
      </c>
      <c r="B430" s="180">
        <v>2020</v>
      </c>
      <c r="C430" s="24" t="s">
        <v>3</v>
      </c>
      <c r="D430" s="501">
        <f t="shared" si="52"/>
        <v>1110.6538715075656</v>
      </c>
      <c r="E430" s="497">
        <f t="shared" si="53"/>
        <v>600.92709163384939</v>
      </c>
      <c r="F430" s="497">
        <f t="shared" si="54"/>
        <v>53.990605878877005</v>
      </c>
      <c r="G430" s="498">
        <f t="shared" si="55"/>
        <v>118.96163886728058</v>
      </c>
      <c r="H430" s="492">
        <v>162.99884048017066</v>
      </c>
      <c r="I430" s="477">
        <v>123.36586154825804</v>
      </c>
      <c r="J430" s="477">
        <v>12.576856707032684</v>
      </c>
      <c r="K430" s="478">
        <v>248.32503704792279</v>
      </c>
      <c r="L430" s="492">
        <v>172.17996000275846</v>
      </c>
      <c r="M430" s="477">
        <v>128.15725647542422</v>
      </c>
      <c r="N430" s="477">
        <v>13.952250549364571</v>
      </c>
      <c r="O430" s="477">
        <v>27.015662102262546</v>
      </c>
      <c r="P430" s="478">
        <v>1933.9456033945246</v>
      </c>
      <c r="Q430" s="501">
        <v>1E-3</v>
      </c>
      <c r="R430" s="497">
        <v>1E-3</v>
      </c>
      <c r="S430" s="497">
        <v>1E-3</v>
      </c>
      <c r="T430" s="497">
        <v>0</v>
      </c>
      <c r="U430" s="501">
        <v>0</v>
      </c>
      <c r="V430" s="497">
        <v>0</v>
      </c>
      <c r="W430" s="497">
        <v>0</v>
      </c>
      <c r="X430" s="497">
        <v>1712.6352284488642</v>
      </c>
      <c r="Y430" s="501">
        <v>156719.1457891484</v>
      </c>
      <c r="Z430" s="497">
        <v>112035.23352505371</v>
      </c>
      <c r="AA430" s="497">
        <v>98735.635154354168</v>
      </c>
      <c r="AB430" s="498">
        <v>11018.291697342731</v>
      </c>
      <c r="AD430" s="109"/>
      <c r="AE430" s="109"/>
      <c r="AF430" s="109"/>
    </row>
    <row r="431" spans="1:32" s="1" customFormat="1" x14ac:dyDescent="0.3">
      <c r="A431" s="47">
        <v>4</v>
      </c>
      <c r="B431" s="178">
        <v>2021</v>
      </c>
      <c r="C431" s="22" t="s">
        <v>3</v>
      </c>
      <c r="D431" s="499">
        <f t="shared" si="52"/>
        <v>1869.4961414355503</v>
      </c>
      <c r="E431" s="493">
        <f t="shared" si="53"/>
        <v>537.98295621080308</v>
      </c>
      <c r="F431" s="493">
        <f t="shared" si="54"/>
        <v>53.548779244746449</v>
      </c>
      <c r="G431" s="494">
        <f t="shared" si="55"/>
        <v>1265.0881193898661</v>
      </c>
      <c r="H431" s="490">
        <v>266.97569948918363</v>
      </c>
      <c r="I431" s="473">
        <v>108.22468562928249</v>
      </c>
      <c r="J431" s="473">
        <v>12.401426243810604</v>
      </c>
      <c r="K431" s="474">
        <v>2336.8867482984278</v>
      </c>
      <c r="L431" s="490">
        <v>183.17021178611131</v>
      </c>
      <c r="M431" s="473">
        <v>93.783584519297705</v>
      </c>
      <c r="N431" s="473">
        <v>12.242025857145613</v>
      </c>
      <c r="O431" s="473">
        <v>53.954350511292503</v>
      </c>
      <c r="P431" s="474">
        <v>2357.3072227152952</v>
      </c>
      <c r="Q431" s="499">
        <v>1E-3</v>
      </c>
      <c r="R431" s="493">
        <v>1E-3</v>
      </c>
      <c r="S431" s="493">
        <v>1E-3</v>
      </c>
      <c r="T431" s="493">
        <v>0</v>
      </c>
      <c r="U431" s="499">
        <v>0</v>
      </c>
      <c r="V431" s="493">
        <v>0</v>
      </c>
      <c r="W431" s="493">
        <v>0</v>
      </c>
      <c r="X431" s="493">
        <v>74.373824928159465</v>
      </c>
      <c r="Y431" s="499">
        <v>161057.39711624847</v>
      </c>
      <c r="Z431" s="493">
        <v>114332.58429812919</v>
      </c>
      <c r="AA431" s="493">
        <v>99312.92565997038</v>
      </c>
      <c r="AB431" s="494">
        <v>12451.192496664</v>
      </c>
      <c r="AD431" s="109"/>
      <c r="AE431" s="109"/>
      <c r="AF431" s="109"/>
    </row>
    <row r="432" spans="1:32" s="1" customFormat="1" x14ac:dyDescent="0.3">
      <c r="A432" s="327">
        <v>4</v>
      </c>
      <c r="B432" s="179">
        <v>2022</v>
      </c>
      <c r="C432" s="23" t="s">
        <v>3</v>
      </c>
      <c r="D432" s="500">
        <f t="shared" si="52"/>
        <v>101.81556787542975</v>
      </c>
      <c r="E432" s="495">
        <f t="shared" si="53"/>
        <v>2059.2279484176925</v>
      </c>
      <c r="F432" s="495">
        <f t="shared" si="54"/>
        <v>213.60044479423979</v>
      </c>
      <c r="G432" s="496">
        <f t="shared" si="55"/>
        <v>266.87161999331607</v>
      </c>
      <c r="H432" s="491">
        <v>14.409589941710109</v>
      </c>
      <c r="I432" s="475">
        <v>416.3327247395423</v>
      </c>
      <c r="J432" s="475">
        <v>48.84005206688331</v>
      </c>
      <c r="K432" s="476">
        <v>500.70102348413309</v>
      </c>
      <c r="L432" s="491">
        <v>84.052707313754098</v>
      </c>
      <c r="M432" s="475">
        <v>529.51117877621493</v>
      </c>
      <c r="N432" s="475">
        <v>51.937654014236308</v>
      </c>
      <c r="O432" s="475">
        <v>34.419984598918873</v>
      </c>
      <c r="P432" s="476">
        <v>3720.3239220982796</v>
      </c>
      <c r="Q432" s="500">
        <v>1E-3</v>
      </c>
      <c r="R432" s="495">
        <v>1E-3</v>
      </c>
      <c r="S432" s="495">
        <v>1E-3</v>
      </c>
      <c r="T432" s="495">
        <v>0</v>
      </c>
      <c r="U432" s="500">
        <v>0</v>
      </c>
      <c r="V432" s="495">
        <v>0</v>
      </c>
      <c r="W432" s="495">
        <v>0</v>
      </c>
      <c r="X432" s="495">
        <v>3254.0418832130649</v>
      </c>
      <c r="Y432" s="500">
        <v>162513.85852115147</v>
      </c>
      <c r="Z432" s="495">
        <v>113760.55736006997</v>
      </c>
      <c r="AA432" s="495">
        <v>100589.78281881718</v>
      </c>
      <c r="AB432" s="496">
        <v>12258.906956360117</v>
      </c>
      <c r="AD432" s="109"/>
      <c r="AE432" s="109"/>
      <c r="AF432" s="109"/>
    </row>
    <row r="433" spans="1:32" s="1" customFormat="1" x14ac:dyDescent="0.3">
      <c r="A433" s="327">
        <v>4</v>
      </c>
      <c r="B433" s="179">
        <v>2023</v>
      </c>
      <c r="C433" s="23" t="s">
        <v>3</v>
      </c>
      <c r="D433" s="500">
        <f t="shared" si="52"/>
        <v>701.39347078173682</v>
      </c>
      <c r="E433" s="495">
        <f t="shared" si="53"/>
        <v>569.94250000988688</v>
      </c>
      <c r="F433" s="495">
        <f t="shared" si="54"/>
        <v>41.15028968973283</v>
      </c>
      <c r="G433" s="496">
        <f t="shared" si="55"/>
        <v>350.73485951800603</v>
      </c>
      <c r="H433" s="491">
        <v>99.144094174346989</v>
      </c>
      <c r="I433" s="475">
        <v>115.25978709514882</v>
      </c>
      <c r="J433" s="475">
        <v>9.2856287618185753</v>
      </c>
      <c r="K433" s="476">
        <v>637.50369481470966</v>
      </c>
      <c r="L433" s="491">
        <v>97.439309659677292</v>
      </c>
      <c r="M433" s="475">
        <v>123.24238376692718</v>
      </c>
      <c r="N433" s="475">
        <v>11.250740033458362</v>
      </c>
      <c r="O433" s="475">
        <v>40.23478056381898</v>
      </c>
      <c r="P433" s="476">
        <v>1491.8387404159441</v>
      </c>
      <c r="Q433" s="500">
        <v>1E-3</v>
      </c>
      <c r="R433" s="495">
        <v>1E-3</v>
      </c>
      <c r="S433" s="495">
        <v>1E-3</v>
      </c>
      <c r="T433" s="495">
        <v>0</v>
      </c>
      <c r="U433" s="500">
        <v>0</v>
      </c>
      <c r="V433" s="495">
        <v>0</v>
      </c>
      <c r="W433" s="495">
        <v>0</v>
      </c>
      <c r="X433" s="495">
        <v>894.56882616505322</v>
      </c>
      <c r="Y433" s="500">
        <v>162713.16977904298</v>
      </c>
      <c r="Z433" s="495">
        <v>113731.57829457009</v>
      </c>
      <c r="AA433" s="495">
        <v>101927.04092969715</v>
      </c>
      <c r="AB433" s="496">
        <v>12653.890219818699</v>
      </c>
      <c r="AD433" s="109"/>
      <c r="AE433" s="109"/>
      <c r="AF433" s="109"/>
    </row>
    <row r="434" spans="1:32" s="1" customFormat="1" x14ac:dyDescent="0.3">
      <c r="A434" s="327">
        <v>4</v>
      </c>
      <c r="B434" s="179">
        <v>2024</v>
      </c>
      <c r="C434" s="23" t="s">
        <v>3</v>
      </c>
      <c r="D434" s="500">
        <f t="shared" si="52"/>
        <v>462.41576885547568</v>
      </c>
      <c r="E434" s="495">
        <f t="shared" si="53"/>
        <v>404.67153429909462</v>
      </c>
      <c r="F434" s="495">
        <f t="shared" si="54"/>
        <v>32.988752805963678</v>
      </c>
      <c r="G434" s="496">
        <f t="shared" si="55"/>
        <v>262.71593333631807</v>
      </c>
      <c r="H434" s="491">
        <v>64.32745876639828</v>
      </c>
      <c r="I434" s="475">
        <v>81.948352699871734</v>
      </c>
      <c r="J434" s="475">
        <v>7.4998862233969064</v>
      </c>
      <c r="K434" s="476">
        <v>488.91964521979128</v>
      </c>
      <c r="L434" s="491">
        <v>67.255792091103174</v>
      </c>
      <c r="M434" s="475">
        <v>93.839640380403409</v>
      </c>
      <c r="N434" s="475">
        <v>9.7376816995421365</v>
      </c>
      <c r="O434" s="475">
        <v>18.673537427412864</v>
      </c>
      <c r="P434" s="476">
        <v>1059.1884870769418</v>
      </c>
      <c r="Q434" s="500">
        <v>1E-3</v>
      </c>
      <c r="R434" s="495">
        <v>1E-3</v>
      </c>
      <c r="S434" s="495">
        <v>1E-3</v>
      </c>
      <c r="T434" s="495">
        <v>0</v>
      </c>
      <c r="U434" s="500">
        <v>0</v>
      </c>
      <c r="V434" s="495">
        <v>0</v>
      </c>
      <c r="W434" s="495">
        <v>0</v>
      </c>
      <c r="X434" s="495">
        <v>149.48028285540141</v>
      </c>
      <c r="Y434" s="500">
        <v>165334.72466708839</v>
      </c>
      <c r="Z434" s="495">
        <v>113576.96625052165</v>
      </c>
      <c r="AA434" s="495">
        <v>101167.04333062663</v>
      </c>
      <c r="AB434" s="496">
        <v>12358.812998849649</v>
      </c>
      <c r="AD434" s="109"/>
      <c r="AE434" s="109"/>
      <c r="AF434" s="109"/>
    </row>
    <row r="435" spans="1:32" s="1" customFormat="1" x14ac:dyDescent="0.3">
      <c r="A435" s="327">
        <v>4</v>
      </c>
      <c r="B435" s="179">
        <v>2025</v>
      </c>
      <c r="C435" s="23" t="s">
        <v>3</v>
      </c>
      <c r="D435" s="500">
        <f t="shared" si="52"/>
        <v>359.49542617212063</v>
      </c>
      <c r="E435" s="495">
        <f t="shared" si="53"/>
        <v>516.14328128285092</v>
      </c>
      <c r="F435" s="495">
        <f t="shared" si="54"/>
        <v>44.260656886216218</v>
      </c>
      <c r="G435" s="496">
        <f t="shared" si="55"/>
        <v>867.83559264104349</v>
      </c>
      <c r="H435" s="491">
        <v>50.396872841539043</v>
      </c>
      <c r="I435" s="475">
        <v>108.20658781390232</v>
      </c>
      <c r="J435" s="475">
        <v>10.218720479591854</v>
      </c>
      <c r="K435" s="476">
        <v>1683.3613233029009</v>
      </c>
      <c r="L435" s="491">
        <v>27.964258072937916</v>
      </c>
      <c r="M435" s="475">
        <v>70.763320146722947</v>
      </c>
      <c r="N435" s="475">
        <v>8.3931206158838467</v>
      </c>
      <c r="O435" s="475">
        <v>25.441455040475006</v>
      </c>
      <c r="P435" s="476">
        <v>1218.4587718332637</v>
      </c>
      <c r="Q435" s="500">
        <v>1E-3</v>
      </c>
      <c r="R435" s="495">
        <v>1E-3</v>
      </c>
      <c r="S435" s="495">
        <v>1E-3</v>
      </c>
      <c r="T435" s="495">
        <v>1E-3</v>
      </c>
      <c r="U435" s="500">
        <v>0</v>
      </c>
      <c r="V435" s="495">
        <v>0</v>
      </c>
      <c r="W435" s="495">
        <v>0</v>
      </c>
      <c r="X435" s="495">
        <v>0</v>
      </c>
      <c r="Y435" s="500">
        <v>164065.63216643961</v>
      </c>
      <c r="Z435" s="495">
        <v>109709.54457895173</v>
      </c>
      <c r="AA435" s="495">
        <v>99620.604205393902</v>
      </c>
      <c r="AB435" s="496">
        <v>11857.358461569213</v>
      </c>
      <c r="AD435" s="109"/>
      <c r="AE435" s="109"/>
      <c r="AF435" s="109"/>
    </row>
    <row r="436" spans="1:32" s="1" customFormat="1" x14ac:dyDescent="0.3">
      <c r="A436" s="327">
        <v>4</v>
      </c>
      <c r="B436" s="179">
        <v>2026</v>
      </c>
      <c r="C436" s="23" t="s">
        <v>3</v>
      </c>
      <c r="D436" s="500">
        <f t="shared" si="52"/>
        <v>45.434816631589655</v>
      </c>
      <c r="E436" s="495">
        <f t="shared" si="53"/>
        <v>1651.0324906208182</v>
      </c>
      <c r="F436" s="495">
        <f t="shared" si="54"/>
        <v>169.39792795598819</v>
      </c>
      <c r="G436" s="496">
        <f t="shared" si="55"/>
        <v>334.31041164800683</v>
      </c>
      <c r="H436" s="491">
        <v>6.3076780542570141</v>
      </c>
      <c r="I436" s="475">
        <v>332.17392818777716</v>
      </c>
      <c r="J436" s="475">
        <v>39.542728968478741</v>
      </c>
      <c r="K436" s="476">
        <v>633.66098749425066</v>
      </c>
      <c r="L436" s="491">
        <v>31.270475272935787</v>
      </c>
      <c r="M436" s="475">
        <v>245.28964686515693</v>
      </c>
      <c r="N436" s="475">
        <v>32.86947153159192</v>
      </c>
      <c r="O436" s="475">
        <v>40.506168595440293</v>
      </c>
      <c r="P436" s="476">
        <v>2969.2645010992892</v>
      </c>
      <c r="Q436" s="500">
        <v>1E-3</v>
      </c>
      <c r="R436" s="495">
        <v>1E-3</v>
      </c>
      <c r="S436" s="495">
        <v>1E-3</v>
      </c>
      <c r="T436" s="495">
        <v>0</v>
      </c>
      <c r="U436" s="500">
        <v>0</v>
      </c>
      <c r="V436" s="495">
        <v>0</v>
      </c>
      <c r="W436" s="495">
        <v>0</v>
      </c>
      <c r="X436" s="495">
        <v>2376.1086822004786</v>
      </c>
      <c r="Y436" s="500">
        <v>165671.23013218743</v>
      </c>
      <c r="Z436" s="495">
        <v>114318.86750248607</v>
      </c>
      <c r="AA436" s="495">
        <v>98530.18354129084</v>
      </c>
      <c r="AB436" s="496">
        <v>12134.468776924541</v>
      </c>
      <c r="AD436" s="109"/>
      <c r="AE436" s="109"/>
      <c r="AF436" s="109"/>
    </row>
    <row r="437" spans="1:32" s="1" customFormat="1" ht="16.2" thickBot="1" x14ac:dyDescent="0.35">
      <c r="A437" s="409">
        <v>4</v>
      </c>
      <c r="B437" s="180">
        <v>2027</v>
      </c>
      <c r="C437" s="24" t="s">
        <v>3</v>
      </c>
      <c r="D437" s="501">
        <f t="shared" si="52"/>
        <v>1206.4675544216295</v>
      </c>
      <c r="E437" s="497">
        <f t="shared" si="53"/>
        <v>645.70427045414726</v>
      </c>
      <c r="F437" s="497">
        <f t="shared" si="54"/>
        <v>58.748960337116849</v>
      </c>
      <c r="G437" s="498">
        <f t="shared" si="55"/>
        <v>143.74837793386769</v>
      </c>
      <c r="H437" s="492">
        <v>167.81646935999296</v>
      </c>
      <c r="I437" s="477">
        <v>131.0885675697478</v>
      </c>
      <c r="J437" s="477">
        <v>13.659166368810254</v>
      </c>
      <c r="K437" s="478">
        <v>272.61445703911392</v>
      </c>
      <c r="L437" s="492">
        <v>178.22510843090834</v>
      </c>
      <c r="M437" s="477">
        <v>136.80487928054964</v>
      </c>
      <c r="N437" s="477">
        <v>15.016915360932062</v>
      </c>
      <c r="O437" s="477">
        <v>26.739598626735138</v>
      </c>
      <c r="P437" s="478">
        <v>1990.0818337799174</v>
      </c>
      <c r="Q437" s="501">
        <v>1E-3</v>
      </c>
      <c r="R437" s="497">
        <v>1E-3</v>
      </c>
      <c r="S437" s="497">
        <v>1E-3</v>
      </c>
      <c r="T437" s="497">
        <v>0</v>
      </c>
      <c r="U437" s="501">
        <v>0</v>
      </c>
      <c r="V437" s="497">
        <v>0</v>
      </c>
      <c r="W437" s="497">
        <v>0</v>
      </c>
      <c r="X437" s="497">
        <v>1744.2059753675383</v>
      </c>
      <c r="Y437" s="501">
        <v>165351.7909030251</v>
      </c>
      <c r="Z437" s="497">
        <v>113291.33040181834</v>
      </c>
      <c r="AA437" s="497">
        <v>98924.491529667372</v>
      </c>
      <c r="AB437" s="498">
        <v>12127.796626737925</v>
      </c>
      <c r="AD437" s="109"/>
      <c r="AE437" s="109"/>
      <c r="AF437" s="109"/>
    </row>
    <row r="438" spans="1:32" s="1" customFormat="1" x14ac:dyDescent="0.3">
      <c r="A438" s="47">
        <v>4</v>
      </c>
      <c r="B438" s="178">
        <v>2028</v>
      </c>
      <c r="C438" s="22" t="s">
        <v>3</v>
      </c>
      <c r="D438" s="499">
        <f t="shared" si="52"/>
        <v>2016.3646587549244</v>
      </c>
      <c r="E438" s="493">
        <f t="shared" si="53"/>
        <v>579.20210444337022</v>
      </c>
      <c r="F438" s="493">
        <f t="shared" si="54"/>
        <v>57.28734230292784</v>
      </c>
      <c r="G438" s="494">
        <f t="shared" si="55"/>
        <v>1476.5593656486503</v>
      </c>
      <c r="H438" s="490">
        <v>274.40996054689032</v>
      </c>
      <c r="I438" s="473">
        <v>115.85029734363567</v>
      </c>
      <c r="J438" s="473">
        <v>13.483576091358334</v>
      </c>
      <c r="K438" s="474">
        <v>2516.4394805098996</v>
      </c>
      <c r="L438" s="490">
        <v>188.37731765297616</v>
      </c>
      <c r="M438" s="473">
        <v>100.12665923515721</v>
      </c>
      <c r="N438" s="473">
        <v>13.46266445413035</v>
      </c>
      <c r="O438" s="473">
        <v>53.324234068842493</v>
      </c>
      <c r="P438" s="474">
        <v>2425.8629619271637</v>
      </c>
      <c r="Q438" s="499">
        <v>1E-3</v>
      </c>
      <c r="R438" s="493">
        <v>1E-3</v>
      </c>
      <c r="S438" s="493">
        <v>1E-3</v>
      </c>
      <c r="T438" s="493">
        <v>0</v>
      </c>
      <c r="U438" s="499">
        <v>0</v>
      </c>
      <c r="V438" s="493">
        <v>0</v>
      </c>
      <c r="W438" s="493">
        <v>0</v>
      </c>
      <c r="X438" s="493">
        <v>46.433823392484449</v>
      </c>
      <c r="Y438" s="499">
        <v>169004.02251775627</v>
      </c>
      <c r="Z438" s="493">
        <v>114990.19603448042</v>
      </c>
      <c r="AA438" s="493">
        <v>97719.541465843024</v>
      </c>
      <c r="AB438" s="494">
        <v>13495.601890269802</v>
      </c>
      <c r="AD438" s="109"/>
      <c r="AE438" s="109"/>
      <c r="AF438" s="109"/>
    </row>
    <row r="439" spans="1:32" s="1" customFormat="1" x14ac:dyDescent="0.3">
      <c r="A439" s="327">
        <v>4</v>
      </c>
      <c r="B439" s="179">
        <v>2029</v>
      </c>
      <c r="C439" s="23" t="s">
        <v>3</v>
      </c>
      <c r="D439" s="500">
        <f t="shared" si="52"/>
        <v>110.0580266546461</v>
      </c>
      <c r="E439" s="495">
        <f t="shared" si="53"/>
        <v>2216.2204860587035</v>
      </c>
      <c r="F439" s="495">
        <f t="shared" si="54"/>
        <v>228.56412457652272</v>
      </c>
      <c r="G439" s="496">
        <f t="shared" si="55"/>
        <v>320.64688667326527</v>
      </c>
      <c r="H439" s="491">
        <v>14.846520811959287</v>
      </c>
      <c r="I439" s="475">
        <v>445.3487246631779</v>
      </c>
      <c r="J439" s="475">
        <v>53.102736306392245</v>
      </c>
      <c r="K439" s="476">
        <v>546.25977729839497</v>
      </c>
      <c r="L439" s="491">
        <v>86.312281545214887</v>
      </c>
      <c r="M439" s="475">
        <v>567.36720509854126</v>
      </c>
      <c r="N439" s="475">
        <v>57.337309186444926</v>
      </c>
      <c r="O439" s="475">
        <v>34.21249297534262</v>
      </c>
      <c r="P439" s="476">
        <v>3898.2986365226207</v>
      </c>
      <c r="Q439" s="500">
        <v>1E-3</v>
      </c>
      <c r="R439" s="495">
        <v>1E-3</v>
      </c>
      <c r="S439" s="495">
        <v>1E-3</v>
      </c>
      <c r="T439" s="495">
        <v>0</v>
      </c>
      <c r="U439" s="500">
        <v>0</v>
      </c>
      <c r="V439" s="495">
        <v>0</v>
      </c>
      <c r="W439" s="495">
        <v>0</v>
      </c>
      <c r="X439" s="495">
        <v>3302.5632442931901</v>
      </c>
      <c r="Y439" s="500">
        <v>170500.18958096902</v>
      </c>
      <c r="Z439" s="495">
        <v>114456.53340065513</v>
      </c>
      <c r="AA439" s="495">
        <v>98996.30849394128</v>
      </c>
      <c r="AB439" s="496">
        <v>13500.679896218255</v>
      </c>
      <c r="AD439" s="109"/>
      <c r="AE439" s="109"/>
      <c r="AF439" s="109"/>
    </row>
    <row r="440" spans="1:32" s="1" customFormat="1" x14ac:dyDescent="0.3">
      <c r="A440" s="327">
        <v>4</v>
      </c>
      <c r="B440" s="179">
        <v>2030</v>
      </c>
      <c r="C440" s="23" t="s">
        <v>3</v>
      </c>
      <c r="D440" s="500">
        <f t="shared" si="52"/>
        <v>763.03045798412211</v>
      </c>
      <c r="E440" s="495">
        <f t="shared" si="53"/>
        <v>613.23000284238969</v>
      </c>
      <c r="F440" s="495">
        <f t="shared" si="54"/>
        <v>44.054612406189811</v>
      </c>
      <c r="G440" s="496">
        <f t="shared" si="55"/>
        <v>419.63181051391916</v>
      </c>
      <c r="H440" s="491">
        <v>102.17982491844482</v>
      </c>
      <c r="I440" s="475">
        <v>123.29975237753257</v>
      </c>
      <c r="J440" s="475">
        <v>10.098764219315109</v>
      </c>
      <c r="K440" s="476">
        <v>694.57117637988449</v>
      </c>
      <c r="L440" s="491">
        <v>101.56025380989497</v>
      </c>
      <c r="M440" s="475">
        <v>134.99645152651826</v>
      </c>
      <c r="N440" s="475">
        <v>12.657045986807798</v>
      </c>
      <c r="O440" s="475">
        <v>39.22185416522035</v>
      </c>
      <c r="P440" s="476">
        <v>1541.8374248157454</v>
      </c>
      <c r="Q440" s="500">
        <v>1E-3</v>
      </c>
      <c r="R440" s="495">
        <v>1E-3</v>
      </c>
      <c r="S440" s="495">
        <v>0</v>
      </c>
      <c r="T440" s="495">
        <v>0</v>
      </c>
      <c r="U440" s="500">
        <v>0</v>
      </c>
      <c r="V440" s="495">
        <v>0</v>
      </c>
      <c r="W440" s="495">
        <v>2.0785175100055509</v>
      </c>
      <c r="X440" s="495">
        <v>886.48710260108146</v>
      </c>
      <c r="Y440" s="500">
        <v>171753.08871043928</v>
      </c>
      <c r="Z440" s="495">
        <v>114390.2545902032</v>
      </c>
      <c r="AA440" s="495">
        <v>100334.66108698634</v>
      </c>
      <c r="AB440" s="496">
        <v>13895.669688057125</v>
      </c>
      <c r="AD440" s="109"/>
      <c r="AE440" s="109"/>
      <c r="AF440" s="109"/>
    </row>
    <row r="441" spans="1:32" s="1" customFormat="1" x14ac:dyDescent="0.3">
      <c r="A441" s="327">
        <v>5</v>
      </c>
      <c r="B441" s="179">
        <v>2018</v>
      </c>
      <c r="C441" s="23" t="s">
        <v>4</v>
      </c>
      <c r="D441" s="500">
        <f t="shared" si="52"/>
        <v>502.22227654744768</v>
      </c>
      <c r="E441" s="495">
        <f t="shared" si="53"/>
        <v>435.51102104214465</v>
      </c>
      <c r="F441" s="495">
        <f t="shared" si="54"/>
        <v>35.319481041146318</v>
      </c>
      <c r="G441" s="496">
        <f t="shared" si="55"/>
        <v>315.63797238608106</v>
      </c>
      <c r="H441" s="491">
        <v>66.26054912422164</v>
      </c>
      <c r="I441" s="475">
        <v>87.692384760812502</v>
      </c>
      <c r="J441" s="475">
        <v>8.1581589776880676</v>
      </c>
      <c r="K441" s="476">
        <v>536.90655725392492</v>
      </c>
      <c r="L441" s="491">
        <v>69.026399368429509</v>
      </c>
      <c r="M441" s="475">
        <v>100.30669759055453</v>
      </c>
      <c r="N441" s="475">
        <v>10.738437507915755</v>
      </c>
      <c r="O441" s="475">
        <v>17.912138654736978</v>
      </c>
      <c r="P441" s="476">
        <v>1096.8209079004525</v>
      </c>
      <c r="Q441" s="500">
        <v>1E-3</v>
      </c>
      <c r="R441" s="495">
        <v>1E-3</v>
      </c>
      <c r="S441" s="495">
        <v>1E-3</v>
      </c>
      <c r="T441" s="495">
        <v>0</v>
      </c>
      <c r="U441" s="500">
        <v>0</v>
      </c>
      <c r="V441" s="495">
        <v>0</v>
      </c>
      <c r="W441" s="495">
        <v>0</v>
      </c>
      <c r="X441" s="495">
        <v>113.42468423893429</v>
      </c>
      <c r="Y441" s="500">
        <v>174328.65427867047</v>
      </c>
      <c r="Z441" s="495">
        <v>114226.03583299469</v>
      </c>
      <c r="AA441" s="495">
        <v>99574.924461275426</v>
      </c>
      <c r="AB441" s="496">
        <v>13521.297638848671</v>
      </c>
      <c r="AD441" s="109"/>
      <c r="AE441" s="109"/>
      <c r="AF441" s="109"/>
    </row>
    <row r="442" spans="1:32" s="1" customFormat="1" x14ac:dyDescent="0.3">
      <c r="A442" s="327">
        <v>5</v>
      </c>
      <c r="B442" s="179">
        <v>2019</v>
      </c>
      <c r="C442" s="23" t="s">
        <v>4</v>
      </c>
      <c r="D442" s="500">
        <f t="shared" si="52"/>
        <v>390.81136802520967</v>
      </c>
      <c r="E442" s="495">
        <f t="shared" si="53"/>
        <v>555.83267338054065</v>
      </c>
      <c r="F442" s="495">
        <f t="shared" si="54"/>
        <v>47.351596095565142</v>
      </c>
      <c r="G442" s="496">
        <f t="shared" si="55"/>
        <v>1049.2597016366665</v>
      </c>
      <c r="H442" s="491">
        <v>51.923202296406807</v>
      </c>
      <c r="I442" s="475">
        <v>115.77650486495632</v>
      </c>
      <c r="J442" s="475">
        <v>11.110203982129615</v>
      </c>
      <c r="K442" s="476">
        <v>1852.8769611326088</v>
      </c>
      <c r="L442" s="491">
        <v>28.383528374065964</v>
      </c>
      <c r="M442" s="475">
        <v>75.566766784130195</v>
      </c>
      <c r="N442" s="475">
        <v>9.3465513428726279</v>
      </c>
      <c r="O442" s="475">
        <v>25.247999478778667</v>
      </c>
      <c r="P442" s="476">
        <v>1265.5391372498639</v>
      </c>
      <c r="Q442" s="500">
        <v>1E-3</v>
      </c>
      <c r="R442" s="495">
        <v>1E-3</v>
      </c>
      <c r="S442" s="495">
        <v>1E-3</v>
      </c>
      <c r="T442" s="495">
        <v>1E-3</v>
      </c>
      <c r="U442" s="500">
        <v>0</v>
      </c>
      <c r="V442" s="495">
        <v>0</v>
      </c>
      <c r="W442" s="495">
        <v>0</v>
      </c>
      <c r="X442" s="495">
        <v>0</v>
      </c>
      <c r="Y442" s="500">
        <v>173114.54353811796</v>
      </c>
      <c r="Z442" s="495">
        <v>110420.94855656668</v>
      </c>
      <c r="AA442" s="495">
        <v>98025.806902353652</v>
      </c>
      <c r="AB442" s="496">
        <v>13024.595612053785</v>
      </c>
      <c r="AD442" s="109"/>
      <c r="AE442" s="109"/>
      <c r="AF442" s="109"/>
    </row>
    <row r="443" spans="1:32" s="1" customFormat="1" x14ac:dyDescent="0.3">
      <c r="A443" s="327">
        <v>5</v>
      </c>
      <c r="B443" s="179">
        <v>2020</v>
      </c>
      <c r="C443" s="23" t="s">
        <v>4</v>
      </c>
      <c r="D443" s="500">
        <f t="shared" si="52"/>
        <v>49.355867403971175</v>
      </c>
      <c r="E443" s="495">
        <f t="shared" si="53"/>
        <v>1777.1478989532532</v>
      </c>
      <c r="F443" s="495">
        <f t="shared" si="54"/>
        <v>181.15038903251428</v>
      </c>
      <c r="G443" s="496">
        <f t="shared" si="55"/>
        <v>406.30862633220238</v>
      </c>
      <c r="H443" s="491">
        <v>6.4960909338989357</v>
      </c>
      <c r="I443" s="475">
        <v>355.34699506346021</v>
      </c>
      <c r="J443" s="475">
        <v>42.981813008262009</v>
      </c>
      <c r="K443" s="476">
        <v>698.64469153840514</v>
      </c>
      <c r="L443" s="491">
        <v>30.945775006426089</v>
      </c>
      <c r="M443" s="475">
        <v>258.53440365645133</v>
      </c>
      <c r="N443" s="475">
        <v>35.897653586687873</v>
      </c>
      <c r="O443" s="475">
        <v>40.698038976581266</v>
      </c>
      <c r="P443" s="476">
        <v>3109.896090735705</v>
      </c>
      <c r="Q443" s="500">
        <v>1E-3</v>
      </c>
      <c r="R443" s="495">
        <v>1E-3</v>
      </c>
      <c r="S443" s="495">
        <v>1E-3</v>
      </c>
      <c r="T443" s="495">
        <v>0</v>
      </c>
      <c r="U443" s="500">
        <v>0</v>
      </c>
      <c r="V443" s="495">
        <v>0</v>
      </c>
      <c r="W443" s="495">
        <v>0</v>
      </c>
      <c r="X443" s="495">
        <v>2354.259418832245</v>
      </c>
      <c r="Y443" s="500">
        <v>174748.93160247098</v>
      </c>
      <c r="Z443" s="495">
        <v>115026.72667493699</v>
      </c>
      <c r="AA443" s="495">
        <v>96935.393277778843</v>
      </c>
      <c r="AB443" s="496">
        <v>13376.038662890127</v>
      </c>
      <c r="AD443" s="109"/>
      <c r="AE443" s="109"/>
      <c r="AF443" s="109"/>
    </row>
    <row r="444" spans="1:32" s="1" customFormat="1" ht="16.2" thickBot="1" x14ac:dyDescent="0.35">
      <c r="A444" s="409">
        <v>5</v>
      </c>
      <c r="B444" s="180">
        <v>2021</v>
      </c>
      <c r="C444" s="24" t="s">
        <v>4</v>
      </c>
      <c r="D444" s="501">
        <f t="shared" si="52"/>
        <v>1310.1095195693517</v>
      </c>
      <c r="E444" s="497">
        <f t="shared" si="53"/>
        <v>694.34552026513916</v>
      </c>
      <c r="F444" s="497">
        <f t="shared" si="54"/>
        <v>62.835682757026746</v>
      </c>
      <c r="G444" s="498">
        <f t="shared" si="55"/>
        <v>174.76264055768934</v>
      </c>
      <c r="H444" s="492">
        <v>172.8296708311025</v>
      </c>
      <c r="I444" s="477">
        <v>140.23245876658643</v>
      </c>
      <c r="J444" s="477">
        <v>14.847826606488603</v>
      </c>
      <c r="K444" s="478">
        <v>300.64964768532718</v>
      </c>
      <c r="L444" s="492">
        <v>184.34026370591667</v>
      </c>
      <c r="M444" s="477">
        <v>146.64893394880883</v>
      </c>
      <c r="N444" s="477">
        <v>16.422934636780226</v>
      </c>
      <c r="O444" s="477">
        <v>26.427190143889565</v>
      </c>
      <c r="P444" s="478">
        <v>2048.0564325637311</v>
      </c>
      <c r="Q444" s="501">
        <v>1E-3</v>
      </c>
      <c r="R444" s="497">
        <v>1E-3</v>
      </c>
      <c r="S444" s="497">
        <v>1E-3</v>
      </c>
      <c r="T444" s="497">
        <v>0</v>
      </c>
      <c r="U444" s="501">
        <v>0</v>
      </c>
      <c r="V444" s="497">
        <v>0</v>
      </c>
      <c r="W444" s="497">
        <v>0</v>
      </c>
      <c r="X444" s="497">
        <v>1773.832975022294</v>
      </c>
      <c r="Y444" s="501">
        <v>174348.06653969758</v>
      </c>
      <c r="Z444" s="497">
        <v>113881.95790448054</v>
      </c>
      <c r="AA444" s="497">
        <v>97335.505169493539</v>
      </c>
      <c r="AB444" s="498">
        <v>13369.517522381662</v>
      </c>
      <c r="AD444" s="109"/>
      <c r="AE444" s="109"/>
      <c r="AF444" s="109"/>
    </row>
    <row r="445" spans="1:32" s="1" customFormat="1" x14ac:dyDescent="0.3">
      <c r="A445" s="47">
        <v>5</v>
      </c>
      <c r="B445" s="178">
        <v>2022</v>
      </c>
      <c r="C445" s="22" t="s">
        <v>4</v>
      </c>
      <c r="D445" s="499">
        <f t="shared" si="52"/>
        <v>2226.9117016546511</v>
      </c>
      <c r="E445" s="493">
        <f t="shared" si="53"/>
        <v>625.77506693115936</v>
      </c>
      <c r="F445" s="493">
        <f t="shared" si="54"/>
        <v>62.429598478267138</v>
      </c>
      <c r="G445" s="494">
        <f t="shared" si="55"/>
        <v>1778.3491824425705</v>
      </c>
      <c r="H445" s="490">
        <v>263.97575107176192</v>
      </c>
      <c r="I445" s="473">
        <v>124.55734157605599</v>
      </c>
      <c r="J445" s="473">
        <v>14.866124764861501</v>
      </c>
      <c r="K445" s="474">
        <v>2757.3358235243245</v>
      </c>
      <c r="L445" s="490">
        <v>181.29062180840037</v>
      </c>
      <c r="M445" s="473">
        <v>107.63241420430273</v>
      </c>
      <c r="N445" s="473">
        <v>14.863105235093517</v>
      </c>
      <c r="O445" s="473">
        <v>56.207829526808439</v>
      </c>
      <c r="P445" s="474">
        <v>2421.6211050845804</v>
      </c>
      <c r="Q445" s="499">
        <v>1E-3</v>
      </c>
      <c r="R445" s="493">
        <v>1E-3</v>
      </c>
      <c r="S445" s="493">
        <v>1E-3</v>
      </c>
      <c r="T445" s="493">
        <v>0</v>
      </c>
      <c r="U445" s="499">
        <v>0</v>
      </c>
      <c r="V445" s="493">
        <v>0</v>
      </c>
      <c r="W445" s="493">
        <v>0</v>
      </c>
      <c r="X445" s="493">
        <v>26.012432804353427</v>
      </c>
      <c r="Y445" s="499">
        <v>194029.06869325688</v>
      </c>
      <c r="Z445" s="493">
        <v>115551.81217984055</v>
      </c>
      <c r="AA445" s="493">
        <v>96587.42864812231</v>
      </c>
      <c r="AB445" s="494">
        <v>14833.895402664322</v>
      </c>
      <c r="AD445" s="109"/>
      <c r="AE445" s="109"/>
      <c r="AF445" s="109"/>
    </row>
    <row r="446" spans="1:32" s="1" customFormat="1" x14ac:dyDescent="0.3">
      <c r="A446" s="327">
        <v>5</v>
      </c>
      <c r="B446" s="179">
        <v>2023</v>
      </c>
      <c r="C446" s="23" t="s">
        <v>4</v>
      </c>
      <c r="D446" s="500">
        <f t="shared" si="52"/>
        <v>121.28587300851727</v>
      </c>
      <c r="E446" s="495">
        <f t="shared" si="53"/>
        <v>2397.8778099561264</v>
      </c>
      <c r="F446" s="495">
        <f t="shared" si="54"/>
        <v>239.01719955862237</v>
      </c>
      <c r="G446" s="496">
        <f t="shared" si="55"/>
        <v>384.28313473114241</v>
      </c>
      <c r="H446" s="491">
        <v>14.260239166676728</v>
      </c>
      <c r="I446" s="475">
        <v>479.29407120505971</v>
      </c>
      <c r="J446" s="475">
        <v>57.494918802428067</v>
      </c>
      <c r="K446" s="476">
        <v>597.69446717343453</v>
      </c>
      <c r="L446" s="491">
        <v>83.019845161428904</v>
      </c>
      <c r="M446" s="475">
        <v>611.25883852967922</v>
      </c>
      <c r="N446" s="475">
        <v>64.568971082828526</v>
      </c>
      <c r="O446" s="475">
        <v>33.289844707143615</v>
      </c>
      <c r="P446" s="476">
        <v>4150.8052673904003</v>
      </c>
      <c r="Q446" s="500">
        <v>1E-3</v>
      </c>
      <c r="R446" s="495">
        <v>1E-3</v>
      </c>
      <c r="S446" s="495">
        <v>0</v>
      </c>
      <c r="T446" s="495">
        <v>0</v>
      </c>
      <c r="U446" s="500">
        <v>0</v>
      </c>
      <c r="V446" s="495">
        <v>0</v>
      </c>
      <c r="W446" s="495">
        <v>5.0193579738970309</v>
      </c>
      <c r="X446" s="495">
        <v>3280.8793232068201</v>
      </c>
      <c r="Y446" s="500">
        <v>195619.09492475871</v>
      </c>
      <c r="Z446" s="495">
        <v>115067.53983066732</v>
      </c>
      <c r="AA446" s="495">
        <v>95615.329221339023</v>
      </c>
      <c r="AB446" s="496">
        <v>14787.675951920068</v>
      </c>
      <c r="AD446" s="109"/>
      <c r="AE446" s="109"/>
      <c r="AF446" s="109"/>
    </row>
    <row r="447" spans="1:32" s="1" customFormat="1" x14ac:dyDescent="0.3">
      <c r="A447" s="327">
        <v>5</v>
      </c>
      <c r="B447" s="179">
        <v>2024</v>
      </c>
      <c r="C447" s="23" t="s">
        <v>4</v>
      </c>
      <c r="D447" s="500">
        <f t="shared" si="52"/>
        <v>842.41245477047903</v>
      </c>
      <c r="E447" s="495">
        <f t="shared" si="53"/>
        <v>663.72638330805262</v>
      </c>
      <c r="F447" s="495">
        <f t="shared" si="54"/>
        <v>45.972211213154083</v>
      </c>
      <c r="G447" s="496">
        <f t="shared" si="55"/>
        <v>501.12858479185428</v>
      </c>
      <c r="H447" s="491">
        <v>98.291478646591997</v>
      </c>
      <c r="I447" s="475">
        <v>132.73614308572169</v>
      </c>
      <c r="J447" s="475">
        <v>10.924564678058628</v>
      </c>
      <c r="K447" s="476">
        <v>759.15446445598775</v>
      </c>
      <c r="L447" s="491">
        <v>98.467628647017136</v>
      </c>
      <c r="M447" s="475">
        <v>148.73405934244681</v>
      </c>
      <c r="N447" s="475">
        <v>14.58429979181779</v>
      </c>
      <c r="O447" s="475">
        <v>39.704060829341856</v>
      </c>
      <c r="P447" s="476">
        <v>1576.7952537872488</v>
      </c>
      <c r="Q447" s="500">
        <v>1E-3</v>
      </c>
      <c r="R447" s="495">
        <v>1E-3</v>
      </c>
      <c r="S447" s="495">
        <v>0</v>
      </c>
      <c r="T447" s="495">
        <v>0</v>
      </c>
      <c r="U447" s="500">
        <v>0</v>
      </c>
      <c r="V447" s="495">
        <v>0</v>
      </c>
      <c r="W447" s="495">
        <v>3.6348180446558409</v>
      </c>
      <c r="X447" s="495">
        <v>857.34385016060287</v>
      </c>
      <c r="Y447" s="500">
        <v>197122.74885380222</v>
      </c>
      <c r="Z447" s="495">
        <v>115007.91315163148</v>
      </c>
      <c r="AA447" s="495">
        <v>96787.459186011634</v>
      </c>
      <c r="AB447" s="496">
        <v>15182.624867354474</v>
      </c>
      <c r="AD447" s="109"/>
      <c r="AE447" s="109"/>
      <c r="AF447" s="109"/>
    </row>
    <row r="448" spans="1:32" s="1" customFormat="1" x14ac:dyDescent="0.3">
      <c r="A448" s="327">
        <v>5</v>
      </c>
      <c r="B448" s="179">
        <v>2025</v>
      </c>
      <c r="C448" s="23" t="s">
        <v>4</v>
      </c>
      <c r="D448" s="500">
        <f t="shared" si="52"/>
        <v>550.97561505759359</v>
      </c>
      <c r="E448" s="495">
        <f t="shared" si="53"/>
        <v>471.36320361098745</v>
      </c>
      <c r="F448" s="495">
        <f t="shared" si="54"/>
        <v>36.955374153378862</v>
      </c>
      <c r="G448" s="496">
        <f t="shared" si="55"/>
        <v>381.32014415540692</v>
      </c>
      <c r="H448" s="491">
        <v>63.586945501344751</v>
      </c>
      <c r="I448" s="475">
        <v>94.40815406175426</v>
      </c>
      <c r="J448" s="475">
        <v>8.8357879710932377</v>
      </c>
      <c r="K448" s="476">
        <v>592.5754612461036</v>
      </c>
      <c r="L448" s="491">
        <v>66.645975553280792</v>
      </c>
      <c r="M448" s="475">
        <v>107.81362758872901</v>
      </c>
      <c r="N448" s="475">
        <v>12.134178339039259</v>
      </c>
      <c r="O448" s="475">
        <v>17.599464756886729</v>
      </c>
      <c r="P448" s="476">
        <v>1125.7412203452775</v>
      </c>
      <c r="Q448" s="500">
        <v>1E-3</v>
      </c>
      <c r="R448" s="495">
        <v>1E-3</v>
      </c>
      <c r="S448" s="495">
        <v>1E-3</v>
      </c>
      <c r="T448" s="495">
        <v>0</v>
      </c>
      <c r="U448" s="500">
        <v>0</v>
      </c>
      <c r="V448" s="495">
        <v>0</v>
      </c>
      <c r="W448" s="495">
        <v>0</v>
      </c>
      <c r="X448" s="495">
        <v>84.872616582298264</v>
      </c>
      <c r="Y448" s="500">
        <v>199293.09461887353</v>
      </c>
      <c r="Z448" s="495">
        <v>114834.92915200064</v>
      </c>
      <c r="AA448" s="495">
        <v>96196.69556449847</v>
      </c>
      <c r="AB448" s="496">
        <v>14800.415962435412</v>
      </c>
      <c r="AD448" s="109"/>
      <c r="AE448" s="109"/>
      <c r="AF448" s="109"/>
    </row>
    <row r="449" spans="1:32" s="1" customFormat="1" x14ac:dyDescent="0.3">
      <c r="A449" s="327">
        <v>5</v>
      </c>
      <c r="B449" s="179">
        <v>2026</v>
      </c>
      <c r="C449" s="23" t="s">
        <v>4</v>
      </c>
      <c r="D449" s="500">
        <f t="shared" si="52"/>
        <v>429.55444371204368</v>
      </c>
      <c r="E449" s="495">
        <f t="shared" si="53"/>
        <v>602.03071897958114</v>
      </c>
      <c r="F449" s="495">
        <f t="shared" si="54"/>
        <v>49.486299265354042</v>
      </c>
      <c r="G449" s="496">
        <f t="shared" si="55"/>
        <v>1275.5611135973165</v>
      </c>
      <c r="H449" s="491">
        <v>49.853892010480607</v>
      </c>
      <c r="I449" s="475">
        <v>124.64158423566903</v>
      </c>
      <c r="J449" s="475">
        <v>12.026324697603625</v>
      </c>
      <c r="K449" s="476">
        <v>2050.1224893070939</v>
      </c>
      <c r="L449" s="491">
        <v>26.944809881419008</v>
      </c>
      <c r="M449" s="475">
        <v>81.156030611366205</v>
      </c>
      <c r="N449" s="475">
        <v>10.664201445266981</v>
      </c>
      <c r="O449" s="475">
        <v>26.026079327946761</v>
      </c>
      <c r="P449" s="476">
        <v>1310.8343571156361</v>
      </c>
      <c r="Q449" s="500">
        <v>1E-3</v>
      </c>
      <c r="R449" s="495">
        <v>1E-3</v>
      </c>
      <c r="S449" s="495">
        <v>1E-3</v>
      </c>
      <c r="T449" s="495">
        <v>1E-3</v>
      </c>
      <c r="U449" s="500">
        <v>0</v>
      </c>
      <c r="V449" s="495">
        <v>0</v>
      </c>
      <c r="W449" s="495">
        <v>0</v>
      </c>
      <c r="X449" s="495">
        <v>0</v>
      </c>
      <c r="Y449" s="500">
        <v>198174.14061273332</v>
      </c>
      <c r="Z449" s="495">
        <v>111092.18982927382</v>
      </c>
      <c r="AA449" s="495">
        <v>94641.123678453368</v>
      </c>
      <c r="AB449" s="496">
        <v>14310.318415488427</v>
      </c>
      <c r="AD449" s="109"/>
      <c r="AE449" s="109"/>
      <c r="AF449" s="109"/>
    </row>
    <row r="450" spans="1:32" s="1" customFormat="1" x14ac:dyDescent="0.3">
      <c r="A450" s="327">
        <v>5</v>
      </c>
      <c r="B450" s="179">
        <v>2027</v>
      </c>
      <c r="C450" s="23" t="s">
        <v>4</v>
      </c>
      <c r="D450" s="500">
        <f t="shared" si="52"/>
        <v>54.171591135477939</v>
      </c>
      <c r="E450" s="495">
        <f t="shared" si="53"/>
        <v>1922.3857537949452</v>
      </c>
      <c r="F450" s="495">
        <f t="shared" si="54"/>
        <v>189.17773793312273</v>
      </c>
      <c r="G450" s="496">
        <f t="shared" si="55"/>
        <v>492.104274637706</v>
      </c>
      <c r="H450" s="491">
        <v>6.2336402348347226</v>
      </c>
      <c r="I450" s="475">
        <v>382.40507253807903</v>
      </c>
      <c r="J450" s="475">
        <v>46.510934620056595</v>
      </c>
      <c r="K450" s="476">
        <v>771.91466687736556</v>
      </c>
      <c r="L450" s="491">
        <v>28.615677581711008</v>
      </c>
      <c r="M450" s="475">
        <v>274.1662106962869</v>
      </c>
      <c r="N450" s="475">
        <v>40.175387203713555</v>
      </c>
      <c r="O450" s="475">
        <v>42.750691553793793</v>
      </c>
      <c r="P450" s="476">
        <v>3312.1098094650347</v>
      </c>
      <c r="Q450" s="500">
        <v>1E-3</v>
      </c>
      <c r="R450" s="495">
        <v>1E-3</v>
      </c>
      <c r="S450" s="495">
        <v>1E-3</v>
      </c>
      <c r="T450" s="495">
        <v>0</v>
      </c>
      <c r="U450" s="500">
        <v>0</v>
      </c>
      <c r="V450" s="495">
        <v>0</v>
      </c>
      <c r="W450" s="495">
        <v>0</v>
      </c>
      <c r="X450" s="495">
        <v>2335.574388551714</v>
      </c>
      <c r="Y450" s="500">
        <v>199874.6397255034</v>
      </c>
      <c r="Z450" s="495">
        <v>115623.13241250459</v>
      </c>
      <c r="AA450" s="495">
        <v>93549.785830051507</v>
      </c>
      <c r="AB450" s="496">
        <v>14662.758465846584</v>
      </c>
      <c r="AD450" s="109"/>
      <c r="AE450" s="109"/>
      <c r="AF450" s="109"/>
    </row>
    <row r="451" spans="1:32" s="1" customFormat="1" ht="16.2" thickBot="1" x14ac:dyDescent="0.35">
      <c r="A451" s="409">
        <v>5</v>
      </c>
      <c r="B451" s="180">
        <v>2028</v>
      </c>
      <c r="C451" s="24" t="s">
        <v>4</v>
      </c>
      <c r="D451" s="501">
        <f t="shared" si="52"/>
        <v>1437.1347486577351</v>
      </c>
      <c r="E451" s="497">
        <f t="shared" si="53"/>
        <v>750.47400951701923</v>
      </c>
      <c r="F451" s="497">
        <f t="shared" si="54"/>
        <v>65.64862961490887</v>
      </c>
      <c r="G451" s="498">
        <f t="shared" si="55"/>
        <v>211.74747338725578</v>
      </c>
      <c r="H451" s="492">
        <v>165.84761853244609</v>
      </c>
      <c r="I451" s="477">
        <v>150.91351232391611</v>
      </c>
      <c r="J451" s="477">
        <v>16.068629211664135</v>
      </c>
      <c r="K451" s="478">
        <v>332.2903103502257</v>
      </c>
      <c r="L451" s="492">
        <v>177.06500653087954</v>
      </c>
      <c r="M451" s="477">
        <v>158.19469805344494</v>
      </c>
      <c r="N451" s="477">
        <v>18.393317666559064</v>
      </c>
      <c r="O451" s="477">
        <v>26.280705696499084</v>
      </c>
      <c r="P451" s="478">
        <v>2074.1592230911947</v>
      </c>
      <c r="Q451" s="501">
        <v>1E-3</v>
      </c>
      <c r="R451" s="497">
        <v>1E-3</v>
      </c>
      <c r="S451" s="497">
        <v>1E-3</v>
      </c>
      <c r="T451" s="497">
        <v>0</v>
      </c>
      <c r="U451" s="501">
        <v>0</v>
      </c>
      <c r="V451" s="497">
        <v>0</v>
      </c>
      <c r="W451" s="497">
        <v>0</v>
      </c>
      <c r="X451" s="497">
        <v>1768.1486184374683</v>
      </c>
      <c r="Y451" s="501">
        <v>199304.03289246673</v>
      </c>
      <c r="Z451" s="497">
        <v>114376.12148237048</v>
      </c>
      <c r="AA451" s="497">
        <v>93966.850641301877</v>
      </c>
      <c r="AB451" s="498">
        <v>14656.436664595552</v>
      </c>
      <c r="AD451" s="109"/>
      <c r="AE451" s="109"/>
      <c r="AF451" s="109"/>
    </row>
    <row r="452" spans="1:32" s="1" customFormat="1" x14ac:dyDescent="0.3">
      <c r="A452" s="47">
        <v>5</v>
      </c>
      <c r="B452" s="178">
        <v>2029</v>
      </c>
      <c r="C452" s="22" t="s">
        <v>4</v>
      </c>
      <c r="D452" s="499">
        <f t="shared" si="52"/>
        <v>2463.5876504582434</v>
      </c>
      <c r="E452" s="493">
        <f t="shared" si="53"/>
        <v>675.26482692533114</v>
      </c>
      <c r="F452" s="493">
        <f t="shared" si="54"/>
        <v>66.26989117110665</v>
      </c>
      <c r="G452" s="494">
        <f t="shared" si="55"/>
        <v>2149.305308846464</v>
      </c>
      <c r="H452" s="490">
        <v>251.78851380427804</v>
      </c>
      <c r="I452" s="473">
        <v>134.68155775730992</v>
      </c>
      <c r="J452" s="473">
        <v>16.336530602463831</v>
      </c>
      <c r="K452" s="474">
        <v>3034.4363215027975</v>
      </c>
      <c r="L452" s="490">
        <v>173.02915025471512</v>
      </c>
      <c r="M452" s="473">
        <v>116.25258034655303</v>
      </c>
      <c r="N452" s="473">
        <v>16.746977661773467</v>
      </c>
      <c r="O452" s="473">
        <v>59.430000271126346</v>
      </c>
      <c r="P452" s="474">
        <v>2414.543273603947</v>
      </c>
      <c r="Q452" s="499">
        <v>1E-3</v>
      </c>
      <c r="R452" s="493">
        <v>1E-3</v>
      </c>
      <c r="S452" s="493">
        <v>0</v>
      </c>
      <c r="T452" s="493">
        <v>1E-3</v>
      </c>
      <c r="U452" s="499">
        <v>0</v>
      </c>
      <c r="V452" s="493">
        <v>0</v>
      </c>
      <c r="W452" s="493">
        <v>0.4094470593096321</v>
      </c>
      <c r="X452" s="493">
        <v>0</v>
      </c>
      <c r="Y452" s="499">
        <v>225040.11443740796</v>
      </c>
      <c r="Z452" s="493">
        <v>115317.13233721978</v>
      </c>
      <c r="AA452" s="493">
        <v>93300.562648569714</v>
      </c>
      <c r="AB452" s="494">
        <v>16291.006587670487</v>
      </c>
      <c r="AD452" s="109"/>
      <c r="AE452" s="109"/>
      <c r="AF452" s="109"/>
    </row>
    <row r="453" spans="1:32" s="1" customFormat="1" x14ac:dyDescent="0.3">
      <c r="A453" s="327">
        <v>5</v>
      </c>
      <c r="B453" s="179">
        <v>2030</v>
      </c>
      <c r="C453" s="23" t="s">
        <v>4</v>
      </c>
      <c r="D453" s="500">
        <f t="shared" ref="D453:D479" si="56">Y453*H453/23000</f>
        <v>133.70786603686742</v>
      </c>
      <c r="E453" s="495">
        <f t="shared" ref="E453:E479" si="57">Z453*I453/23000</f>
        <v>2590.6225283980311</v>
      </c>
      <c r="F453" s="495">
        <f t="shared" ref="F453:F479" si="58">AA453*J453/23000</f>
        <v>253.01167359904827</v>
      </c>
      <c r="G453" s="496">
        <f t="shared" ref="G453:G479" si="59">AB453*K453/23000</f>
        <v>463.23135090276736</v>
      </c>
      <c r="H453" s="491">
        <v>13.561271580746972</v>
      </c>
      <c r="I453" s="475">
        <v>518.61836791129258</v>
      </c>
      <c r="J453" s="475">
        <v>63.099128204682842</v>
      </c>
      <c r="K453" s="476">
        <v>656.99451414668124</v>
      </c>
      <c r="L453" s="491">
        <v>79.126510214110922</v>
      </c>
      <c r="M453" s="475">
        <v>661.81541960065317</v>
      </c>
      <c r="N453" s="475">
        <v>72.870612450645652</v>
      </c>
      <c r="O453" s="475">
        <v>32.495203078250292</v>
      </c>
      <c r="P453" s="476">
        <v>4440.5493660737302</v>
      </c>
      <c r="Q453" s="500">
        <v>1E-3</v>
      </c>
      <c r="R453" s="495">
        <v>1E-3</v>
      </c>
      <c r="S453" s="495">
        <v>0</v>
      </c>
      <c r="T453" s="495">
        <v>0</v>
      </c>
      <c r="U453" s="500">
        <v>0</v>
      </c>
      <c r="V453" s="495">
        <v>0</v>
      </c>
      <c r="W453" s="495">
        <v>9.7236284724477695</v>
      </c>
      <c r="X453" s="495">
        <v>3255.5860073775739</v>
      </c>
      <c r="Y453" s="500">
        <v>226769.3630746211</v>
      </c>
      <c r="Z453" s="495">
        <v>114890.48950026072</v>
      </c>
      <c r="AA453" s="495">
        <v>92224.229689852335</v>
      </c>
      <c r="AB453" s="496">
        <v>16216.758041886718</v>
      </c>
      <c r="AD453" s="109"/>
      <c r="AE453" s="109"/>
      <c r="AF453" s="109"/>
    </row>
    <row r="454" spans="1:32" s="1" customFormat="1" x14ac:dyDescent="0.3">
      <c r="A454" s="327">
        <v>6</v>
      </c>
      <c r="B454" s="179">
        <v>2018</v>
      </c>
      <c r="C454" s="23" t="s">
        <v>5</v>
      </c>
      <c r="D454" s="500">
        <f t="shared" si="56"/>
        <v>935.33134553020432</v>
      </c>
      <c r="E454" s="495">
        <f t="shared" si="57"/>
        <v>718.16384790529685</v>
      </c>
      <c r="F454" s="495">
        <f t="shared" si="58"/>
        <v>48.69805723406013</v>
      </c>
      <c r="G454" s="496">
        <f t="shared" si="59"/>
        <v>602.01447528642427</v>
      </c>
      <c r="H454" s="491">
        <v>93.930198455333496</v>
      </c>
      <c r="I454" s="475">
        <v>143.73084248552036</v>
      </c>
      <c r="J454" s="475">
        <v>11.993198244419109</v>
      </c>
      <c r="K454" s="476">
        <v>833.52974101121379</v>
      </c>
      <c r="L454" s="491">
        <v>94.263864319538186</v>
      </c>
      <c r="M454" s="475">
        <v>164.73351561847574</v>
      </c>
      <c r="N454" s="475">
        <v>16.834098580454029</v>
      </c>
      <c r="O454" s="475">
        <v>39.913721838874665</v>
      </c>
      <c r="P454" s="476">
        <v>1617.5128226375937</v>
      </c>
      <c r="Q454" s="500">
        <v>1E-3</v>
      </c>
      <c r="R454" s="495">
        <v>1E-3</v>
      </c>
      <c r="S454" s="495">
        <v>0</v>
      </c>
      <c r="T454" s="495">
        <v>0</v>
      </c>
      <c r="U454" s="500">
        <v>0</v>
      </c>
      <c r="V454" s="495">
        <v>0</v>
      </c>
      <c r="W454" s="495">
        <v>4.8399003360349138</v>
      </c>
      <c r="X454" s="495">
        <v>823.8958034652544</v>
      </c>
      <c r="Y454" s="500">
        <v>229027.73869283975</v>
      </c>
      <c r="Z454" s="495">
        <v>114921.53121892297</v>
      </c>
      <c r="AA454" s="495">
        <v>93390.878192527787</v>
      </c>
      <c r="AB454" s="496">
        <v>16611.684323093014</v>
      </c>
      <c r="AD454" s="109"/>
      <c r="AE454" s="109"/>
      <c r="AF454" s="109"/>
    </row>
    <row r="455" spans="1:32" s="1" customFormat="1" x14ac:dyDescent="0.3">
      <c r="A455" s="327">
        <v>6</v>
      </c>
      <c r="B455" s="179">
        <v>2019</v>
      </c>
      <c r="C455" s="23" t="s">
        <v>5</v>
      </c>
      <c r="D455" s="500">
        <f t="shared" si="56"/>
        <v>602.68833106534623</v>
      </c>
      <c r="E455" s="495">
        <f t="shared" si="57"/>
        <v>510.30874098952552</v>
      </c>
      <c r="F455" s="495">
        <f t="shared" si="58"/>
        <v>39.227279490969089</v>
      </c>
      <c r="G455" s="496">
        <f t="shared" si="59"/>
        <v>463.5443849728747</v>
      </c>
      <c r="H455" s="491">
        <v>60.42044429583251</v>
      </c>
      <c r="I455" s="475">
        <v>102.24252700905873</v>
      </c>
      <c r="J455" s="475">
        <v>9.7091181291081146</v>
      </c>
      <c r="K455" s="476">
        <v>657.20490183428853</v>
      </c>
      <c r="L455" s="491">
        <v>63.901900654016679</v>
      </c>
      <c r="M455" s="475">
        <v>116.43190237551875</v>
      </c>
      <c r="N455" s="475">
        <v>13.735942311945438</v>
      </c>
      <c r="O455" s="475">
        <v>17.148149994307428</v>
      </c>
      <c r="P455" s="476">
        <v>1159.15759802715</v>
      </c>
      <c r="Q455" s="500">
        <v>1E-3</v>
      </c>
      <c r="R455" s="495">
        <v>1E-3</v>
      </c>
      <c r="S455" s="495">
        <v>1E-3</v>
      </c>
      <c r="T455" s="495">
        <v>0</v>
      </c>
      <c r="U455" s="500">
        <v>0</v>
      </c>
      <c r="V455" s="495">
        <v>0</v>
      </c>
      <c r="W455" s="495">
        <v>0</v>
      </c>
      <c r="X455" s="495">
        <v>53.763473172717717</v>
      </c>
      <c r="Y455" s="500">
        <v>229422.86797217547</v>
      </c>
      <c r="Z455" s="495">
        <v>114796.66422680627</v>
      </c>
      <c r="AA455" s="495">
        <v>92925.785462162065</v>
      </c>
      <c r="AB455" s="496">
        <v>16222.52181111147</v>
      </c>
      <c r="AD455" s="109"/>
      <c r="AE455" s="109"/>
      <c r="AF455" s="109"/>
    </row>
    <row r="456" spans="1:32" s="1" customFormat="1" x14ac:dyDescent="0.3">
      <c r="A456" s="327">
        <v>6</v>
      </c>
      <c r="B456" s="179">
        <v>2020</v>
      </c>
      <c r="C456" s="23" t="s">
        <v>5</v>
      </c>
      <c r="D456" s="500">
        <f t="shared" si="56"/>
        <v>470.74687491740212</v>
      </c>
      <c r="E456" s="495">
        <f t="shared" si="57"/>
        <v>651.77375815419146</v>
      </c>
      <c r="F456" s="495">
        <f t="shared" si="58"/>
        <v>52.468562902300818</v>
      </c>
      <c r="G456" s="496">
        <f t="shared" si="59"/>
        <v>1559.305715707847</v>
      </c>
      <c r="H456" s="491">
        <v>47.394543218217656</v>
      </c>
      <c r="I456" s="475">
        <v>134.96461367540144</v>
      </c>
      <c r="J456" s="475">
        <v>13.207625228625233</v>
      </c>
      <c r="K456" s="476">
        <v>2278.600575398973</v>
      </c>
      <c r="L456" s="491">
        <v>25.387498838000479</v>
      </c>
      <c r="M456" s="475">
        <v>87.609550057561222</v>
      </c>
      <c r="N456" s="475">
        <v>12.191116590239087</v>
      </c>
      <c r="O456" s="475">
        <v>26.562216956911836</v>
      </c>
      <c r="P456" s="476">
        <v>1362.4436352809826</v>
      </c>
      <c r="Q456" s="500">
        <v>1E-3</v>
      </c>
      <c r="R456" s="495">
        <v>1E-3</v>
      </c>
      <c r="S456" s="495">
        <v>1E-3</v>
      </c>
      <c r="T456" s="495">
        <v>1E-3</v>
      </c>
      <c r="U456" s="500">
        <v>0</v>
      </c>
      <c r="V456" s="495">
        <v>0</v>
      </c>
      <c r="W456" s="495">
        <v>0</v>
      </c>
      <c r="X456" s="495">
        <v>0</v>
      </c>
      <c r="Y456" s="500">
        <v>228447.77875058126</v>
      </c>
      <c r="Z456" s="495">
        <v>111072.05088290945</v>
      </c>
      <c r="AA456" s="495">
        <v>91369.714529561272</v>
      </c>
      <c r="AB456" s="496">
        <v>15739.498992709963</v>
      </c>
      <c r="AD456" s="109"/>
      <c r="AE456" s="109"/>
      <c r="AF456" s="109"/>
    </row>
    <row r="457" spans="1:32" s="1" customFormat="1" x14ac:dyDescent="0.3">
      <c r="A457" s="327">
        <v>6</v>
      </c>
      <c r="B457" s="179">
        <v>2021</v>
      </c>
      <c r="C457" s="23" t="s">
        <v>5</v>
      </c>
      <c r="D457" s="500">
        <f t="shared" si="56"/>
        <v>59.295022490271833</v>
      </c>
      <c r="E457" s="495">
        <f t="shared" si="57"/>
        <v>2075.7092361321706</v>
      </c>
      <c r="F457" s="495">
        <f t="shared" si="58"/>
        <v>200.4463133696224</v>
      </c>
      <c r="G457" s="496">
        <f t="shared" si="59"/>
        <v>599.65067534368382</v>
      </c>
      <c r="H457" s="491">
        <v>5.9231247180820068</v>
      </c>
      <c r="I457" s="475">
        <v>413.61705630488404</v>
      </c>
      <c r="J457" s="475">
        <v>51.067253605314818</v>
      </c>
      <c r="K457" s="476">
        <v>857.09064130553156</v>
      </c>
      <c r="L457" s="491">
        <v>26.256338607504283</v>
      </c>
      <c r="M457" s="475">
        <v>292.53919098252209</v>
      </c>
      <c r="N457" s="475">
        <v>45.016945680635551</v>
      </c>
      <c r="O457" s="475">
        <v>45.137736522578862</v>
      </c>
      <c r="P457" s="476">
        <v>3547.0379297882109</v>
      </c>
      <c r="Q457" s="500">
        <v>1E-3</v>
      </c>
      <c r="R457" s="495">
        <v>1E-3</v>
      </c>
      <c r="S457" s="495">
        <v>1E-3</v>
      </c>
      <c r="T457" s="495">
        <v>0</v>
      </c>
      <c r="U457" s="500">
        <v>0</v>
      </c>
      <c r="V457" s="495">
        <v>0</v>
      </c>
      <c r="W457" s="495">
        <v>0</v>
      </c>
      <c r="X457" s="495">
        <v>2310.8256748586309</v>
      </c>
      <c r="Y457" s="500">
        <v>230247.64498253982</v>
      </c>
      <c r="Z457" s="495">
        <v>115423.94517659591</v>
      </c>
      <c r="AA457" s="495">
        <v>90278.307173767855</v>
      </c>
      <c r="AB457" s="496">
        <v>16091.60673122813</v>
      </c>
      <c r="AD457" s="109"/>
      <c r="AE457" s="109"/>
      <c r="AF457" s="109"/>
    </row>
    <row r="458" spans="1:32" s="1" customFormat="1" ht="16.2" thickBot="1" x14ac:dyDescent="0.35">
      <c r="A458" s="409">
        <v>6</v>
      </c>
      <c r="B458" s="180">
        <v>2022</v>
      </c>
      <c r="C458" s="24" t="s">
        <v>5</v>
      </c>
      <c r="D458" s="501">
        <f t="shared" si="56"/>
        <v>1571.919015223132</v>
      </c>
      <c r="E458" s="497">
        <f t="shared" si="57"/>
        <v>809.69580269704772</v>
      </c>
      <c r="F458" s="497">
        <f t="shared" si="58"/>
        <v>69.579036501718846</v>
      </c>
      <c r="G458" s="498">
        <f t="shared" si="59"/>
        <v>258.02651682412039</v>
      </c>
      <c r="H458" s="492">
        <v>157.58576402330249</v>
      </c>
      <c r="I458" s="477">
        <v>163.2418805459175</v>
      </c>
      <c r="J458" s="477">
        <v>17.644738849010153</v>
      </c>
      <c r="K458" s="478">
        <v>368.94272021933836</v>
      </c>
      <c r="L458" s="492">
        <v>168.63859720790745</v>
      </c>
      <c r="M458" s="477">
        <v>171.71468670810023</v>
      </c>
      <c r="N458" s="477">
        <v>20.637875455723272</v>
      </c>
      <c r="O458" s="477">
        <v>26.179798127728173</v>
      </c>
      <c r="P458" s="478">
        <v>2102.7484094917677</v>
      </c>
      <c r="Q458" s="501">
        <v>1E-3</v>
      </c>
      <c r="R458" s="497">
        <v>1E-3</v>
      </c>
      <c r="S458" s="497">
        <v>1E-3</v>
      </c>
      <c r="T458" s="497">
        <v>0</v>
      </c>
      <c r="U458" s="501">
        <v>0</v>
      </c>
      <c r="V458" s="497">
        <v>0</v>
      </c>
      <c r="W458" s="497">
        <v>0</v>
      </c>
      <c r="X458" s="497">
        <v>1759.9844874001574</v>
      </c>
      <c r="Y458" s="501">
        <v>229425.14873859962</v>
      </c>
      <c r="Z458" s="497">
        <v>114082.26491726629</v>
      </c>
      <c r="AA458" s="497">
        <v>90696.601022763745</v>
      </c>
      <c r="AB458" s="498">
        <v>16085.450563780236</v>
      </c>
      <c r="AD458" s="109"/>
      <c r="AE458" s="109"/>
      <c r="AF458" s="109"/>
    </row>
    <row r="459" spans="1:32" s="1" customFormat="1" x14ac:dyDescent="0.3">
      <c r="A459" s="47">
        <v>6</v>
      </c>
      <c r="B459" s="178">
        <v>2023</v>
      </c>
      <c r="C459" s="22" t="s">
        <v>5</v>
      </c>
      <c r="D459" s="499">
        <f t="shared" si="56"/>
        <v>2732.7313952835343</v>
      </c>
      <c r="E459" s="493">
        <f t="shared" si="57"/>
        <v>729.57665599173822</v>
      </c>
      <c r="F459" s="493">
        <f t="shared" si="58"/>
        <v>71.734096698581922</v>
      </c>
      <c r="G459" s="494">
        <f t="shared" si="59"/>
        <v>2540.1955976551358</v>
      </c>
      <c r="H459" s="490">
        <v>238.18224599722285</v>
      </c>
      <c r="I459" s="473">
        <v>146.58813933735897</v>
      </c>
      <c r="J459" s="473">
        <v>18.271150249356094</v>
      </c>
      <c r="K459" s="474">
        <v>3340.313661408768</v>
      </c>
      <c r="L459" s="490">
        <v>163.75370549349577</v>
      </c>
      <c r="M459" s="473">
        <v>126.1588382405987</v>
      </c>
      <c r="N459" s="473">
        <v>18.862452053114357</v>
      </c>
      <c r="O459" s="473">
        <v>64.480593031898877</v>
      </c>
      <c r="P459" s="474">
        <v>2425.8780034641936</v>
      </c>
      <c r="Q459" s="499">
        <v>1E-3</v>
      </c>
      <c r="R459" s="493">
        <v>1E-3</v>
      </c>
      <c r="S459" s="493">
        <v>0</v>
      </c>
      <c r="T459" s="493">
        <v>1E-3</v>
      </c>
      <c r="U459" s="499">
        <v>0</v>
      </c>
      <c r="V459" s="493">
        <v>0</v>
      </c>
      <c r="W459" s="493">
        <v>0.59030180375826447</v>
      </c>
      <c r="X459" s="493">
        <v>0</v>
      </c>
      <c r="Y459" s="499">
        <v>263885.42029389605</v>
      </c>
      <c r="Z459" s="493">
        <v>114472.17464976321</v>
      </c>
      <c r="AA459" s="493">
        <v>90299.96478330798</v>
      </c>
      <c r="AB459" s="494">
        <v>17490.722329778982</v>
      </c>
      <c r="AD459" s="109"/>
      <c r="AE459" s="109"/>
      <c r="AF459" s="109"/>
    </row>
    <row r="460" spans="1:32" s="1" customFormat="1" x14ac:dyDescent="0.3">
      <c r="A460" s="327">
        <v>6</v>
      </c>
      <c r="B460" s="179">
        <v>2024</v>
      </c>
      <c r="C460" s="23" t="s">
        <v>5</v>
      </c>
      <c r="D460" s="500">
        <f t="shared" si="56"/>
        <v>147.92381162082916</v>
      </c>
      <c r="E460" s="495">
        <f t="shared" si="57"/>
        <v>2799.9287914416286</v>
      </c>
      <c r="F460" s="495">
        <f t="shared" si="58"/>
        <v>273.08404315979351</v>
      </c>
      <c r="G460" s="496">
        <f t="shared" si="59"/>
        <v>562.08840343984002</v>
      </c>
      <c r="H460" s="491">
        <v>12.798987921191536</v>
      </c>
      <c r="I460" s="475">
        <v>564.36505141546229</v>
      </c>
      <c r="J460" s="475">
        <v>70.411459005820035</v>
      </c>
      <c r="K460" s="476">
        <v>726.13713921984231</v>
      </c>
      <c r="L460" s="491">
        <v>74.79267050901403</v>
      </c>
      <c r="M460" s="475">
        <v>719.94049166126217</v>
      </c>
      <c r="N460" s="475">
        <v>82.190497113222676</v>
      </c>
      <c r="O460" s="475">
        <v>31.651913249826581</v>
      </c>
      <c r="P460" s="476">
        <v>4789.6268371349706</v>
      </c>
      <c r="Q460" s="500">
        <v>1E-3</v>
      </c>
      <c r="R460" s="495">
        <v>1E-3</v>
      </c>
      <c r="S460" s="495">
        <v>0</v>
      </c>
      <c r="T460" s="495">
        <v>0</v>
      </c>
      <c r="U460" s="500">
        <v>0</v>
      </c>
      <c r="V460" s="495">
        <v>0</v>
      </c>
      <c r="W460" s="495">
        <v>11.766708110041419</v>
      </c>
      <c r="X460" s="495">
        <v>3245.1855462522799</v>
      </c>
      <c r="Y460" s="500">
        <v>265821.61716442456</v>
      </c>
      <c r="Z460" s="495">
        <v>114107.63661152015</v>
      </c>
      <c r="AA460" s="495">
        <v>89203.278576518132</v>
      </c>
      <c r="AB460" s="496">
        <v>17803.845280529415</v>
      </c>
      <c r="AD460" s="109"/>
      <c r="AE460" s="109"/>
      <c r="AF460" s="109"/>
    </row>
    <row r="461" spans="1:32" s="1" customFormat="1" x14ac:dyDescent="0.3">
      <c r="A461" s="327">
        <v>6</v>
      </c>
      <c r="B461" s="179">
        <v>2025</v>
      </c>
      <c r="C461" s="23" t="s">
        <v>5</v>
      </c>
      <c r="D461" s="500">
        <f t="shared" si="56"/>
        <v>1029.1897305008918</v>
      </c>
      <c r="E461" s="495">
        <f t="shared" si="57"/>
        <v>776.28992519923429</v>
      </c>
      <c r="F461" s="495">
        <f t="shared" si="58"/>
        <v>52.608433019518984</v>
      </c>
      <c r="G461" s="496">
        <f t="shared" si="59"/>
        <v>728.12435601194215</v>
      </c>
      <c r="H461" s="491">
        <v>88.610152281008411</v>
      </c>
      <c r="I461" s="475">
        <v>156.45222988970477</v>
      </c>
      <c r="J461" s="475">
        <v>13.389363134466077</v>
      </c>
      <c r="K461" s="476">
        <v>920.22028245349418</v>
      </c>
      <c r="L461" s="491">
        <v>89.937515401433316</v>
      </c>
      <c r="M461" s="475">
        <v>183.56023333394842</v>
      </c>
      <c r="N461" s="475">
        <v>19.421115364648156</v>
      </c>
      <c r="O461" s="475">
        <v>40.125689184774984</v>
      </c>
      <c r="P461" s="476">
        <v>1665.7818251732947</v>
      </c>
      <c r="Q461" s="500">
        <v>1E-3</v>
      </c>
      <c r="R461" s="495">
        <v>1E-3</v>
      </c>
      <c r="S461" s="495">
        <v>0</v>
      </c>
      <c r="T461" s="495">
        <v>0</v>
      </c>
      <c r="U461" s="500">
        <v>0</v>
      </c>
      <c r="V461" s="495">
        <v>0</v>
      </c>
      <c r="W461" s="495">
        <v>6.0307522301820748</v>
      </c>
      <c r="X461" s="495">
        <v>785.68623190457583</v>
      </c>
      <c r="Y461" s="500">
        <v>267140.53855196835</v>
      </c>
      <c r="Z461" s="495">
        <v>114122.17193816617</v>
      </c>
      <c r="AA461" s="495">
        <v>90369.791848743305</v>
      </c>
      <c r="AB461" s="496">
        <v>18198.751437671141</v>
      </c>
      <c r="AD461" s="109"/>
      <c r="AE461" s="109"/>
      <c r="AF461" s="109"/>
    </row>
    <row r="462" spans="1:32" s="1" customFormat="1" x14ac:dyDescent="0.3">
      <c r="A462" s="327">
        <v>6</v>
      </c>
      <c r="B462" s="179">
        <v>2026</v>
      </c>
      <c r="C462" s="23" t="s">
        <v>5</v>
      </c>
      <c r="D462" s="500">
        <f t="shared" si="56"/>
        <v>662.29002197272837</v>
      </c>
      <c r="E462" s="495">
        <f t="shared" si="57"/>
        <v>551.0036993856412</v>
      </c>
      <c r="F462" s="495">
        <f t="shared" si="58"/>
        <v>42.756914372227314</v>
      </c>
      <c r="G462" s="496">
        <f t="shared" si="59"/>
        <v>566.70408317684814</v>
      </c>
      <c r="H462" s="491">
        <v>56.976155222739095</v>
      </c>
      <c r="I462" s="475">
        <v>111.21682184861911</v>
      </c>
      <c r="J462" s="475">
        <v>10.883296135562633</v>
      </c>
      <c r="K462" s="476">
        <v>732.76810523441452</v>
      </c>
      <c r="L462" s="491">
        <v>60.692406636302103</v>
      </c>
      <c r="M462" s="475">
        <v>126.58388450967534</v>
      </c>
      <c r="N462" s="475">
        <v>15.483775858158383</v>
      </c>
      <c r="O462" s="475">
        <v>16.759103323174017</v>
      </c>
      <c r="P462" s="476">
        <v>1201.9600223996138</v>
      </c>
      <c r="Q462" s="500">
        <v>1E-3</v>
      </c>
      <c r="R462" s="495">
        <v>1E-3</v>
      </c>
      <c r="S462" s="495">
        <v>1E-3</v>
      </c>
      <c r="T462" s="495">
        <v>0</v>
      </c>
      <c r="U462" s="500">
        <v>0</v>
      </c>
      <c r="V462" s="495">
        <v>0</v>
      </c>
      <c r="W462" s="495">
        <v>0</v>
      </c>
      <c r="X462" s="495">
        <v>18.662884977538145</v>
      </c>
      <c r="Y462" s="500">
        <v>267351.67450002691</v>
      </c>
      <c r="Z462" s="495">
        <v>113949.3547398747</v>
      </c>
      <c r="AA462" s="495">
        <v>90359.484692124388</v>
      </c>
      <c r="AB462" s="496">
        <v>17787.61086892262</v>
      </c>
      <c r="AD462" s="109"/>
      <c r="AE462" s="109"/>
      <c r="AF462" s="109"/>
    </row>
    <row r="463" spans="1:32" s="1" customFormat="1" x14ac:dyDescent="0.3">
      <c r="A463" s="327">
        <v>6</v>
      </c>
      <c r="B463" s="179">
        <v>2027</v>
      </c>
      <c r="C463" s="23" t="s">
        <v>5</v>
      </c>
      <c r="D463" s="500">
        <f t="shared" si="56"/>
        <v>518.24352604618946</v>
      </c>
      <c r="E463" s="495">
        <f t="shared" si="57"/>
        <v>704.3876705406899</v>
      </c>
      <c r="F463" s="495">
        <f t="shared" si="58"/>
        <v>57.13656260294632</v>
      </c>
      <c r="G463" s="496">
        <f t="shared" si="59"/>
        <v>1915.8848094781085</v>
      </c>
      <c r="H463" s="491">
        <v>44.713754011169144</v>
      </c>
      <c r="I463" s="475">
        <v>146.85787139349719</v>
      </c>
      <c r="J463" s="475">
        <v>14.797933612695044</v>
      </c>
      <c r="K463" s="476">
        <v>2545.2932629519255</v>
      </c>
      <c r="L463" s="491">
        <v>23.676240333375372</v>
      </c>
      <c r="M463" s="475">
        <v>95.20493504593658</v>
      </c>
      <c r="N463" s="475">
        <v>13.879594853704882</v>
      </c>
      <c r="O463" s="475">
        <v>27.212317514738288</v>
      </c>
      <c r="P463" s="476">
        <v>1427.0972464288145</v>
      </c>
      <c r="Q463" s="500">
        <v>1E-3</v>
      </c>
      <c r="R463" s="495">
        <v>1E-3</v>
      </c>
      <c r="S463" s="495">
        <v>1E-3</v>
      </c>
      <c r="T463" s="495">
        <v>1E-3</v>
      </c>
      <c r="U463" s="500">
        <v>0</v>
      </c>
      <c r="V463" s="495">
        <v>0</v>
      </c>
      <c r="W463" s="495">
        <v>0</v>
      </c>
      <c r="X463" s="495">
        <v>0</v>
      </c>
      <c r="Y463" s="500">
        <v>266575.71842625726</v>
      </c>
      <c r="Z463" s="495">
        <v>110316.97701123863</v>
      </c>
      <c r="AA463" s="495">
        <v>88805.705868309422</v>
      </c>
      <c r="AB463" s="496">
        <v>17312.484678834742</v>
      </c>
      <c r="AD463" s="109"/>
      <c r="AE463" s="109"/>
      <c r="AF463" s="109"/>
    </row>
    <row r="464" spans="1:32" s="1" customFormat="1" x14ac:dyDescent="0.3">
      <c r="A464" s="327">
        <v>6</v>
      </c>
      <c r="B464" s="179">
        <v>2028</v>
      </c>
      <c r="C464" s="23" t="s">
        <v>5</v>
      </c>
      <c r="D464" s="500">
        <f t="shared" si="56"/>
        <v>65.206328525091678</v>
      </c>
      <c r="E464" s="495">
        <f t="shared" si="57"/>
        <v>2241.6844951855546</v>
      </c>
      <c r="F464" s="495">
        <f t="shared" si="58"/>
        <v>218.13390388909681</v>
      </c>
      <c r="G464" s="496">
        <f t="shared" si="59"/>
        <v>735.45274758783114</v>
      </c>
      <c r="H464" s="491">
        <v>5.5853867586899915</v>
      </c>
      <c r="I464" s="475">
        <v>449.87148454912472</v>
      </c>
      <c r="J464" s="475">
        <v>57.197643250719779</v>
      </c>
      <c r="K464" s="476">
        <v>956.88125687951833</v>
      </c>
      <c r="L464" s="491">
        <v>23.841494748427564</v>
      </c>
      <c r="M464" s="475">
        <v>313.94395685307347</v>
      </c>
      <c r="N464" s="475">
        <v>50.203631131724208</v>
      </c>
      <c r="O464" s="475">
        <v>48.060317169493921</v>
      </c>
      <c r="P464" s="476">
        <v>3832.2938885996768</v>
      </c>
      <c r="Q464" s="500">
        <v>1E-3</v>
      </c>
      <c r="R464" s="495">
        <v>1E-3</v>
      </c>
      <c r="S464" s="495">
        <v>1E-3</v>
      </c>
      <c r="T464" s="495">
        <v>0</v>
      </c>
      <c r="U464" s="500">
        <v>0</v>
      </c>
      <c r="V464" s="495">
        <v>0</v>
      </c>
      <c r="W464" s="495">
        <v>0</v>
      </c>
      <c r="X464" s="495">
        <v>2299.7753853921135</v>
      </c>
      <c r="Y464" s="500">
        <v>268512.39150874165</v>
      </c>
      <c r="Z464" s="495">
        <v>114607.71611461781</v>
      </c>
      <c r="AA464" s="495">
        <v>87714.799147534664</v>
      </c>
      <c r="AB464" s="496">
        <v>17677.651299893681</v>
      </c>
      <c r="AD464" s="109"/>
      <c r="AE464" s="109"/>
      <c r="AF464" s="109"/>
    </row>
    <row r="465" spans="1:32" s="1" customFormat="1" ht="16.2" thickBot="1" x14ac:dyDescent="0.35">
      <c r="A465" s="409">
        <v>6</v>
      </c>
      <c r="B465" s="180">
        <v>2029</v>
      </c>
      <c r="C465" s="24" t="s">
        <v>5</v>
      </c>
      <c r="D465" s="501">
        <f t="shared" si="56"/>
        <v>1727.2672442705159</v>
      </c>
      <c r="E465" s="497">
        <f t="shared" si="57"/>
        <v>873.77098247683261</v>
      </c>
      <c r="F465" s="497">
        <f t="shared" si="58"/>
        <v>75.729691233982834</v>
      </c>
      <c r="G465" s="498">
        <f t="shared" si="59"/>
        <v>316.50458859344565</v>
      </c>
      <c r="H465" s="492">
        <v>148.595368645333</v>
      </c>
      <c r="I465" s="477">
        <v>177.56236916897356</v>
      </c>
      <c r="J465" s="477">
        <v>19.76475338618236</v>
      </c>
      <c r="K465" s="478">
        <v>411.91784888718871</v>
      </c>
      <c r="L465" s="492">
        <v>158.76801771530569</v>
      </c>
      <c r="M465" s="477">
        <v>187.52162795824611</v>
      </c>
      <c r="N465" s="477">
        <v>23.065294544211135</v>
      </c>
      <c r="O465" s="477">
        <v>26.105761234072659</v>
      </c>
      <c r="P465" s="478">
        <v>2146.7202656193504</v>
      </c>
      <c r="Q465" s="501">
        <v>1E-3</v>
      </c>
      <c r="R465" s="497">
        <v>1E-3</v>
      </c>
      <c r="S465" s="497">
        <v>1E-3</v>
      </c>
      <c r="T465" s="497">
        <v>0</v>
      </c>
      <c r="U465" s="501">
        <v>0</v>
      </c>
      <c r="V465" s="497">
        <v>0</v>
      </c>
      <c r="W465" s="497">
        <v>0</v>
      </c>
      <c r="X465" s="497">
        <v>1760.9071779662343</v>
      </c>
      <c r="Y465" s="501">
        <v>267351.17642221076</v>
      </c>
      <c r="Z465" s="497">
        <v>113181.25958233024</v>
      </c>
      <c r="AA465" s="497">
        <v>88125.70864654929</v>
      </c>
      <c r="AB465" s="498">
        <v>17672.469297738306</v>
      </c>
      <c r="AD465" s="109"/>
      <c r="AE465" s="109"/>
      <c r="AF465" s="109"/>
    </row>
    <row r="466" spans="1:32" s="1" customFormat="1" x14ac:dyDescent="0.3">
      <c r="A466" s="47">
        <v>6</v>
      </c>
      <c r="B466" s="178">
        <v>2030</v>
      </c>
      <c r="C466" s="22" t="s">
        <v>5</v>
      </c>
      <c r="D466" s="499">
        <f t="shared" si="56"/>
        <v>3029.4590617269218</v>
      </c>
      <c r="E466" s="493">
        <f t="shared" si="57"/>
        <v>787.09425699622909</v>
      </c>
      <c r="F466" s="493">
        <f t="shared" si="58"/>
        <v>78.702594299887181</v>
      </c>
      <c r="G466" s="494">
        <f t="shared" si="59"/>
        <v>3088.875436620076</v>
      </c>
      <c r="H466" s="490">
        <v>223.2223453432718</v>
      </c>
      <c r="I466" s="473">
        <v>160.29003487194953</v>
      </c>
      <c r="J466" s="473">
        <v>20.707258182959748</v>
      </c>
      <c r="K466" s="474">
        <v>3711.279022579708</v>
      </c>
      <c r="L466" s="490">
        <v>153.82885652805348</v>
      </c>
      <c r="M466" s="473">
        <v>137.65897241528052</v>
      </c>
      <c r="N466" s="473">
        <v>21.281033039215405</v>
      </c>
      <c r="O466" s="473">
        <v>70.907370969605395</v>
      </c>
      <c r="P466" s="474">
        <v>2436.3697161596187</v>
      </c>
      <c r="Q466" s="499">
        <v>1E-3</v>
      </c>
      <c r="R466" s="493">
        <v>1E-3</v>
      </c>
      <c r="S466" s="493">
        <v>0</v>
      </c>
      <c r="T466" s="493">
        <v>1E-3</v>
      </c>
      <c r="U466" s="499">
        <v>0</v>
      </c>
      <c r="V466" s="493">
        <v>0</v>
      </c>
      <c r="W466" s="493">
        <v>0.57277485625565694</v>
      </c>
      <c r="X466" s="493">
        <v>0</v>
      </c>
      <c r="Y466" s="499">
        <v>312144.19108700298</v>
      </c>
      <c r="Z466" s="493">
        <v>112940.07094935937</v>
      </c>
      <c r="AA466" s="493">
        <v>87416.675491447109</v>
      </c>
      <c r="AB466" s="494">
        <v>19142.763077101925</v>
      </c>
      <c r="AD466" s="109"/>
      <c r="AE466" s="109"/>
      <c r="AF466" s="109"/>
    </row>
    <row r="467" spans="1:32" s="1" customFormat="1" x14ac:dyDescent="0.3">
      <c r="A467" s="327">
        <v>7</v>
      </c>
      <c r="B467" s="179">
        <v>2018</v>
      </c>
      <c r="C467" s="23" t="s">
        <v>6</v>
      </c>
      <c r="D467" s="500">
        <f t="shared" si="56"/>
        <v>163.78042422930997</v>
      </c>
      <c r="E467" s="495">
        <f t="shared" si="57"/>
        <v>3024.4587394012569</v>
      </c>
      <c r="F467" s="495">
        <f t="shared" si="58"/>
        <v>299.30298983669616</v>
      </c>
      <c r="G467" s="496">
        <f t="shared" si="59"/>
        <v>686.4133372312856</v>
      </c>
      <c r="H467" s="491">
        <v>11.98172399731587</v>
      </c>
      <c r="I467" s="475">
        <v>617.45202603186794</v>
      </c>
      <c r="J467" s="475">
        <v>79.749658067812277</v>
      </c>
      <c r="K467" s="476">
        <v>806.8586191757596</v>
      </c>
      <c r="L467" s="491">
        <v>70.227665483260282</v>
      </c>
      <c r="M467" s="475">
        <v>787.0613867880777</v>
      </c>
      <c r="N467" s="475">
        <v>92.792114876126391</v>
      </c>
      <c r="O467" s="475">
        <v>30.791625605694669</v>
      </c>
      <c r="P467" s="476">
        <v>5204.8360576941996</v>
      </c>
      <c r="Q467" s="500">
        <v>1E-3</v>
      </c>
      <c r="R467" s="495">
        <v>1E-3</v>
      </c>
      <c r="S467" s="495">
        <v>0</v>
      </c>
      <c r="T467" s="495">
        <v>0</v>
      </c>
      <c r="U467" s="500">
        <v>0</v>
      </c>
      <c r="V467" s="495">
        <v>0</v>
      </c>
      <c r="W467" s="495">
        <v>13.0414568083141</v>
      </c>
      <c r="X467" s="495">
        <v>3224.7661286736516</v>
      </c>
      <c r="Y467" s="500">
        <v>314391.2977897001</v>
      </c>
      <c r="Z467" s="495">
        <v>112660.65714170746</v>
      </c>
      <c r="AA467" s="495">
        <v>86319.727670687615</v>
      </c>
      <c r="AB467" s="496">
        <v>19566.633337135543</v>
      </c>
      <c r="AD467" s="109"/>
      <c r="AE467" s="109"/>
      <c r="AF467" s="109"/>
    </row>
    <row r="468" spans="1:32" s="1" customFormat="1" x14ac:dyDescent="0.3">
      <c r="A468" s="327">
        <v>7</v>
      </c>
      <c r="B468" s="179">
        <v>2019</v>
      </c>
      <c r="C468" s="23" t="s">
        <v>6</v>
      </c>
      <c r="D468" s="500">
        <f t="shared" si="56"/>
        <v>1136.4363020186177</v>
      </c>
      <c r="E468" s="495">
        <f t="shared" si="57"/>
        <v>838.86857732914439</v>
      </c>
      <c r="F468" s="495">
        <f t="shared" si="58"/>
        <v>57.710849640758887</v>
      </c>
      <c r="G468" s="496">
        <f t="shared" si="59"/>
        <v>886.53116296896712</v>
      </c>
      <c r="H468" s="491">
        <v>82.917374425663581</v>
      </c>
      <c r="I468" s="475">
        <v>171.22925340171722</v>
      </c>
      <c r="J468" s="475">
        <v>15.172119734549012</v>
      </c>
      <c r="K468" s="476">
        <v>1021.4762092552925</v>
      </c>
      <c r="L468" s="491">
        <v>84.937848433420839</v>
      </c>
      <c r="M468" s="475">
        <v>205.75575828073198</v>
      </c>
      <c r="N468" s="475">
        <v>22.439671627610402</v>
      </c>
      <c r="O468" s="475">
        <v>40.439309214215655</v>
      </c>
      <c r="P468" s="476">
        <v>1728.4619540484623</v>
      </c>
      <c r="Q468" s="500">
        <v>1E-3</v>
      </c>
      <c r="R468" s="495">
        <v>1E-3</v>
      </c>
      <c r="S468" s="495">
        <v>0</v>
      </c>
      <c r="T468" s="495">
        <v>0</v>
      </c>
      <c r="U468" s="500">
        <v>0</v>
      </c>
      <c r="V468" s="495">
        <v>0</v>
      </c>
      <c r="W468" s="495">
        <v>7.266551893061389</v>
      </c>
      <c r="X468" s="495">
        <v>747.42405400738562</v>
      </c>
      <c r="Y468" s="500">
        <v>315229.89153330302</v>
      </c>
      <c r="Z468" s="495">
        <v>112679.21161406422</v>
      </c>
      <c r="AA468" s="495">
        <v>87486.097194111659</v>
      </c>
      <c r="AB468" s="496">
        <v>19961.51898941605</v>
      </c>
      <c r="AD468" s="109"/>
      <c r="AE468" s="109"/>
      <c r="AF468" s="109"/>
    </row>
    <row r="469" spans="1:32" s="1" customFormat="1" x14ac:dyDescent="0.3">
      <c r="A469" s="327">
        <v>7</v>
      </c>
      <c r="B469" s="179">
        <v>2020</v>
      </c>
      <c r="C469" s="23" t="s">
        <v>6</v>
      </c>
      <c r="D469" s="500">
        <f t="shared" si="56"/>
        <v>729.27382050435369</v>
      </c>
      <c r="E469" s="495">
        <f t="shared" si="57"/>
        <v>594.77263663699898</v>
      </c>
      <c r="F469" s="495">
        <f t="shared" si="58"/>
        <v>46.664495216615023</v>
      </c>
      <c r="G469" s="496">
        <f t="shared" si="59"/>
        <v>687.24447423726315</v>
      </c>
      <c r="H469" s="491">
        <v>53.274109396223807</v>
      </c>
      <c r="I469" s="475">
        <v>121.69213442316439</v>
      </c>
      <c r="J469" s="475">
        <v>12.310944830040798</v>
      </c>
      <c r="K469" s="476">
        <v>815.55171436573517</v>
      </c>
      <c r="L469" s="491">
        <v>57.175013682342836</v>
      </c>
      <c r="M469" s="475">
        <v>138.3902650761795</v>
      </c>
      <c r="N469" s="475">
        <v>17.608300381981657</v>
      </c>
      <c r="O469" s="475">
        <v>16.51407623790227</v>
      </c>
      <c r="P469" s="476">
        <v>1260.1324205085698</v>
      </c>
      <c r="Q469" s="500">
        <v>1E-3</v>
      </c>
      <c r="R469" s="495">
        <v>1E-3</v>
      </c>
      <c r="S469" s="495">
        <v>1E-3</v>
      </c>
      <c r="T469" s="495">
        <v>1E-3</v>
      </c>
      <c r="U469" s="500">
        <v>0</v>
      </c>
      <c r="V469" s="495">
        <v>0</v>
      </c>
      <c r="W469" s="495">
        <v>0</v>
      </c>
      <c r="X469" s="495">
        <v>0</v>
      </c>
      <c r="Y469" s="500">
        <v>314848.95874747488</v>
      </c>
      <c r="Z469" s="495">
        <v>112412.9403062471</v>
      </c>
      <c r="AA469" s="495">
        <v>87181.236273852162</v>
      </c>
      <c r="AB469" s="496">
        <v>19381.50901902041</v>
      </c>
      <c r="AD469" s="109"/>
      <c r="AE469" s="109"/>
      <c r="AF469" s="109"/>
    </row>
    <row r="470" spans="1:32" s="1" customFormat="1" x14ac:dyDescent="0.3">
      <c r="A470" s="327">
        <v>7</v>
      </c>
      <c r="B470" s="179">
        <v>2021</v>
      </c>
      <c r="C470" s="23" t="s">
        <v>6</v>
      </c>
      <c r="D470" s="500">
        <f t="shared" si="56"/>
        <v>571.31805257194867</v>
      </c>
      <c r="E470" s="495">
        <f t="shared" si="57"/>
        <v>761.1817348900961</v>
      </c>
      <c r="F470" s="495">
        <f t="shared" si="58"/>
        <v>62.304644448409789</v>
      </c>
      <c r="G470" s="496">
        <f t="shared" si="59"/>
        <v>2333.115469807602</v>
      </c>
      <c r="H470" s="491">
        <v>41.816986132545438</v>
      </c>
      <c r="I470" s="475">
        <v>160.76021477170988</v>
      </c>
      <c r="J470" s="475">
        <v>16.735714751028912</v>
      </c>
      <c r="K470" s="476">
        <v>2839.193802191453</v>
      </c>
      <c r="L470" s="491">
        <v>21.890999079988688</v>
      </c>
      <c r="M470" s="475">
        <v>104.03538793551733</v>
      </c>
      <c r="N470" s="475">
        <v>15.934666996610083</v>
      </c>
      <c r="O470" s="475">
        <v>28.099124304226805</v>
      </c>
      <c r="P470" s="476">
        <v>1510.5436705164725</v>
      </c>
      <c r="Q470" s="500">
        <v>1E-3</v>
      </c>
      <c r="R470" s="495">
        <v>1E-3</v>
      </c>
      <c r="S470" s="495">
        <v>1E-3</v>
      </c>
      <c r="T470" s="495">
        <v>1E-3</v>
      </c>
      <c r="U470" s="500">
        <v>0</v>
      </c>
      <c r="V470" s="495">
        <v>0</v>
      </c>
      <c r="W470" s="495">
        <v>0</v>
      </c>
      <c r="X470" s="495">
        <v>0</v>
      </c>
      <c r="Y470" s="500">
        <v>314233.91364228277</v>
      </c>
      <c r="Z470" s="495">
        <v>108902.44161052883</v>
      </c>
      <c r="AA470" s="495">
        <v>85625.672021287523</v>
      </c>
      <c r="AB470" s="496">
        <v>18900.314506236136</v>
      </c>
      <c r="AD470" s="109"/>
      <c r="AE470" s="109"/>
      <c r="AF470" s="109"/>
    </row>
    <row r="471" spans="1:32" s="1" customFormat="1" x14ac:dyDescent="0.3">
      <c r="A471" s="327">
        <v>7</v>
      </c>
      <c r="B471" s="179">
        <v>2022</v>
      </c>
      <c r="C471" s="23" t="s">
        <v>6</v>
      </c>
      <c r="D471" s="500">
        <f t="shared" si="56"/>
        <v>71.814269280503368</v>
      </c>
      <c r="E471" s="495">
        <f t="shared" si="57"/>
        <v>2419.2276896354979</v>
      </c>
      <c r="F471" s="495">
        <f t="shared" si="58"/>
        <v>237.43905632921889</v>
      </c>
      <c r="G471" s="496">
        <f t="shared" si="59"/>
        <v>905.9522204684871</v>
      </c>
      <c r="H471" s="491">
        <v>5.2210558398445297</v>
      </c>
      <c r="I471" s="475">
        <v>492.06832210237019</v>
      </c>
      <c r="J471" s="475">
        <v>64.602081624653351</v>
      </c>
      <c r="K471" s="476">
        <v>1072.162356266741</v>
      </c>
      <c r="L471" s="491">
        <v>21.46273444223883</v>
      </c>
      <c r="M471" s="475">
        <v>338.78702491098022</v>
      </c>
      <c r="N471" s="475">
        <v>56.443736882915999</v>
      </c>
      <c r="O471" s="475">
        <v>51.076608553296808</v>
      </c>
      <c r="P471" s="476">
        <v>4164.402647605265</v>
      </c>
      <c r="Q471" s="500">
        <v>1E-3</v>
      </c>
      <c r="R471" s="495">
        <v>1E-3</v>
      </c>
      <c r="S471" s="495">
        <v>1E-3</v>
      </c>
      <c r="T471" s="495">
        <v>0</v>
      </c>
      <c r="U471" s="500">
        <v>0</v>
      </c>
      <c r="V471" s="495">
        <v>0</v>
      </c>
      <c r="W471" s="495">
        <v>0</v>
      </c>
      <c r="X471" s="495">
        <v>2480.8926799553938</v>
      </c>
      <c r="Y471" s="500">
        <v>316359.03620229464</v>
      </c>
      <c r="Z471" s="495">
        <v>113078.27462634468</v>
      </c>
      <c r="AA471" s="495">
        <v>84534.401341766948</v>
      </c>
      <c r="AB471" s="496">
        <v>19434.464331809868</v>
      </c>
      <c r="AD471" s="109"/>
      <c r="AE471" s="109"/>
      <c r="AF471" s="109"/>
    </row>
    <row r="472" spans="1:32" s="1" customFormat="1" ht="16.2" thickBot="1" x14ac:dyDescent="0.35">
      <c r="A472" s="409">
        <v>7</v>
      </c>
      <c r="B472" s="180">
        <v>2023</v>
      </c>
      <c r="C472" s="24" t="s">
        <v>6</v>
      </c>
      <c r="D472" s="501">
        <f t="shared" si="56"/>
        <v>1904.0315747578416</v>
      </c>
      <c r="E472" s="497">
        <f t="shared" si="57"/>
        <v>942.36276890801685</v>
      </c>
      <c r="F472" s="497">
        <f t="shared" si="58"/>
        <v>82.461550699968853</v>
      </c>
      <c r="G472" s="498">
        <f t="shared" si="59"/>
        <v>390.64785709563733</v>
      </c>
      <c r="H472" s="492">
        <v>138.97279401759144</v>
      </c>
      <c r="I472" s="477">
        <v>194.21189695775601</v>
      </c>
      <c r="J472" s="477">
        <v>22.326074118403916</v>
      </c>
      <c r="K472" s="478">
        <v>462.30067462264969</v>
      </c>
      <c r="L472" s="492">
        <v>147.88327150315138</v>
      </c>
      <c r="M472" s="477">
        <v>206.01508715376809</v>
      </c>
      <c r="N472" s="477">
        <v>25.988111062619218</v>
      </c>
      <c r="O472" s="477">
        <v>26.019294398277957</v>
      </c>
      <c r="P472" s="478">
        <v>2204.7747106889956</v>
      </c>
      <c r="Q472" s="501">
        <v>1E-3</v>
      </c>
      <c r="R472" s="497">
        <v>1E-3</v>
      </c>
      <c r="S472" s="497">
        <v>1E-3</v>
      </c>
      <c r="T472" s="497">
        <v>0</v>
      </c>
      <c r="U472" s="501">
        <v>0</v>
      </c>
      <c r="V472" s="497">
        <v>0</v>
      </c>
      <c r="W472" s="497">
        <v>0</v>
      </c>
      <c r="X472" s="497">
        <v>1591.4593254110343</v>
      </c>
      <c r="Y472" s="501">
        <v>315117.26110858063</v>
      </c>
      <c r="Z472" s="497">
        <v>111601.52402815406</v>
      </c>
      <c r="AA472" s="497">
        <v>84950.70185831991</v>
      </c>
      <c r="AB472" s="498">
        <v>19435.188409650349</v>
      </c>
      <c r="AD472" s="109"/>
      <c r="AE472" s="109"/>
      <c r="AF472" s="109"/>
    </row>
    <row r="473" spans="1:32" s="1" customFormat="1" x14ac:dyDescent="0.3">
      <c r="A473" s="47">
        <v>7</v>
      </c>
      <c r="B473" s="178">
        <v>2024</v>
      </c>
      <c r="C473" s="22" t="s">
        <v>6</v>
      </c>
      <c r="D473" s="499">
        <f t="shared" si="56"/>
        <v>3357.6919084167193</v>
      </c>
      <c r="E473" s="493">
        <f t="shared" si="57"/>
        <v>848.96752105858616</v>
      </c>
      <c r="F473" s="493">
        <f t="shared" si="58"/>
        <v>87.814042484317909</v>
      </c>
      <c r="G473" s="494">
        <f t="shared" si="59"/>
        <v>3807.443470954091</v>
      </c>
      <c r="H473" s="490">
        <v>207.24449059192995</v>
      </c>
      <c r="I473" s="473">
        <v>176.22802230376925</v>
      </c>
      <c r="J473" s="473">
        <v>23.831990747298434</v>
      </c>
      <c r="K473" s="474">
        <v>4150.0754539455902</v>
      </c>
      <c r="L473" s="490">
        <v>143.46938667270462</v>
      </c>
      <c r="M473" s="473">
        <v>150.96932178720596</v>
      </c>
      <c r="N473" s="473">
        <v>24.015561009688781</v>
      </c>
      <c r="O473" s="473">
        <v>79.142411636660142</v>
      </c>
      <c r="P473" s="474">
        <v>2459.1942603043299</v>
      </c>
      <c r="Q473" s="499">
        <v>1E-3</v>
      </c>
      <c r="R473" s="493">
        <v>1E-3</v>
      </c>
      <c r="S473" s="493">
        <v>0</v>
      </c>
      <c r="T473" s="493">
        <v>1E-3</v>
      </c>
      <c r="U473" s="499">
        <v>0</v>
      </c>
      <c r="V473" s="493">
        <v>0</v>
      </c>
      <c r="W473" s="493">
        <v>0.18257026239034327</v>
      </c>
      <c r="X473" s="493">
        <v>0</v>
      </c>
      <c r="Y473" s="499">
        <v>372636.7522389121</v>
      </c>
      <c r="Z473" s="493">
        <v>110801.06744141702</v>
      </c>
      <c r="AA473" s="493">
        <v>84748.395488877286</v>
      </c>
      <c r="AB473" s="494">
        <v>21101.11028190771</v>
      </c>
      <c r="AD473" s="109"/>
      <c r="AE473" s="109"/>
      <c r="AF473" s="109"/>
    </row>
    <row r="474" spans="1:32" s="1" customFormat="1" x14ac:dyDescent="0.3">
      <c r="A474" s="327">
        <v>7</v>
      </c>
      <c r="B474" s="179">
        <v>2025</v>
      </c>
      <c r="C474" s="23" t="s">
        <v>6</v>
      </c>
      <c r="D474" s="500">
        <f t="shared" si="56"/>
        <v>181.44237036723294</v>
      </c>
      <c r="E474" s="495">
        <f t="shared" si="57"/>
        <v>3267.5233327216752</v>
      </c>
      <c r="F474" s="495">
        <f t="shared" si="58"/>
        <v>333.80423471614597</v>
      </c>
      <c r="G474" s="496">
        <f t="shared" si="59"/>
        <v>843.56244302077459</v>
      </c>
      <c r="H474" s="491">
        <v>11.118660848201975</v>
      </c>
      <c r="I474" s="475">
        <v>679.37802207050186</v>
      </c>
      <c r="J474" s="475">
        <v>91.772643797262063</v>
      </c>
      <c r="K474" s="476">
        <v>901.37566383891249</v>
      </c>
      <c r="L474" s="491">
        <v>65.488060029100467</v>
      </c>
      <c r="M474" s="475">
        <v>864.47873240356046</v>
      </c>
      <c r="N474" s="475">
        <v>104.76635689134926</v>
      </c>
      <c r="O474" s="475">
        <v>29.910418675873444</v>
      </c>
      <c r="P474" s="476">
        <v>5701.1639100775992</v>
      </c>
      <c r="Q474" s="500">
        <v>1E-3</v>
      </c>
      <c r="R474" s="495">
        <v>1E-3</v>
      </c>
      <c r="S474" s="495">
        <v>0</v>
      </c>
      <c r="T474" s="495">
        <v>0</v>
      </c>
      <c r="U474" s="500">
        <v>0</v>
      </c>
      <c r="V474" s="495">
        <v>0</v>
      </c>
      <c r="W474" s="495">
        <v>11.047430193733488</v>
      </c>
      <c r="X474" s="495">
        <v>3217.9588829099598</v>
      </c>
      <c r="Y474" s="500">
        <v>375330.67834524444</v>
      </c>
      <c r="Z474" s="495">
        <v>110620.35304521464</v>
      </c>
      <c r="AA474" s="495">
        <v>83657.799108762381</v>
      </c>
      <c r="AB474" s="496">
        <v>21524.805880431661</v>
      </c>
      <c r="AD474" s="109"/>
      <c r="AE474" s="109"/>
      <c r="AF474" s="109"/>
    </row>
    <row r="475" spans="1:32" s="1" customFormat="1" x14ac:dyDescent="0.3">
      <c r="A475" s="327">
        <v>7</v>
      </c>
      <c r="B475" s="179">
        <v>2026</v>
      </c>
      <c r="C475" s="23" t="s">
        <v>6</v>
      </c>
      <c r="D475" s="500">
        <f t="shared" si="56"/>
        <v>1257.2774285039363</v>
      </c>
      <c r="E475" s="495">
        <f t="shared" si="57"/>
        <v>906.80842243539337</v>
      </c>
      <c r="F475" s="495">
        <f t="shared" si="58"/>
        <v>64.418919091850583</v>
      </c>
      <c r="G475" s="496">
        <f t="shared" si="59"/>
        <v>1086.5355526037149</v>
      </c>
      <c r="H475" s="491">
        <v>76.915673470180579</v>
      </c>
      <c r="I475" s="475">
        <v>188.47760559985761</v>
      </c>
      <c r="J475" s="475">
        <v>17.467165550082921</v>
      </c>
      <c r="K475" s="476">
        <v>1140.0864839391904</v>
      </c>
      <c r="L475" s="491">
        <v>79.471874078695862</v>
      </c>
      <c r="M475" s="475">
        <v>231.93500535535907</v>
      </c>
      <c r="N475" s="475">
        <v>25.94016691734868</v>
      </c>
      <c r="O475" s="475">
        <v>40.864420822188421</v>
      </c>
      <c r="P475" s="476">
        <v>1809.3730833904478</v>
      </c>
      <c r="Q475" s="500">
        <v>1E-3</v>
      </c>
      <c r="R475" s="495">
        <v>1E-3</v>
      </c>
      <c r="S475" s="495">
        <v>0</v>
      </c>
      <c r="T475" s="495">
        <v>0</v>
      </c>
      <c r="U475" s="500">
        <v>0</v>
      </c>
      <c r="V475" s="495">
        <v>0</v>
      </c>
      <c r="W475" s="495">
        <v>8.4720013672657597</v>
      </c>
      <c r="X475" s="495">
        <v>710.15002027344599</v>
      </c>
      <c r="Y475" s="500">
        <v>375962.13555617514</v>
      </c>
      <c r="Z475" s="495">
        <v>110658.20604859065</v>
      </c>
      <c r="AA475" s="495">
        <v>84824.016516264688</v>
      </c>
      <c r="AB475" s="496">
        <v>21919.668430363017</v>
      </c>
      <c r="AD475" s="109"/>
      <c r="AE475" s="109"/>
      <c r="AF475" s="109"/>
    </row>
    <row r="476" spans="1:32" s="1" customFormat="1" x14ac:dyDescent="0.3">
      <c r="A476" s="327">
        <v>7</v>
      </c>
      <c r="B476" s="179">
        <v>2027</v>
      </c>
      <c r="C476" s="23" t="s">
        <v>6</v>
      </c>
      <c r="D476" s="500">
        <f t="shared" si="56"/>
        <v>806.29338200220582</v>
      </c>
      <c r="E476" s="495">
        <f t="shared" si="57"/>
        <v>641.9371324434087</v>
      </c>
      <c r="F476" s="495">
        <f t="shared" si="58"/>
        <v>51.827587228788772</v>
      </c>
      <c r="G476" s="496">
        <f t="shared" si="59"/>
        <v>846.33230017990002</v>
      </c>
      <c r="H476" s="491">
        <v>49.417224779627951</v>
      </c>
      <c r="I476" s="475">
        <v>133.8942768872609</v>
      </c>
      <c r="J476" s="475">
        <v>14.150529943754881</v>
      </c>
      <c r="K476" s="476">
        <v>914.24455932779006</v>
      </c>
      <c r="L476" s="491">
        <v>53.360133680242484</v>
      </c>
      <c r="M476" s="475">
        <v>152.10344254943448</v>
      </c>
      <c r="N476" s="475">
        <v>20.030850316049545</v>
      </c>
      <c r="O476" s="475">
        <v>16.234580719628198</v>
      </c>
      <c r="P476" s="476">
        <v>1332.780542796721</v>
      </c>
      <c r="Q476" s="500">
        <v>1E-3</v>
      </c>
      <c r="R476" s="495">
        <v>1E-3</v>
      </c>
      <c r="S476" s="495">
        <v>1E-3</v>
      </c>
      <c r="T476" s="495">
        <v>1E-3</v>
      </c>
      <c r="U476" s="500">
        <v>0</v>
      </c>
      <c r="V476" s="495">
        <v>0</v>
      </c>
      <c r="W476" s="495">
        <v>0</v>
      </c>
      <c r="X476" s="495">
        <v>0</v>
      </c>
      <c r="Y476" s="500">
        <v>375268.90408657124</v>
      </c>
      <c r="Z476" s="495">
        <v>110270.23999412736</v>
      </c>
      <c r="AA476" s="495">
        <v>84239.566362546568</v>
      </c>
      <c r="AB476" s="496">
        <v>21291.50532593824</v>
      </c>
      <c r="AD476" s="109"/>
      <c r="AE476" s="109"/>
      <c r="AF476" s="109"/>
    </row>
    <row r="477" spans="1:32" s="1" customFormat="1" x14ac:dyDescent="0.3">
      <c r="A477" s="327">
        <v>7</v>
      </c>
      <c r="B477" s="179">
        <v>2028</v>
      </c>
      <c r="C477" s="23" t="s">
        <v>6</v>
      </c>
      <c r="D477" s="500">
        <f t="shared" si="56"/>
        <v>632.85912278938088</v>
      </c>
      <c r="E477" s="495">
        <f t="shared" si="57"/>
        <v>822.24924240151972</v>
      </c>
      <c r="F477" s="495">
        <f t="shared" si="58"/>
        <v>69.111295072810407</v>
      </c>
      <c r="G477" s="496">
        <f t="shared" si="59"/>
        <v>2884.5101600394528</v>
      </c>
      <c r="H477" s="491">
        <v>38.806548472266286</v>
      </c>
      <c r="I477" s="475">
        <v>176.91222236164916</v>
      </c>
      <c r="J477" s="475">
        <v>19.224718921200562</v>
      </c>
      <c r="K477" s="476">
        <v>3192.3241437223519</v>
      </c>
      <c r="L477" s="491">
        <v>20.03229451189716</v>
      </c>
      <c r="M477" s="475">
        <v>114.3648204230024</v>
      </c>
      <c r="N477" s="475">
        <v>18.313483323181742</v>
      </c>
      <c r="O477" s="475">
        <v>28.968666931302749</v>
      </c>
      <c r="P477" s="476">
        <v>1612.4354760211704</v>
      </c>
      <c r="Q477" s="500">
        <v>1E-3</v>
      </c>
      <c r="R477" s="495">
        <v>1E-3</v>
      </c>
      <c r="S477" s="495">
        <v>1E-3</v>
      </c>
      <c r="T477" s="495">
        <v>1E-3</v>
      </c>
      <c r="U477" s="500">
        <v>0</v>
      </c>
      <c r="V477" s="495">
        <v>0</v>
      </c>
      <c r="W477" s="495">
        <v>0</v>
      </c>
      <c r="X477" s="495">
        <v>0</v>
      </c>
      <c r="Y477" s="500">
        <v>375085.14405908232</v>
      </c>
      <c r="Z477" s="495">
        <v>106898.95996317899</v>
      </c>
      <c r="AA477" s="495">
        <v>82683.122348369448</v>
      </c>
      <c r="AB477" s="496">
        <v>20782.26730558398</v>
      </c>
      <c r="AD477" s="109"/>
      <c r="AE477" s="109"/>
      <c r="AF477" s="109"/>
    </row>
    <row r="478" spans="1:32" s="1" customFormat="1" x14ac:dyDescent="0.3">
      <c r="A478" s="327">
        <v>7</v>
      </c>
      <c r="B478" s="179">
        <v>2029</v>
      </c>
      <c r="C478" s="23" t="s">
        <v>6</v>
      </c>
      <c r="D478" s="500">
        <f t="shared" si="56"/>
        <v>79.490743532104702</v>
      </c>
      <c r="E478" s="495">
        <f t="shared" si="57"/>
        <v>2609.1661784273992</v>
      </c>
      <c r="F478" s="495">
        <f t="shared" si="58"/>
        <v>262.86114625953479</v>
      </c>
      <c r="G478" s="496">
        <f t="shared" si="59"/>
        <v>1125.5062838259253</v>
      </c>
      <c r="H478" s="491">
        <v>4.8430873063213165</v>
      </c>
      <c r="I478" s="475">
        <v>540.9986115055525</v>
      </c>
      <c r="J478" s="475">
        <v>74.098337330477079</v>
      </c>
      <c r="K478" s="476">
        <v>1210.0115163727523</v>
      </c>
      <c r="L478" s="491">
        <v>19.112772289417123</v>
      </c>
      <c r="M478" s="475">
        <v>367.83083623589175</v>
      </c>
      <c r="N478" s="475">
        <v>63.486120957051767</v>
      </c>
      <c r="O478" s="475">
        <v>54.760104289707648</v>
      </c>
      <c r="P478" s="476">
        <v>4559.963751987807</v>
      </c>
      <c r="Q478" s="500">
        <v>1E-3</v>
      </c>
      <c r="R478" s="495">
        <v>1E-3</v>
      </c>
      <c r="S478" s="495">
        <v>1E-3</v>
      </c>
      <c r="T478" s="495">
        <v>0</v>
      </c>
      <c r="U478" s="500">
        <v>0</v>
      </c>
      <c r="V478" s="495">
        <v>0</v>
      </c>
      <c r="W478" s="495">
        <v>0</v>
      </c>
      <c r="X478" s="495">
        <v>2688.2315334377058</v>
      </c>
      <c r="Y478" s="500">
        <v>377504.46886474313</v>
      </c>
      <c r="Z478" s="495">
        <v>110926.01871347736</v>
      </c>
      <c r="AA478" s="495">
        <v>81591.660242052749</v>
      </c>
      <c r="AB478" s="496">
        <v>21393.71747931507</v>
      </c>
      <c r="AD478" s="109"/>
      <c r="AE478" s="109"/>
      <c r="AF478" s="109"/>
    </row>
    <row r="479" spans="1:32" s="1" customFormat="1" ht="16.2" thickBot="1" x14ac:dyDescent="0.35">
      <c r="A479" s="409">
        <v>7</v>
      </c>
      <c r="B479" s="180">
        <v>2030</v>
      </c>
      <c r="C479" s="24" t="s">
        <v>6</v>
      </c>
      <c r="D479" s="501">
        <f t="shared" si="56"/>
        <v>2104.7441040942881</v>
      </c>
      <c r="E479" s="497">
        <f t="shared" si="57"/>
        <v>1016.0421700118305</v>
      </c>
      <c r="F479" s="497">
        <f t="shared" si="58"/>
        <v>91.321857365191178</v>
      </c>
      <c r="G479" s="498">
        <f t="shared" si="59"/>
        <v>485.20171735756429</v>
      </c>
      <c r="H479" s="492">
        <v>128.89877532443421</v>
      </c>
      <c r="I479" s="477">
        <v>213.55438476933745</v>
      </c>
      <c r="J479" s="477">
        <v>25.611301053488724</v>
      </c>
      <c r="K479" s="478">
        <v>521.64203643160408</v>
      </c>
      <c r="L479" s="492">
        <v>136.30993953090436</v>
      </c>
      <c r="M479" s="477">
        <v>227.76098674347458</v>
      </c>
      <c r="N479" s="477">
        <v>29.309149752284402</v>
      </c>
      <c r="O479" s="477">
        <v>25.976131995317303</v>
      </c>
      <c r="P479" s="478">
        <v>2285.016756152781</v>
      </c>
      <c r="Q479" s="501">
        <v>1E-3</v>
      </c>
      <c r="R479" s="497">
        <v>1E-3</v>
      </c>
      <c r="S479" s="497">
        <v>1E-3</v>
      </c>
      <c r="T479" s="497">
        <v>0</v>
      </c>
      <c r="U479" s="501">
        <v>0</v>
      </c>
      <c r="V479" s="497">
        <v>0</v>
      </c>
      <c r="W479" s="497">
        <v>0</v>
      </c>
      <c r="X479" s="497">
        <v>1389.6802216022299</v>
      </c>
      <c r="Y479" s="501">
        <v>375559.14920311992</v>
      </c>
      <c r="Z479" s="497">
        <v>109428.65881921927</v>
      </c>
      <c r="AA479" s="497">
        <v>82010.777781759127</v>
      </c>
      <c r="AB479" s="498">
        <v>21393.290263882314</v>
      </c>
      <c r="AD479" s="109"/>
      <c r="AE479" s="109"/>
      <c r="AF479" s="109"/>
    </row>
  </sheetData>
  <sortState ref="A389:AB479">
    <sortCondition ref="A389:A479"/>
    <sortCondition ref="B389:B479"/>
  </sortState>
  <mergeCells count="30">
    <mergeCell ref="D291:G291"/>
    <mergeCell ref="D387:G387"/>
    <mergeCell ref="Q3:T3"/>
    <mergeCell ref="U3:X3"/>
    <mergeCell ref="Q99:T99"/>
    <mergeCell ref="U99:X99"/>
    <mergeCell ref="Q195:T195"/>
    <mergeCell ref="U195:X195"/>
    <mergeCell ref="D3:G3"/>
    <mergeCell ref="D99:G99"/>
    <mergeCell ref="D195:G195"/>
    <mergeCell ref="H387:K387"/>
    <mergeCell ref="L387:P387"/>
    <mergeCell ref="H195:K195"/>
    <mergeCell ref="L195:P195"/>
    <mergeCell ref="Y387:AB387"/>
    <mergeCell ref="Q387:T387"/>
    <mergeCell ref="U387:X387"/>
    <mergeCell ref="H291:K291"/>
    <mergeCell ref="L291:P291"/>
    <mergeCell ref="Y291:AB291"/>
    <mergeCell ref="Q291:T291"/>
    <mergeCell ref="U291:X291"/>
    <mergeCell ref="Y195:AB195"/>
    <mergeCell ref="H99:K99"/>
    <mergeCell ref="L99:P99"/>
    <mergeCell ref="Y99:AB99"/>
    <mergeCell ref="H3:K3"/>
    <mergeCell ref="L3:P3"/>
    <mergeCell ref="Y3:A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59"/>
  <sheetViews>
    <sheetView zoomScale="80" zoomScaleNormal="80" workbookViewId="0">
      <pane xSplit="1" ySplit="4" topLeftCell="B65" activePane="bottomRight" state="frozen"/>
      <selection pane="topRight" activeCell="B1" sqref="B1"/>
      <selection pane="bottomLeft" activeCell="A6" sqref="A6"/>
      <selection pane="bottomRight" activeCell="C61" sqref="C61"/>
    </sheetView>
  </sheetViews>
  <sheetFormatPr defaultRowHeight="15.6" x14ac:dyDescent="0.3"/>
  <cols>
    <col min="1" max="1" width="17.09765625" style="118" customWidth="1"/>
    <col min="2" max="2" width="7.3984375" style="118" bestFit="1" customWidth="1"/>
    <col min="3" max="3" width="8.59765625" style="118" bestFit="1" customWidth="1"/>
    <col min="4" max="4" width="7.19921875" style="118" bestFit="1" customWidth="1"/>
    <col min="5" max="5" width="7.69921875" style="118" bestFit="1" customWidth="1"/>
    <col min="6" max="6" width="7.3984375" style="118" bestFit="1" customWidth="1"/>
    <col min="7" max="7" width="7.296875" style="118" bestFit="1" customWidth="1"/>
    <col min="8" max="8" width="8.59765625" style="118" bestFit="1" customWidth="1"/>
    <col min="9" max="9" width="7.19921875" style="118" bestFit="1" customWidth="1"/>
    <col min="10" max="10" width="6.19921875" style="118" bestFit="1" customWidth="1"/>
    <col min="11" max="11" width="7.8984375" style="118" bestFit="1" customWidth="1"/>
    <col min="12" max="12" width="7.59765625" style="118" bestFit="1" customWidth="1"/>
    <col min="13" max="13" width="6.3984375" style="118" bestFit="1" customWidth="1"/>
    <col min="14" max="14" width="7.296875" style="118" bestFit="1" customWidth="1"/>
    <col min="15" max="15" width="8.59765625" style="118" bestFit="1" customWidth="1"/>
    <col min="16" max="16" width="7.19921875" style="118" bestFit="1" customWidth="1"/>
    <col min="17" max="17" width="6.8984375" style="118" bestFit="1" customWidth="1"/>
    <col min="18" max="18" width="7.19921875" style="118" customWidth="1"/>
    <col min="19" max="19" width="7.296875" style="118" bestFit="1" customWidth="1"/>
    <col min="20" max="20" width="8.59765625" style="118" bestFit="1" customWidth="1"/>
    <col min="21" max="21" width="7.59765625" style="118" bestFit="1" customWidth="1"/>
    <col min="22" max="22" width="7.19921875" style="118" customWidth="1"/>
    <col min="23" max="23" width="7.59765625" style="118" bestFit="1" customWidth="1"/>
    <col min="24" max="24" width="7.296875" style="118" bestFit="1" customWidth="1"/>
    <col min="25" max="25" width="8.59765625" style="118" bestFit="1" customWidth="1"/>
    <col min="26" max="26" width="7.59765625" style="118" bestFit="1" customWidth="1"/>
    <col min="27" max="27" width="7.19921875" style="118" customWidth="1"/>
    <col min="28" max="28" width="7.59765625" style="118" bestFit="1" customWidth="1"/>
    <col min="29" max="29" width="6.5" style="118" bestFit="1" customWidth="1"/>
    <col min="30" max="16384" width="8.796875" style="118"/>
  </cols>
  <sheetData>
    <row r="1" spans="1:36" x14ac:dyDescent="0.3">
      <c r="A1" s="40" t="s">
        <v>200</v>
      </c>
      <c r="B1" s="41"/>
      <c r="C1" s="40"/>
      <c r="D1" s="41"/>
      <c r="E1" s="41"/>
      <c r="G1" s="41"/>
      <c r="J1" s="39" t="s">
        <v>81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E1" s="28" t="s">
        <v>57</v>
      </c>
      <c r="AF1" s="41"/>
      <c r="AG1" s="41"/>
      <c r="AH1" s="41"/>
      <c r="AI1" s="41"/>
      <c r="AJ1" s="41"/>
    </row>
    <row r="2" spans="1:36" ht="16.2" thickBot="1" x14ac:dyDescent="0.35">
      <c r="A2" s="40" t="s">
        <v>167</v>
      </c>
      <c r="B2" s="41"/>
      <c r="C2" s="41"/>
      <c r="D2" s="41"/>
      <c r="E2" s="41"/>
      <c r="G2" s="41"/>
      <c r="J2" s="39" t="s">
        <v>140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E2" s="41" t="s">
        <v>82</v>
      </c>
      <c r="AF2" s="41"/>
      <c r="AG2" s="41"/>
      <c r="AH2" s="41"/>
      <c r="AI2" s="1"/>
      <c r="AJ2" s="1"/>
    </row>
    <row r="3" spans="1:36" ht="16.2" thickBot="1" x14ac:dyDescent="0.35">
      <c r="A3" s="80"/>
      <c r="B3" s="536" t="s">
        <v>171</v>
      </c>
      <c r="C3" s="537"/>
      <c r="D3" s="537"/>
      <c r="E3" s="537"/>
      <c r="F3" s="538"/>
      <c r="G3" s="536" t="s">
        <v>172</v>
      </c>
      <c r="H3" s="537"/>
      <c r="I3" s="537"/>
      <c r="J3" s="537"/>
      <c r="K3" s="537"/>
      <c r="L3" s="537"/>
      <c r="M3" s="538"/>
      <c r="N3" s="537" t="s">
        <v>175</v>
      </c>
      <c r="O3" s="537"/>
      <c r="P3" s="537"/>
      <c r="Q3" s="537"/>
      <c r="R3" s="538"/>
      <c r="S3" s="536" t="s">
        <v>173</v>
      </c>
      <c r="T3" s="537"/>
      <c r="U3" s="537"/>
      <c r="V3" s="537"/>
      <c r="W3" s="538"/>
      <c r="X3" s="536" t="s">
        <v>174</v>
      </c>
      <c r="Y3" s="537"/>
      <c r="Z3" s="537"/>
      <c r="AA3" s="537"/>
      <c r="AB3" s="538"/>
      <c r="AE3" s="41" t="s">
        <v>58</v>
      </c>
      <c r="AF3" s="41"/>
      <c r="AG3" s="41"/>
      <c r="AH3" s="41"/>
      <c r="AI3" s="1"/>
      <c r="AJ3" s="1"/>
    </row>
    <row r="4" spans="1:36" ht="16.2" thickBot="1" x14ac:dyDescent="0.35">
      <c r="A4" s="127"/>
      <c r="B4" s="42" t="s">
        <v>30</v>
      </c>
      <c r="C4" s="42" t="s">
        <v>31</v>
      </c>
      <c r="D4" s="42" t="s">
        <v>32</v>
      </c>
      <c r="E4" s="181" t="s">
        <v>33</v>
      </c>
      <c r="F4" s="42" t="s">
        <v>29</v>
      </c>
      <c r="G4" s="42" t="s">
        <v>30</v>
      </c>
      <c r="H4" s="42" t="s">
        <v>31</v>
      </c>
      <c r="I4" s="42" t="s">
        <v>32</v>
      </c>
      <c r="J4" s="181" t="s">
        <v>33</v>
      </c>
      <c r="K4" s="43" t="s">
        <v>34</v>
      </c>
      <c r="L4" s="42" t="s">
        <v>35</v>
      </c>
      <c r="M4" s="181" t="s">
        <v>43</v>
      </c>
      <c r="N4" s="160" t="s">
        <v>30</v>
      </c>
      <c r="O4" s="42" t="s">
        <v>31</v>
      </c>
      <c r="P4" s="42" t="s">
        <v>32</v>
      </c>
      <c r="Q4" s="181" t="s">
        <v>33</v>
      </c>
      <c r="R4" s="168" t="s">
        <v>29</v>
      </c>
      <c r="S4" s="42" t="s">
        <v>30</v>
      </c>
      <c r="T4" s="42" t="s">
        <v>31</v>
      </c>
      <c r="U4" s="42" t="s">
        <v>32</v>
      </c>
      <c r="V4" s="181" t="s">
        <v>33</v>
      </c>
      <c r="W4" s="42" t="s">
        <v>29</v>
      </c>
      <c r="X4" s="168" t="s">
        <v>30</v>
      </c>
      <c r="Y4" s="168" t="s">
        <v>31</v>
      </c>
      <c r="Z4" s="168" t="s">
        <v>32</v>
      </c>
      <c r="AA4" s="297" t="s">
        <v>33</v>
      </c>
      <c r="AB4" s="168" t="s">
        <v>29</v>
      </c>
      <c r="AE4" s="41" t="s">
        <v>59</v>
      </c>
      <c r="AF4" s="41"/>
      <c r="AG4" s="41"/>
      <c r="AH4" s="41"/>
      <c r="AI4" s="1"/>
      <c r="AJ4" s="1"/>
    </row>
    <row r="5" spans="1:36" x14ac:dyDescent="0.3">
      <c r="A5" s="212">
        <v>2018</v>
      </c>
      <c r="B5" s="77">
        <f>'1_SIM_BASE'!C104</f>
        <v>754.57999192206978</v>
      </c>
      <c r="C5" s="50">
        <f>'1_SIM_BASE'!D104</f>
        <v>1059.4367831280679</v>
      </c>
      <c r="D5" s="50">
        <f>'1_SIM_BASE'!E104</f>
        <v>97.74707413422972</v>
      </c>
      <c r="E5" s="183">
        <f>'1_SIM_BASE'!F104</f>
        <v>1911.7638491843672</v>
      </c>
      <c r="F5" s="51">
        <f>'1_SIM_BASE'!G104</f>
        <v>4246.4333566721834</v>
      </c>
      <c r="G5" s="77">
        <f>'1_SIM_BASE'!H104</f>
        <v>754.57999192206967</v>
      </c>
      <c r="H5" s="50">
        <f>'1_SIM_BASE'!I104</f>
        <v>1059.4367831280683</v>
      </c>
      <c r="I5" s="50">
        <f>'1_SIM_BASE'!J104</f>
        <v>95.751636940187382</v>
      </c>
      <c r="J5" s="183">
        <f>'1_SIM_BASE'!K104</f>
        <v>1909.7684119903251</v>
      </c>
      <c r="K5" s="50">
        <f>'1_SIM_BASE'!L104</f>
        <v>217.21155814113021</v>
      </c>
      <c r="L5" s="50">
        <f>'1_SIM_BASE'!M104</f>
        <v>12835.395477989521</v>
      </c>
      <c r="M5" s="204">
        <f>'1_SIM_BASE'!N104</f>
        <v>13052.607036130652</v>
      </c>
      <c r="N5" s="50">
        <f>'1_SIM_BASE'!T104</f>
        <v>79291.006026788469</v>
      </c>
      <c r="O5" s="50">
        <f>'1_SIM_BASE'!U104</f>
        <v>79472.188203116209</v>
      </c>
      <c r="P5" s="50">
        <f>'1_SIM_BASE'!V104</f>
        <v>82941.792586116513</v>
      </c>
      <c r="Q5" s="183">
        <f>'1_SIM_BASE'!W104</f>
        <v>79574.558654334222</v>
      </c>
      <c r="R5" s="51">
        <f>'1_SIM_BASE'!X104</f>
        <v>7099.9176596539946</v>
      </c>
      <c r="S5" s="77">
        <f>IF('1_SIM_BASE'!O104&gt;0,'1_SIM_BASE'!O104,0)</f>
        <v>7.0000000000000001E-3</v>
      </c>
      <c r="T5" s="50">
        <f>IF('1_SIM_BASE'!P104&gt;0,'1_SIM_BASE'!P104,0)</f>
        <v>7.0000000000000001E-3</v>
      </c>
      <c r="U5" s="50">
        <f>IF('1_SIM_BASE'!Q104&gt;0,'1_SIM_BASE'!Q104,0)</f>
        <v>2.0024371940423449</v>
      </c>
      <c r="V5" s="183">
        <f>SUM(S5:U5)</f>
        <v>2.0164371940423447</v>
      </c>
      <c r="W5" s="51">
        <f>IF('1_SIM_BASE'!S104&gt;0,'1_SIM_BASE'!S104,0)</f>
        <v>0</v>
      </c>
      <c r="X5" s="77">
        <f>IF('1_SIM_BASE'!O104&gt;0,0,-'1_SIM_BASE'!O104)</f>
        <v>0</v>
      </c>
      <c r="Y5" s="50">
        <f>IF('1_SIM_BASE'!P104&gt;0,0,-'1_SIM_BASE'!P104)</f>
        <v>0</v>
      </c>
      <c r="Z5" s="50">
        <f>IF('1_SIM_BASE'!Q104&gt;0,0,-'1_SIM_BASE'!Q104)</f>
        <v>0</v>
      </c>
      <c r="AA5" s="183">
        <f>SUM(X5:Z5)</f>
        <v>0</v>
      </c>
      <c r="AB5" s="51">
        <f>IF('1_SIM_BASE'!S104&gt;0,0,-'1_SIM_BASE'!S104)</f>
        <v>8806.1666794584671</v>
      </c>
      <c r="AC5" s="105"/>
      <c r="AD5" s="105"/>
      <c r="AE5" s="38" t="s">
        <v>60</v>
      </c>
      <c r="AF5" s="41"/>
      <c r="AG5" s="41"/>
      <c r="AH5" s="41"/>
      <c r="AI5" s="1"/>
      <c r="AJ5" s="1"/>
    </row>
    <row r="6" spans="1:36" x14ac:dyDescent="0.3">
      <c r="A6" s="61">
        <v>2019</v>
      </c>
      <c r="B6" s="78">
        <f>'1_SIM_BASE'!C105</f>
        <v>777.71486816328286</v>
      </c>
      <c r="C6" s="53">
        <f>'1_SIM_BASE'!D105</f>
        <v>1098.9965669557278</v>
      </c>
      <c r="D6" s="53">
        <f>'1_SIM_BASE'!E105</f>
        <v>101.09753451488311</v>
      </c>
      <c r="E6" s="184">
        <f>'1_SIM_BASE'!F105</f>
        <v>1977.8089696338936</v>
      </c>
      <c r="F6" s="54">
        <f>'1_SIM_BASE'!G105</f>
        <v>4272.2781756947679</v>
      </c>
      <c r="G6" s="78">
        <f>'1_SIM_BASE'!H105</f>
        <v>777.71486816328286</v>
      </c>
      <c r="H6" s="53">
        <f>'1_SIM_BASE'!I105</f>
        <v>1098.9965669557282</v>
      </c>
      <c r="I6" s="53">
        <f>'1_SIM_BASE'!J105</f>
        <v>101.09753451488312</v>
      </c>
      <c r="J6" s="184">
        <f>'1_SIM_BASE'!K105</f>
        <v>1977.8089696338943</v>
      </c>
      <c r="K6" s="53">
        <f>'1_SIM_BASE'!L105</f>
        <v>220.34650318741575</v>
      </c>
      <c r="L6" s="53">
        <f>'1_SIM_BASE'!M105</f>
        <v>13413.68209140515</v>
      </c>
      <c r="M6" s="205">
        <f>'1_SIM_BASE'!N105</f>
        <v>13634.028594592566</v>
      </c>
      <c r="N6" s="53">
        <f>'1_SIM_BASE'!T105</f>
        <v>83873.806859452685</v>
      </c>
      <c r="O6" s="53">
        <f>'1_SIM_BASE'!U105</f>
        <v>83451.279891348648</v>
      </c>
      <c r="P6" s="53">
        <f>'1_SIM_BASE'!V105</f>
        <v>85821.761016041899</v>
      </c>
      <c r="Q6" s="184">
        <f>'1_SIM_BASE'!W105</f>
        <v>83738.595456875773</v>
      </c>
      <c r="R6" s="54">
        <f>'1_SIM_BASE'!X105</f>
        <v>7400.8825586847297</v>
      </c>
      <c r="S6" s="78">
        <f>IF('1_SIM_BASE'!O105&gt;0,'1_SIM_BASE'!O105,0)</f>
        <v>7.0000000000000001E-3</v>
      </c>
      <c r="T6" s="53">
        <f>IF('1_SIM_BASE'!P105&gt;0,'1_SIM_BASE'!P105,0)</f>
        <v>7.0000000000000001E-3</v>
      </c>
      <c r="U6" s="53">
        <f>IF('1_SIM_BASE'!Q105&gt;0,'1_SIM_BASE'!Q105,0)</f>
        <v>7.0000000000000001E-3</v>
      </c>
      <c r="V6" s="184">
        <f t="shared" ref="V6:V17" si="0">SUM(S6:U6)</f>
        <v>2.1000000000000001E-2</v>
      </c>
      <c r="W6" s="54">
        <f>IF('1_SIM_BASE'!S105&gt;0,'1_SIM_BASE'!S105,0)</f>
        <v>0</v>
      </c>
      <c r="X6" s="78">
        <f>IF('1_SIM_BASE'!O105&gt;0,0,-'1_SIM_BASE'!O105)</f>
        <v>0</v>
      </c>
      <c r="Y6" s="53">
        <f>IF('1_SIM_BASE'!P105&gt;0,0,-'1_SIM_BASE'!P105)</f>
        <v>0</v>
      </c>
      <c r="Z6" s="53">
        <f>IF('1_SIM_BASE'!Q105&gt;0,0,-'1_SIM_BASE'!Q105)</f>
        <v>0</v>
      </c>
      <c r="AA6" s="184">
        <f t="shared" ref="AA6:AA17" si="1">SUM(X6:Z6)</f>
        <v>0</v>
      </c>
      <c r="AB6" s="54">
        <f>IF('1_SIM_BASE'!S105&gt;0,0,-'1_SIM_BASE'!S105)</f>
        <v>9361.7434188977968</v>
      </c>
      <c r="AC6" s="105"/>
      <c r="AD6" s="105"/>
      <c r="AE6" s="38" t="s">
        <v>61</v>
      </c>
      <c r="AF6" s="41"/>
      <c r="AG6" s="41"/>
      <c r="AH6" s="41"/>
      <c r="AI6" s="1"/>
      <c r="AJ6" s="1"/>
    </row>
    <row r="7" spans="1:36" x14ac:dyDescent="0.3">
      <c r="A7" s="61">
        <v>2020</v>
      </c>
      <c r="B7" s="78">
        <f>'1_SIM_BASE'!C106</f>
        <v>801.81352268981232</v>
      </c>
      <c r="C7" s="53">
        <f>'1_SIM_BASE'!D106</f>
        <v>1146.5703782895469</v>
      </c>
      <c r="D7" s="53">
        <f>'1_SIM_BASE'!E106</f>
        <v>106.51682347833854</v>
      </c>
      <c r="E7" s="184">
        <f>'1_SIM_BASE'!F106</f>
        <v>2054.9007244576978</v>
      </c>
      <c r="F7" s="54">
        <f>'1_SIM_BASE'!G106</f>
        <v>4414.6837990785725</v>
      </c>
      <c r="G7" s="78">
        <f>'1_SIM_BASE'!H106</f>
        <v>801.81352268981232</v>
      </c>
      <c r="H7" s="53">
        <f>'1_SIM_BASE'!I106</f>
        <v>1146.5703782895471</v>
      </c>
      <c r="I7" s="53">
        <f>'1_SIM_BASE'!J106</f>
        <v>106.51682347833852</v>
      </c>
      <c r="J7" s="184">
        <f>'1_SIM_BASE'!K106</f>
        <v>2054.9007244576978</v>
      </c>
      <c r="K7" s="53">
        <f>'1_SIM_BASE'!L106</f>
        <v>225.92758844061416</v>
      </c>
      <c r="L7" s="53">
        <f>'1_SIM_BASE'!M106</f>
        <v>14132.052817191428</v>
      </c>
      <c r="M7" s="205">
        <f>'1_SIM_BASE'!N106</f>
        <v>14357.980405632043</v>
      </c>
      <c r="N7" s="53">
        <f>'1_SIM_BASE'!T106</f>
        <v>88724.321781678154</v>
      </c>
      <c r="O7" s="53">
        <f>'1_SIM_BASE'!U106</f>
        <v>87043.565926646392</v>
      </c>
      <c r="P7" s="53">
        <f>'1_SIM_BASE'!V106</f>
        <v>89087.917069543837</v>
      </c>
      <c r="Q7" s="184">
        <f>'1_SIM_BASE'!W106</f>
        <v>87805.359693171733</v>
      </c>
      <c r="R7" s="54">
        <f>'1_SIM_BASE'!X106</f>
        <v>7618.8852684241492</v>
      </c>
      <c r="S7" s="78">
        <f>IF('1_SIM_BASE'!O106&gt;0,'1_SIM_BASE'!O106,0)</f>
        <v>7.0000000000000001E-3</v>
      </c>
      <c r="T7" s="53">
        <f>IF('1_SIM_BASE'!P106&gt;0,'1_SIM_BASE'!P106,0)</f>
        <v>7.0000000000000001E-3</v>
      </c>
      <c r="U7" s="53">
        <f>IF('1_SIM_BASE'!Q106&gt;0,'1_SIM_BASE'!Q106,0)</f>
        <v>7.0000000000000001E-3</v>
      </c>
      <c r="V7" s="184">
        <f t="shared" si="0"/>
        <v>2.1000000000000001E-2</v>
      </c>
      <c r="W7" s="54">
        <f>IF('1_SIM_BASE'!S106&gt;0,'1_SIM_BASE'!S106,0)</f>
        <v>0</v>
      </c>
      <c r="X7" s="78">
        <f>IF('1_SIM_BASE'!O106&gt;0,0,-'1_SIM_BASE'!O106)</f>
        <v>0</v>
      </c>
      <c r="Y7" s="53">
        <f>IF('1_SIM_BASE'!P106&gt;0,0,-'1_SIM_BASE'!P106)</f>
        <v>0</v>
      </c>
      <c r="Z7" s="53">
        <f>IF('1_SIM_BASE'!Q106&gt;0,0,-'1_SIM_BASE'!Q106)</f>
        <v>0</v>
      </c>
      <c r="AA7" s="184">
        <f t="shared" si="1"/>
        <v>0</v>
      </c>
      <c r="AB7" s="54">
        <f>IF('1_SIM_BASE'!S106&gt;0,0,-'1_SIM_BASE'!S106)</f>
        <v>9943.2896065534696</v>
      </c>
      <c r="AC7" s="105"/>
      <c r="AD7" s="105"/>
    </row>
    <row r="8" spans="1:36" x14ac:dyDescent="0.3">
      <c r="A8" s="61">
        <v>2021</v>
      </c>
      <c r="B8" s="78">
        <f>'1_SIM_BASE'!C107</f>
        <v>826.52329291544686</v>
      </c>
      <c r="C8" s="53">
        <f>'1_SIM_BASE'!D107</f>
        <v>1202.4645406737181</v>
      </c>
      <c r="D8" s="53">
        <f>'1_SIM_BASE'!E107</f>
        <v>113.10723885030285</v>
      </c>
      <c r="E8" s="184">
        <f>'1_SIM_BASE'!F107</f>
        <v>2142.0950724394679</v>
      </c>
      <c r="F8" s="54">
        <f>'1_SIM_BASE'!G107</f>
        <v>4591.064910382689</v>
      </c>
      <c r="G8" s="78">
        <f>'1_SIM_BASE'!H107</f>
        <v>826.52329291544663</v>
      </c>
      <c r="H8" s="53">
        <f>'1_SIM_BASE'!I107</f>
        <v>1202.4645406737181</v>
      </c>
      <c r="I8" s="53">
        <f>'1_SIM_BASE'!J107</f>
        <v>113.10723885030291</v>
      </c>
      <c r="J8" s="184">
        <f>'1_SIM_BASE'!K107</f>
        <v>2142.0950724394679</v>
      </c>
      <c r="K8" s="53">
        <f>'1_SIM_BASE'!L107</f>
        <v>231.18462798001454</v>
      </c>
      <c r="L8" s="53">
        <f>'1_SIM_BASE'!M107</f>
        <v>14881.950726617306</v>
      </c>
      <c r="M8" s="205">
        <f>'1_SIM_BASE'!N107</f>
        <v>15113.135354597322</v>
      </c>
      <c r="N8" s="53">
        <f>'1_SIM_BASE'!T107</f>
        <v>93745.129365139175</v>
      </c>
      <c r="O8" s="53">
        <f>'1_SIM_BASE'!U107</f>
        <v>90119.322585798829</v>
      </c>
      <c r="P8" s="53">
        <f>'1_SIM_BASE'!V107</f>
        <v>91623.891153358898</v>
      </c>
      <c r="Q8" s="184">
        <f>'1_SIM_BASE'!W107</f>
        <v>91597.777672046024</v>
      </c>
      <c r="R8" s="54">
        <f>'1_SIM_BASE'!X107</f>
        <v>7874.364657370711</v>
      </c>
      <c r="S8" s="78">
        <f>IF('1_SIM_BASE'!O107&gt;0,'1_SIM_BASE'!O107,0)</f>
        <v>7.0000000000000001E-3</v>
      </c>
      <c r="T8" s="53">
        <f>IF('1_SIM_BASE'!P107&gt;0,'1_SIM_BASE'!P107,0)</f>
        <v>7.0000000000000001E-3</v>
      </c>
      <c r="U8" s="53">
        <f>IF('1_SIM_BASE'!Q107&gt;0,'1_SIM_BASE'!Q107,0)</f>
        <v>7.0000000000000001E-3</v>
      </c>
      <c r="V8" s="184">
        <f t="shared" si="0"/>
        <v>2.1000000000000001E-2</v>
      </c>
      <c r="W8" s="54">
        <f>IF('1_SIM_BASE'!S107&gt;0,'1_SIM_BASE'!S107,0)</f>
        <v>0</v>
      </c>
      <c r="X8" s="78">
        <f>IF('1_SIM_BASE'!O107&gt;0,0,-'1_SIM_BASE'!O107)</f>
        <v>0</v>
      </c>
      <c r="Y8" s="53">
        <f>IF('1_SIM_BASE'!P107&gt;0,0,-'1_SIM_BASE'!P107)</f>
        <v>0</v>
      </c>
      <c r="Z8" s="53">
        <f>IF('1_SIM_BASE'!Q107&gt;0,0,-'1_SIM_BASE'!Q107)</f>
        <v>0</v>
      </c>
      <c r="AA8" s="184">
        <f t="shared" si="1"/>
        <v>0</v>
      </c>
      <c r="AB8" s="54">
        <f>IF('1_SIM_BASE'!S107&gt;0,0,-'1_SIM_BASE'!S107)</f>
        <v>10522.063444214631</v>
      </c>
      <c r="AC8" s="105"/>
      <c r="AD8" s="105"/>
    </row>
    <row r="9" spans="1:36" x14ac:dyDescent="0.3">
      <c r="A9" s="61">
        <v>2022</v>
      </c>
      <c r="B9" s="78">
        <f>'1_SIM_BASE'!C108</f>
        <v>851.9243209025517</v>
      </c>
      <c r="C9" s="53">
        <f>'1_SIM_BASE'!D108</f>
        <v>1267.8163097109855</v>
      </c>
      <c r="D9" s="53">
        <f>'1_SIM_BASE'!E108</f>
        <v>121.06308113075283</v>
      </c>
      <c r="E9" s="184">
        <f>'1_SIM_BASE'!F108</f>
        <v>2240.80371174429</v>
      </c>
      <c r="F9" s="54">
        <f>'1_SIM_BASE'!G108</f>
        <v>4793.3621298982216</v>
      </c>
      <c r="G9" s="78">
        <f>'1_SIM_BASE'!H108</f>
        <v>851.92432090255147</v>
      </c>
      <c r="H9" s="53">
        <f>'1_SIM_BASE'!I108</f>
        <v>1267.816309710985</v>
      </c>
      <c r="I9" s="53">
        <f>'1_SIM_BASE'!J108</f>
        <v>121.06308113075282</v>
      </c>
      <c r="J9" s="184">
        <f>'1_SIM_BASE'!K108</f>
        <v>2240.8037117442896</v>
      </c>
      <c r="K9" s="53">
        <f>'1_SIM_BASE'!L108</f>
        <v>236.49976214458161</v>
      </c>
      <c r="L9" s="53">
        <f>'1_SIM_BASE'!M108</f>
        <v>15685.109233664602</v>
      </c>
      <c r="M9" s="205">
        <f>'1_SIM_BASE'!N108</f>
        <v>15921.608995809183</v>
      </c>
      <c r="N9" s="53">
        <f>'1_SIM_BASE'!T108</f>
        <v>98921.756879496679</v>
      </c>
      <c r="O9" s="53">
        <f>'1_SIM_BASE'!U108</f>
        <v>92597.643246341308</v>
      </c>
      <c r="P9" s="53">
        <f>'1_SIM_BASE'!V108</f>
        <v>93343.716908881339</v>
      </c>
      <c r="Q9" s="184">
        <f>'1_SIM_BASE'!W108</f>
        <v>95042.296546344034</v>
      </c>
      <c r="R9" s="54">
        <f>'1_SIM_BASE'!X108</f>
        <v>8137.4666284626792</v>
      </c>
      <c r="S9" s="78">
        <f>IF('1_SIM_BASE'!O108&gt;0,'1_SIM_BASE'!O108,0)</f>
        <v>7.0000000000000001E-3</v>
      </c>
      <c r="T9" s="53">
        <f>IF('1_SIM_BASE'!P108&gt;0,'1_SIM_BASE'!P108,0)</f>
        <v>7.0000000000000001E-3</v>
      </c>
      <c r="U9" s="53">
        <f>IF('1_SIM_BASE'!Q108&gt;0,'1_SIM_BASE'!Q108,0)</f>
        <v>7.0000000000000001E-3</v>
      </c>
      <c r="V9" s="184">
        <f t="shared" si="0"/>
        <v>2.1000000000000001E-2</v>
      </c>
      <c r="W9" s="54">
        <f>IF('1_SIM_BASE'!S108&gt;0,'1_SIM_BASE'!S108,0)</f>
        <v>0</v>
      </c>
      <c r="X9" s="78">
        <f>IF('1_SIM_BASE'!O108&gt;0,0,-'1_SIM_BASE'!O108)</f>
        <v>0</v>
      </c>
      <c r="Y9" s="53">
        <f>IF('1_SIM_BASE'!P108&gt;0,0,-'1_SIM_BASE'!P108)</f>
        <v>0</v>
      </c>
      <c r="Z9" s="53">
        <f>IF('1_SIM_BASE'!Q108&gt;0,0,-'1_SIM_BASE'!Q108)</f>
        <v>0</v>
      </c>
      <c r="AA9" s="184">
        <f t="shared" si="1"/>
        <v>0</v>
      </c>
      <c r="AB9" s="54">
        <f>IF('1_SIM_BASE'!S108&gt;0,0,-'1_SIM_BASE'!S108)</f>
        <v>11128.239865910962</v>
      </c>
      <c r="AC9" s="105"/>
      <c r="AD9" s="105"/>
    </row>
    <row r="10" spans="1:36" x14ac:dyDescent="0.3">
      <c r="A10" s="61">
        <v>2023</v>
      </c>
      <c r="B10" s="78">
        <f>'1_SIM_BASE'!C109</f>
        <v>878.0632207653714</v>
      </c>
      <c r="C10" s="53">
        <f>'1_SIM_BASE'!D109</f>
        <v>1343.911850574166</v>
      </c>
      <c r="D10" s="53">
        <f>'1_SIM_BASE'!E109</f>
        <v>130.61827498603967</v>
      </c>
      <c r="E10" s="184">
        <f>'1_SIM_BASE'!F109</f>
        <v>2352.5933463255769</v>
      </c>
      <c r="F10" s="54">
        <f>'1_SIM_BASE'!G109</f>
        <v>5019.7190352201906</v>
      </c>
      <c r="G10" s="78">
        <f>'1_SIM_BASE'!H109</f>
        <v>878.06322076537151</v>
      </c>
      <c r="H10" s="53">
        <f>'1_SIM_BASE'!I109</f>
        <v>1343.911850574166</v>
      </c>
      <c r="I10" s="53">
        <f>'1_SIM_BASE'!J109</f>
        <v>130.61827498603967</v>
      </c>
      <c r="J10" s="184">
        <f>'1_SIM_BASE'!K109</f>
        <v>2352.5933463255774</v>
      </c>
      <c r="K10" s="53">
        <f>'1_SIM_BASE'!L109</f>
        <v>241.91242564104769</v>
      </c>
      <c r="L10" s="53">
        <f>'1_SIM_BASE'!M109</f>
        <v>16555.19559335841</v>
      </c>
      <c r="M10" s="205">
        <f>'1_SIM_BASE'!N109</f>
        <v>16797.108018999461</v>
      </c>
      <c r="N10" s="53">
        <f>'1_SIM_BASE'!T109</f>
        <v>104244.07058522872</v>
      </c>
      <c r="O10" s="53">
        <f>'1_SIM_BASE'!U109</f>
        <v>94416.159823946495</v>
      </c>
      <c r="P10" s="53">
        <f>'1_SIM_BASE'!V109</f>
        <v>94191.625689859153</v>
      </c>
      <c r="Q10" s="184">
        <f>'1_SIM_BASE'!W109</f>
        <v>98071.784680919081</v>
      </c>
      <c r="R10" s="54">
        <f>'1_SIM_BASE'!X109</f>
        <v>8395.3295320456018</v>
      </c>
      <c r="S10" s="78">
        <f>IF('1_SIM_BASE'!O109&gt;0,'1_SIM_BASE'!O109,0)</f>
        <v>7.0000000000000001E-3</v>
      </c>
      <c r="T10" s="53">
        <f>IF('1_SIM_BASE'!P109&gt;0,'1_SIM_BASE'!P109,0)</f>
        <v>7.0000000000000001E-3</v>
      </c>
      <c r="U10" s="53">
        <f>IF('1_SIM_BASE'!Q109&gt;0,'1_SIM_BASE'!Q109,0)</f>
        <v>7.0000000000000001E-3</v>
      </c>
      <c r="V10" s="184">
        <f t="shared" si="0"/>
        <v>2.1000000000000001E-2</v>
      </c>
      <c r="W10" s="54">
        <f>IF('1_SIM_BASE'!S109&gt;0,'1_SIM_BASE'!S109,0)</f>
        <v>0</v>
      </c>
      <c r="X10" s="78">
        <f>IF('1_SIM_BASE'!O109&gt;0,0,-'1_SIM_BASE'!O109)</f>
        <v>0</v>
      </c>
      <c r="Y10" s="53">
        <f>IF('1_SIM_BASE'!P109&gt;0,0,-'1_SIM_BASE'!P109)</f>
        <v>0</v>
      </c>
      <c r="Z10" s="53">
        <f>IF('1_SIM_BASE'!Q109&gt;0,0,-'1_SIM_BASE'!Q109)</f>
        <v>0</v>
      </c>
      <c r="AA10" s="184">
        <f t="shared" si="1"/>
        <v>0</v>
      </c>
      <c r="AB10" s="54">
        <f>IF('1_SIM_BASE'!S109&gt;0,0,-'1_SIM_BASE'!S109)</f>
        <v>11777.381983779267</v>
      </c>
      <c r="AC10" s="105"/>
      <c r="AD10" s="105"/>
    </row>
    <row r="11" spans="1:36" x14ac:dyDescent="0.3">
      <c r="A11" s="61">
        <v>2024</v>
      </c>
      <c r="B11" s="78">
        <f>'1_SIM_BASE'!C110</f>
        <v>904.9309865601075</v>
      </c>
      <c r="C11" s="53">
        <f>'1_SIM_BASE'!D110</f>
        <v>1432.1832782050606</v>
      </c>
      <c r="D11" s="53">
        <f>'1_SIM_BASE'!E110</f>
        <v>142.05236859757343</v>
      </c>
      <c r="E11" s="184">
        <f>'1_SIM_BASE'!F110</f>
        <v>2479.1666333627413</v>
      </c>
      <c r="F11" s="54">
        <f>'1_SIM_BASE'!G110</f>
        <v>5278.5248271048531</v>
      </c>
      <c r="G11" s="78">
        <f>'1_SIM_BASE'!H110</f>
        <v>904.93098656010693</v>
      </c>
      <c r="H11" s="53">
        <f>'1_SIM_BASE'!I110</f>
        <v>1432.1832782050608</v>
      </c>
      <c r="I11" s="53">
        <f>'1_SIM_BASE'!J110</f>
        <v>142.05236859757341</v>
      </c>
      <c r="J11" s="184">
        <f>'1_SIM_BASE'!K110</f>
        <v>2479.1666333627418</v>
      </c>
      <c r="K11" s="53">
        <f>'1_SIM_BASE'!L110</f>
        <v>246.95150122726602</v>
      </c>
      <c r="L11" s="53">
        <f>'1_SIM_BASE'!M110</f>
        <v>17490.482278813532</v>
      </c>
      <c r="M11" s="205">
        <f>'1_SIM_BASE'!N110</f>
        <v>17737.433780040799</v>
      </c>
      <c r="N11" s="53">
        <f>'1_SIM_BASE'!T110</f>
        <v>109710.48412190929</v>
      </c>
      <c r="O11" s="53">
        <f>'1_SIM_BASE'!U110</f>
        <v>95538.479522378868</v>
      </c>
      <c r="P11" s="53">
        <f>'1_SIM_BASE'!V110</f>
        <v>94150.062026405765</v>
      </c>
      <c r="Q11" s="184">
        <f>'1_SIM_BASE'!W110</f>
        <v>100631.90807209849</v>
      </c>
      <c r="R11" s="54">
        <f>'1_SIM_BASE'!X110</f>
        <v>8662.9839790514452</v>
      </c>
      <c r="S11" s="78">
        <f>IF('1_SIM_BASE'!O110&gt;0,'1_SIM_BASE'!O110,0)</f>
        <v>7.0000000000000001E-3</v>
      </c>
      <c r="T11" s="53">
        <f>IF('1_SIM_BASE'!P110&gt;0,'1_SIM_BASE'!P110,0)</f>
        <v>7.0000000000000001E-3</v>
      </c>
      <c r="U11" s="53">
        <f>IF('1_SIM_BASE'!Q110&gt;0,'1_SIM_BASE'!Q110,0)</f>
        <v>7.0000000000000001E-3</v>
      </c>
      <c r="V11" s="184">
        <f t="shared" si="0"/>
        <v>2.1000000000000001E-2</v>
      </c>
      <c r="W11" s="54">
        <f>IF('1_SIM_BASE'!S110&gt;0,'1_SIM_BASE'!S110,0)</f>
        <v>0</v>
      </c>
      <c r="X11" s="78">
        <f>IF('1_SIM_BASE'!O110&gt;0,0,-'1_SIM_BASE'!O110)</f>
        <v>0</v>
      </c>
      <c r="Y11" s="53">
        <f>IF('1_SIM_BASE'!P110&gt;0,0,-'1_SIM_BASE'!P110)</f>
        <v>0</v>
      </c>
      <c r="Z11" s="53">
        <f>IF('1_SIM_BASE'!Q110&gt;0,0,-'1_SIM_BASE'!Q110)</f>
        <v>0</v>
      </c>
      <c r="AA11" s="184">
        <f t="shared" si="1"/>
        <v>0</v>
      </c>
      <c r="AB11" s="54">
        <f>IF('1_SIM_BASE'!S110&gt;0,0,-'1_SIM_BASE'!S110)</f>
        <v>12458.901952935945</v>
      </c>
      <c r="AC11" s="105"/>
      <c r="AD11" s="105"/>
    </row>
    <row r="12" spans="1:36" x14ac:dyDescent="0.3">
      <c r="A12" s="333">
        <v>2025</v>
      </c>
      <c r="B12" s="78">
        <f>'1_SIM_BASE'!C111</f>
        <v>932.54743291140869</v>
      </c>
      <c r="C12" s="53">
        <f>'1_SIM_BASE'!D111</f>
        <v>1534.4107120577901</v>
      </c>
      <c r="D12" s="53">
        <f>'1_SIM_BASE'!E111</f>
        <v>155.72134095532334</v>
      </c>
      <c r="E12" s="334">
        <f>'1_SIM_BASE'!F111</f>
        <v>2622.6794859245224</v>
      </c>
      <c r="F12" s="54">
        <f>'1_SIM_BASE'!G111</f>
        <v>5573.6790683270428</v>
      </c>
      <c r="G12" s="78">
        <f>'1_SIM_BASE'!H111</f>
        <v>932.54743291140903</v>
      </c>
      <c r="H12" s="53">
        <f>'1_SIM_BASE'!I111</f>
        <v>1534.4107120577896</v>
      </c>
      <c r="I12" s="53">
        <f>'1_SIM_BASE'!J111</f>
        <v>155.7213409553234</v>
      </c>
      <c r="J12" s="184">
        <f>'1_SIM_BASE'!K111</f>
        <v>2622.6794859245224</v>
      </c>
      <c r="K12" s="53">
        <f>'1_SIM_BASE'!L111</f>
        <v>251.48461990766447</v>
      </c>
      <c r="L12" s="53">
        <f>'1_SIM_BASE'!M111</f>
        <v>18499.659618849393</v>
      </c>
      <c r="M12" s="205">
        <f>'1_SIM_BASE'!N111</f>
        <v>18751.144238757053</v>
      </c>
      <c r="N12" s="53">
        <f>'1_SIM_BASE'!T111</f>
        <v>115313.4235140845</v>
      </c>
      <c r="O12" s="53">
        <f>'1_SIM_BASE'!U111</f>
        <v>95940.554967057309</v>
      </c>
      <c r="P12" s="53">
        <f>'1_SIM_BASE'!V111</f>
        <v>93222.746699893571</v>
      </c>
      <c r="Q12" s="184">
        <f>'1_SIM_BASE'!W111</f>
        <v>102667.605747957</v>
      </c>
      <c r="R12" s="54">
        <f>'1_SIM_BASE'!X111</f>
        <v>8940.8079897800762</v>
      </c>
      <c r="S12" s="78">
        <f>IF('1_SIM_BASE'!O111&gt;0,'1_SIM_BASE'!O111,0)</f>
        <v>7.0000000000000001E-3</v>
      </c>
      <c r="T12" s="53">
        <f>IF('1_SIM_BASE'!P111&gt;0,'1_SIM_BASE'!P111,0)</f>
        <v>7.0000000000000001E-3</v>
      </c>
      <c r="U12" s="53">
        <f>IF('1_SIM_BASE'!Q111&gt;0,'1_SIM_BASE'!Q111,0)</f>
        <v>7.0000000000000001E-3</v>
      </c>
      <c r="V12" s="184">
        <f t="shared" si="0"/>
        <v>2.1000000000000001E-2</v>
      </c>
      <c r="W12" s="54">
        <f>IF('1_SIM_BASE'!S111&gt;0,'1_SIM_BASE'!S111,0)</f>
        <v>0</v>
      </c>
      <c r="X12" s="78">
        <f>IF('1_SIM_BASE'!O111&gt;0,0,-'1_SIM_BASE'!O111)</f>
        <v>0</v>
      </c>
      <c r="Y12" s="53">
        <f>IF('1_SIM_BASE'!P111&gt;0,0,-'1_SIM_BASE'!P111)</f>
        <v>0</v>
      </c>
      <c r="Z12" s="53">
        <f>IF('1_SIM_BASE'!Q111&gt;0,0,-'1_SIM_BASE'!Q111)</f>
        <v>0</v>
      </c>
      <c r="AA12" s="184">
        <f t="shared" si="1"/>
        <v>0</v>
      </c>
      <c r="AB12" s="54">
        <f>IF('1_SIM_BASE'!S111&gt;0,0,-'1_SIM_BASE'!S111)</f>
        <v>13177.458170430011</v>
      </c>
      <c r="AC12" s="105"/>
      <c r="AD12" s="105"/>
    </row>
    <row r="13" spans="1:36" x14ac:dyDescent="0.3">
      <c r="A13" s="61">
        <v>2026</v>
      </c>
      <c r="B13" s="78">
        <f>'1_SIM_BASE'!C112</f>
        <v>897.64391804891409</v>
      </c>
      <c r="C13" s="53">
        <f>'1_SIM_BASE'!D112</f>
        <v>1653.6657722355569</v>
      </c>
      <c r="D13" s="53">
        <f>'1_SIM_BASE'!E112</f>
        <v>172.22367156418775</v>
      </c>
      <c r="E13" s="184">
        <f>'1_SIM_BASE'!F112</f>
        <v>2723.5333618486588</v>
      </c>
      <c r="F13" s="54">
        <f>'1_SIM_BASE'!G112</f>
        <v>5922.9045341084175</v>
      </c>
      <c r="G13" s="78">
        <f>'1_SIM_BASE'!H112</f>
        <v>897.64391804891397</v>
      </c>
      <c r="H13" s="53">
        <f>'1_SIM_BASE'!I112</f>
        <v>1653.6657722355574</v>
      </c>
      <c r="I13" s="53">
        <f>'1_SIM_BASE'!J112</f>
        <v>172.2236715641877</v>
      </c>
      <c r="J13" s="184">
        <f>'1_SIM_BASE'!K112</f>
        <v>2723.5333618486593</v>
      </c>
      <c r="K13" s="53">
        <f>'1_SIM_BASE'!L112</f>
        <v>262.52757799979338</v>
      </c>
      <c r="L13" s="53">
        <f>'1_SIM_BASE'!M112</f>
        <v>19559.949640259212</v>
      </c>
      <c r="M13" s="205">
        <f>'1_SIM_BASE'!N112</f>
        <v>19822.477218259002</v>
      </c>
      <c r="N13" s="53">
        <f>'1_SIM_BASE'!T112</f>
        <v>131968.19915084753</v>
      </c>
      <c r="O13" s="53">
        <f>'1_SIM_BASE'!U112</f>
        <v>96409.995506287698</v>
      </c>
      <c r="P13" s="53">
        <f>'1_SIM_BASE'!V112</f>
        <v>92161.457022789997</v>
      </c>
      <c r="Q13" s="184">
        <f>'1_SIM_BASE'!W112</f>
        <v>107860.89483388224</v>
      </c>
      <c r="R13" s="54">
        <f>'1_SIM_BASE'!X112</f>
        <v>9215.6529419495473</v>
      </c>
      <c r="S13" s="78">
        <f>IF('1_SIM_BASE'!O112&gt;0,'1_SIM_BASE'!O112,0)</f>
        <v>7.0000000000000001E-3</v>
      </c>
      <c r="T13" s="53">
        <f>IF('1_SIM_BASE'!P112&gt;0,'1_SIM_BASE'!P112,0)</f>
        <v>7.0000000000000001E-3</v>
      </c>
      <c r="U13" s="53">
        <f>IF('1_SIM_BASE'!Q112&gt;0,'1_SIM_BASE'!Q112,0)</f>
        <v>7.0000000000000001E-3</v>
      </c>
      <c r="V13" s="184">
        <f t="shared" si="0"/>
        <v>2.1000000000000001E-2</v>
      </c>
      <c r="W13" s="54">
        <f>IF('1_SIM_BASE'!S112&gt;0,'1_SIM_BASE'!S112,0)</f>
        <v>0</v>
      </c>
      <c r="X13" s="78">
        <f>IF('1_SIM_BASE'!O112&gt;0,0,-'1_SIM_BASE'!O112)</f>
        <v>0</v>
      </c>
      <c r="Y13" s="53">
        <f>IF('1_SIM_BASE'!P112&gt;0,0,-'1_SIM_BASE'!P112)</f>
        <v>0</v>
      </c>
      <c r="Z13" s="53">
        <f>IF('1_SIM_BASE'!Q112&gt;0,0,-'1_SIM_BASE'!Q112)</f>
        <v>0</v>
      </c>
      <c r="AA13" s="184">
        <f t="shared" si="1"/>
        <v>0</v>
      </c>
      <c r="AB13" s="54">
        <f>IF('1_SIM_BASE'!S112&gt;0,0,-'1_SIM_BASE'!S112)</f>
        <v>13899.565684150584</v>
      </c>
      <c r="AC13" s="105"/>
      <c r="AD13" s="105"/>
    </row>
    <row r="14" spans="1:36" x14ac:dyDescent="0.3">
      <c r="A14" s="61">
        <v>2027</v>
      </c>
      <c r="B14" s="78">
        <f>'1_SIM_BASE'!C113</f>
        <v>856.50785415385167</v>
      </c>
      <c r="C14" s="53">
        <f>'1_SIM_BASE'!D113</f>
        <v>1791.9030904841004</v>
      </c>
      <c r="D14" s="53">
        <f>'1_SIM_BASE'!E113</f>
        <v>192.03399496467836</v>
      </c>
      <c r="E14" s="184">
        <f>'1_SIM_BASE'!F113</f>
        <v>2840.4449396026298</v>
      </c>
      <c r="F14" s="54">
        <f>'1_SIM_BASE'!G113</f>
        <v>6323.4164178039364</v>
      </c>
      <c r="G14" s="78">
        <f>'1_SIM_BASE'!H113</f>
        <v>856.50785415385167</v>
      </c>
      <c r="H14" s="53">
        <f>'1_SIM_BASE'!I113</f>
        <v>1791.9030904841006</v>
      </c>
      <c r="I14" s="53">
        <f>'1_SIM_BASE'!J113</f>
        <v>192.00610379185207</v>
      </c>
      <c r="J14" s="184">
        <f>'1_SIM_BASE'!K113</f>
        <v>2840.4170484298047</v>
      </c>
      <c r="K14" s="53">
        <f>'1_SIM_BASE'!L113</f>
        <v>274.99543646746736</v>
      </c>
      <c r="L14" s="53">
        <f>'1_SIM_BASE'!M113</f>
        <v>20771.481981948949</v>
      </c>
      <c r="M14" s="205">
        <f>'1_SIM_BASE'!N113</f>
        <v>21046.477418416416</v>
      </c>
      <c r="N14" s="53">
        <f>'1_SIM_BASE'!T113</f>
        <v>152568.73476325802</v>
      </c>
      <c r="O14" s="53">
        <f>'1_SIM_BASE'!U113</f>
        <v>96266.721780955457</v>
      </c>
      <c r="P14" s="53">
        <f>'1_SIM_BASE'!V113</f>
        <v>90357.216345593057</v>
      </c>
      <c r="Q14" s="184">
        <f>'1_SIM_BASE'!W113</f>
        <v>112844.729308429</v>
      </c>
      <c r="R14" s="54">
        <f>'1_SIM_BASE'!X113</f>
        <v>9500.4796423500211</v>
      </c>
      <c r="S14" s="78">
        <f>IF('1_SIM_BASE'!O113&gt;0,'1_SIM_BASE'!O113,0)</f>
        <v>7.0000000000000001E-3</v>
      </c>
      <c r="T14" s="53">
        <f>IF('1_SIM_BASE'!P113&gt;0,'1_SIM_BASE'!P113,0)</f>
        <v>7.0000000000000001E-3</v>
      </c>
      <c r="U14" s="53">
        <f>IF('1_SIM_BASE'!Q113&gt;0,'1_SIM_BASE'!Q113,0)</f>
        <v>3.4891172826274679E-2</v>
      </c>
      <c r="V14" s="184">
        <f t="shared" si="0"/>
        <v>4.8891172826274677E-2</v>
      </c>
      <c r="W14" s="54">
        <f>IF('1_SIM_BASE'!S113&gt;0,'1_SIM_BASE'!S113,0)</f>
        <v>0</v>
      </c>
      <c r="X14" s="78">
        <f>IF('1_SIM_BASE'!O113&gt;0,0,-'1_SIM_BASE'!O113)</f>
        <v>0</v>
      </c>
      <c r="Y14" s="53">
        <f>IF('1_SIM_BASE'!P113&gt;0,0,-'1_SIM_BASE'!P113)</f>
        <v>0</v>
      </c>
      <c r="Z14" s="53">
        <f>IF('1_SIM_BASE'!Q113&gt;0,0,-'1_SIM_BASE'!Q113)</f>
        <v>0</v>
      </c>
      <c r="AA14" s="184">
        <f t="shared" si="1"/>
        <v>0</v>
      </c>
      <c r="AB14" s="54">
        <f>IF('1_SIM_BASE'!S113&gt;0,0,-'1_SIM_BASE'!S113)</f>
        <v>14723.054000612479</v>
      </c>
      <c r="AC14" s="105"/>
      <c r="AD14" s="105"/>
    </row>
    <row r="15" spans="1:36" x14ac:dyDescent="0.3">
      <c r="A15" s="61">
        <v>2028</v>
      </c>
      <c r="B15" s="78">
        <f>'1_SIM_BASE'!C114</f>
        <v>810.61276606520096</v>
      </c>
      <c r="C15" s="53">
        <f>'1_SIM_BASE'!D114</f>
        <v>1952.6960946242134</v>
      </c>
      <c r="D15" s="53">
        <f>'1_SIM_BASE'!E114</f>
        <v>219.38583708805922</v>
      </c>
      <c r="E15" s="184">
        <f>'1_SIM_BASE'!F114</f>
        <v>2982.6946977774737</v>
      </c>
      <c r="F15" s="54">
        <f>'1_SIM_BASE'!G114</f>
        <v>6724.677554353967</v>
      </c>
      <c r="G15" s="78">
        <f>'1_SIM_BASE'!H114</f>
        <v>810.6127660652005</v>
      </c>
      <c r="H15" s="53">
        <f>'1_SIM_BASE'!I114</f>
        <v>1952.6960946242134</v>
      </c>
      <c r="I15" s="53">
        <f>'1_SIM_BASE'!J114</f>
        <v>212.30026249665445</v>
      </c>
      <c r="J15" s="184">
        <f>'1_SIM_BASE'!K114</f>
        <v>2975.6091231860687</v>
      </c>
      <c r="K15" s="53">
        <f>'1_SIM_BASE'!L114</f>
        <v>292.24387195643124</v>
      </c>
      <c r="L15" s="53">
        <f>'1_SIM_BASE'!M114</f>
        <v>22325.568338436224</v>
      </c>
      <c r="M15" s="205">
        <f>'1_SIM_BASE'!N114</f>
        <v>22617.812210392654</v>
      </c>
      <c r="N15" s="53">
        <f>'1_SIM_BASE'!T114</f>
        <v>178415.23024661461</v>
      </c>
      <c r="O15" s="53">
        <f>'1_SIM_BASE'!U114</f>
        <v>95679.134439367495</v>
      </c>
      <c r="P15" s="53">
        <f>'1_SIM_BASE'!V114</f>
        <v>89701.231273671423</v>
      </c>
      <c r="Q15" s="184">
        <f>'1_SIM_BASE'!W114</f>
        <v>117791.52297581595</v>
      </c>
      <c r="R15" s="54">
        <f>'1_SIM_BASE'!X114</f>
        <v>9754.4748067038508</v>
      </c>
      <c r="S15" s="78">
        <f>IF('1_SIM_BASE'!O114&gt;0,'1_SIM_BASE'!O114,0)</f>
        <v>7.0000000000000001E-3</v>
      </c>
      <c r="T15" s="53">
        <f>IF('1_SIM_BASE'!P114&gt;0,'1_SIM_BASE'!P114,0)</f>
        <v>7.0000000000000001E-3</v>
      </c>
      <c r="U15" s="53">
        <f>IF('1_SIM_BASE'!Q114&gt;0,'1_SIM_BASE'!Q114,0)</f>
        <v>7.0925745914047971</v>
      </c>
      <c r="V15" s="184">
        <f t="shared" si="0"/>
        <v>7.1065745914047973</v>
      </c>
      <c r="W15" s="54">
        <f>IF('1_SIM_BASE'!S114&gt;0,'1_SIM_BASE'!S114,0)</f>
        <v>0</v>
      </c>
      <c r="X15" s="78">
        <f>IF('1_SIM_BASE'!O114&gt;0,0,-'1_SIM_BASE'!O114)</f>
        <v>0</v>
      </c>
      <c r="Y15" s="53">
        <f>IF('1_SIM_BASE'!P114&gt;0,0,-'1_SIM_BASE'!P114)</f>
        <v>0</v>
      </c>
      <c r="Z15" s="53">
        <f>IF('1_SIM_BASE'!Q114&gt;0,0,-'1_SIM_BASE'!Q114)</f>
        <v>0</v>
      </c>
      <c r="AA15" s="184">
        <f t="shared" si="1"/>
        <v>0</v>
      </c>
      <c r="AB15" s="54">
        <f>IF('1_SIM_BASE'!S114&gt;0,0,-'1_SIM_BASE'!S114)</f>
        <v>15893.12765603869</v>
      </c>
      <c r="AC15" s="105"/>
      <c r="AD15" s="105"/>
    </row>
    <row r="16" spans="1:36" x14ac:dyDescent="0.3">
      <c r="A16" s="61">
        <v>2029</v>
      </c>
      <c r="B16" s="78">
        <f>'1_SIM_BASE'!C115</f>
        <v>760.12160004139923</v>
      </c>
      <c r="C16" s="53">
        <f>'1_SIM_BASE'!D115</f>
        <v>2139.4847473800505</v>
      </c>
      <c r="D16" s="53">
        <f>'1_SIM_BASE'!E115</f>
        <v>255.33920167798976</v>
      </c>
      <c r="E16" s="184">
        <f>'1_SIM_BASE'!F115</f>
        <v>3154.9455490994396</v>
      </c>
      <c r="F16" s="54">
        <f>'1_SIM_BASE'!G115</f>
        <v>7251.779001323348</v>
      </c>
      <c r="G16" s="78">
        <f>'1_SIM_BASE'!H115</f>
        <v>760.12160004139923</v>
      </c>
      <c r="H16" s="53">
        <f>'1_SIM_BASE'!I115</f>
        <v>2139.4847473800505</v>
      </c>
      <c r="I16" s="53">
        <f>'1_SIM_BASE'!J115</f>
        <v>234.26768765480352</v>
      </c>
      <c r="J16" s="184">
        <f>'1_SIM_BASE'!K115</f>
        <v>3133.8740350762537</v>
      </c>
      <c r="K16" s="53">
        <f>'1_SIM_BASE'!L115</f>
        <v>311.80510373476272</v>
      </c>
      <c r="L16" s="53">
        <f>'1_SIM_BASE'!M115</f>
        <v>24160.953830395498</v>
      </c>
      <c r="M16" s="205">
        <f>'1_SIM_BASE'!N115</f>
        <v>24472.758934130259</v>
      </c>
      <c r="N16" s="53">
        <f>'1_SIM_BASE'!T115</f>
        <v>210826.96316854795</v>
      </c>
      <c r="O16" s="53">
        <f>'1_SIM_BASE'!U115</f>
        <v>94552.607705903429</v>
      </c>
      <c r="P16" s="53">
        <f>'1_SIM_BASE'!V115</f>
        <v>89452.40095276713</v>
      </c>
      <c r="Q16" s="184">
        <f>'1_SIM_BASE'!W115</f>
        <v>122373.71171313824</v>
      </c>
      <c r="R16" s="54">
        <f>'1_SIM_BASE'!X115</f>
        <v>10063.446868975441</v>
      </c>
      <c r="S16" s="78">
        <f>IF('1_SIM_BASE'!O115&gt;0,'1_SIM_BASE'!O115,0)</f>
        <v>7.0000000000000001E-3</v>
      </c>
      <c r="T16" s="53">
        <f>IF('1_SIM_BASE'!P115&gt;0,'1_SIM_BASE'!P115,0)</f>
        <v>7.0000000000000001E-3</v>
      </c>
      <c r="U16" s="53">
        <f>IF('1_SIM_BASE'!Q115&gt;0,'1_SIM_BASE'!Q115,0)</f>
        <v>21.078514023186237</v>
      </c>
      <c r="V16" s="184">
        <f t="shared" si="0"/>
        <v>21.092514023186236</v>
      </c>
      <c r="W16" s="54">
        <f>IF('1_SIM_BASE'!S115&gt;0,'1_SIM_BASE'!S115,0)</f>
        <v>0</v>
      </c>
      <c r="X16" s="78">
        <f>IF('1_SIM_BASE'!O115&gt;0,0,-'1_SIM_BASE'!O115)</f>
        <v>0</v>
      </c>
      <c r="Y16" s="53">
        <f>IF('1_SIM_BASE'!P115&gt;0,0,-'1_SIM_BASE'!P115)</f>
        <v>0</v>
      </c>
      <c r="Z16" s="53">
        <f>IF('1_SIM_BASE'!Q115&gt;0,0,-'1_SIM_BASE'!Q115)</f>
        <v>0</v>
      </c>
      <c r="AA16" s="184">
        <f t="shared" si="1"/>
        <v>0</v>
      </c>
      <c r="AB16" s="54">
        <f>IF('1_SIM_BASE'!S115&gt;0,0,-'1_SIM_BASE'!S115)</f>
        <v>17220.972932806912</v>
      </c>
      <c r="AC16" s="105"/>
      <c r="AD16" s="105"/>
    </row>
    <row r="17" spans="1:30" ht="16.2" thickBot="1" x14ac:dyDescent="0.35">
      <c r="A17" s="213">
        <v>2030</v>
      </c>
      <c r="B17" s="79">
        <f>'1_SIM_BASE'!C116</f>
        <v>706.51807184998381</v>
      </c>
      <c r="C17" s="56">
        <f>'1_SIM_BASE'!D116</f>
        <v>2356.9821070958869</v>
      </c>
      <c r="D17" s="56">
        <f>'1_SIM_BASE'!E116</f>
        <v>300.78532624680139</v>
      </c>
      <c r="E17" s="335">
        <f>'1_SIM_BASE'!F116</f>
        <v>3364.2855051926717</v>
      </c>
      <c r="F17" s="57">
        <f>'1_SIM_BASE'!G116</f>
        <v>7868.0961485161897</v>
      </c>
      <c r="G17" s="79">
        <f>'1_SIM_BASE'!H116</f>
        <v>706.51807184998404</v>
      </c>
      <c r="H17" s="56">
        <f>'1_SIM_BASE'!I116</f>
        <v>2356.9821070958869</v>
      </c>
      <c r="I17" s="56">
        <f>'1_SIM_BASE'!J116</f>
        <v>259.55218261667801</v>
      </c>
      <c r="J17" s="185">
        <f>'1_SIM_BASE'!K116</f>
        <v>3323.0523615625489</v>
      </c>
      <c r="K17" s="56">
        <f>'1_SIM_BASE'!L116</f>
        <v>334.58101313630647</v>
      </c>
      <c r="L17" s="56">
        <f>'1_SIM_BASE'!M116</f>
        <v>26367.747943211223</v>
      </c>
      <c r="M17" s="206">
        <f>'1_SIM_BASE'!N116</f>
        <v>26702.328956347534</v>
      </c>
      <c r="N17" s="56">
        <f>'1_SIM_BASE'!T116</f>
        <v>221372.94862699095</v>
      </c>
      <c r="O17" s="56">
        <f>'1_SIM_BASE'!U116</f>
        <v>94419.550606108125</v>
      </c>
      <c r="P17" s="56">
        <f>'1_SIM_BASE'!V116</f>
        <v>89339.079101116557</v>
      </c>
      <c r="Q17" s="185">
        <f>'1_SIM_BASE'!W116</f>
        <v>121014.44376485437</v>
      </c>
      <c r="R17" s="57">
        <f>'1_SIM_BASE'!X116</f>
        <v>10106.384697736697</v>
      </c>
      <c r="S17" s="79">
        <f>IF('1_SIM_BASE'!O116&gt;0,'1_SIM_BASE'!O116,0)</f>
        <v>7.0000000000000001E-3</v>
      </c>
      <c r="T17" s="56">
        <f>IF('1_SIM_BASE'!P116&gt;0,'1_SIM_BASE'!P116,0)</f>
        <v>7.0000000000000001E-3</v>
      </c>
      <c r="U17" s="56">
        <f>IF('1_SIM_BASE'!Q116&gt;0,'1_SIM_BASE'!Q116,0)</f>
        <v>41.240143630123413</v>
      </c>
      <c r="V17" s="185">
        <f t="shared" si="0"/>
        <v>41.254143630123416</v>
      </c>
      <c r="W17" s="57">
        <f>IF('1_SIM_BASE'!S116&gt;0,'1_SIM_BASE'!S116,0)</f>
        <v>0</v>
      </c>
      <c r="X17" s="79">
        <f>IF('1_SIM_BASE'!O116&gt;0,0,-'1_SIM_BASE'!O116)</f>
        <v>0</v>
      </c>
      <c r="Y17" s="56">
        <f>IF('1_SIM_BASE'!P116&gt;0,0,-'1_SIM_BASE'!P116)</f>
        <v>0</v>
      </c>
      <c r="Z17" s="56">
        <f>IF('1_SIM_BASE'!Q116&gt;0,0,-'1_SIM_BASE'!Q116)</f>
        <v>0</v>
      </c>
      <c r="AA17" s="185">
        <f t="shared" si="1"/>
        <v>0</v>
      </c>
      <c r="AB17" s="57">
        <f>IF('1_SIM_BASE'!S116&gt;0,0,-'1_SIM_BASE'!S116)</f>
        <v>18834.225807831343</v>
      </c>
      <c r="AC17" s="105"/>
      <c r="AD17" s="105"/>
    </row>
    <row r="18" spans="1:30" x14ac:dyDescent="0.3">
      <c r="D18" s="105"/>
      <c r="F18" s="345"/>
      <c r="G18" s="336"/>
    </row>
    <row r="19" spans="1:30" ht="16.2" thickBot="1" x14ac:dyDescent="0.35">
      <c r="A19" s="40" t="s">
        <v>168</v>
      </c>
      <c r="B19" s="41"/>
      <c r="C19" s="41"/>
      <c r="D19" s="105"/>
      <c r="E19" s="344"/>
      <c r="F19" s="346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30" ht="16.2" thickBot="1" x14ac:dyDescent="0.35">
      <c r="A20" s="80"/>
      <c r="B20" s="536" t="s">
        <v>26</v>
      </c>
      <c r="C20" s="537"/>
      <c r="D20" s="537"/>
      <c r="E20" s="537"/>
      <c r="F20" s="538"/>
      <c r="G20" s="536" t="s">
        <v>27</v>
      </c>
      <c r="H20" s="537"/>
      <c r="I20" s="537"/>
      <c r="J20" s="537"/>
      <c r="K20" s="537"/>
      <c r="L20" s="537"/>
      <c r="M20" s="538"/>
      <c r="N20" s="537" t="s">
        <v>28</v>
      </c>
      <c r="O20" s="537"/>
      <c r="P20" s="537"/>
      <c r="Q20" s="537"/>
      <c r="R20" s="538"/>
      <c r="S20" s="536" t="s">
        <v>112</v>
      </c>
      <c r="T20" s="537"/>
      <c r="U20" s="537"/>
      <c r="V20" s="537"/>
      <c r="W20" s="538"/>
      <c r="X20" s="536" t="s">
        <v>113</v>
      </c>
      <c r="Y20" s="537"/>
      <c r="Z20" s="537"/>
      <c r="AA20" s="537"/>
      <c r="AB20" s="538"/>
    </row>
    <row r="21" spans="1:30" ht="16.2" thickBot="1" x14ac:dyDescent="0.35">
      <c r="A21" s="127"/>
      <c r="B21" s="42" t="s">
        <v>30</v>
      </c>
      <c r="C21" s="42" t="s">
        <v>31</v>
      </c>
      <c r="D21" s="42" t="s">
        <v>32</v>
      </c>
      <c r="E21" s="181" t="s">
        <v>33</v>
      </c>
      <c r="F21" s="42" t="s">
        <v>29</v>
      </c>
      <c r="G21" s="42" t="s">
        <v>30</v>
      </c>
      <c r="H21" s="42" t="s">
        <v>31</v>
      </c>
      <c r="I21" s="42" t="s">
        <v>32</v>
      </c>
      <c r="J21" s="181" t="s">
        <v>33</v>
      </c>
      <c r="K21" s="43" t="s">
        <v>34</v>
      </c>
      <c r="L21" s="42" t="s">
        <v>35</v>
      </c>
      <c r="M21" s="181" t="s">
        <v>43</v>
      </c>
      <c r="N21" s="160" t="s">
        <v>30</v>
      </c>
      <c r="O21" s="42" t="s">
        <v>31</v>
      </c>
      <c r="P21" s="42" t="s">
        <v>32</v>
      </c>
      <c r="Q21" s="181" t="s">
        <v>33</v>
      </c>
      <c r="R21" s="168" t="s">
        <v>29</v>
      </c>
      <c r="S21" s="168" t="s">
        <v>30</v>
      </c>
      <c r="T21" s="168" t="s">
        <v>31</v>
      </c>
      <c r="U21" s="168" t="s">
        <v>32</v>
      </c>
      <c r="V21" s="297" t="s">
        <v>33</v>
      </c>
      <c r="W21" s="168" t="s">
        <v>29</v>
      </c>
      <c r="X21" s="168" t="s">
        <v>30</v>
      </c>
      <c r="Y21" s="168" t="s">
        <v>31</v>
      </c>
      <c r="Z21" s="168" t="s">
        <v>32</v>
      </c>
      <c r="AA21" s="297" t="s">
        <v>33</v>
      </c>
      <c r="AB21" s="168" t="s">
        <v>29</v>
      </c>
    </row>
    <row r="22" spans="1:30" x14ac:dyDescent="0.3">
      <c r="A22" s="212">
        <v>2018</v>
      </c>
      <c r="B22" s="77">
        <f>'2_Sim_ASF'!C104</f>
        <v>754.57999192206978</v>
      </c>
      <c r="C22" s="50">
        <f>'2_Sim_ASF'!D104</f>
        <v>1059.4367831280679</v>
      </c>
      <c r="D22" s="50">
        <f>'2_Sim_ASF'!E104</f>
        <v>97.74707413422972</v>
      </c>
      <c r="E22" s="183">
        <f>'2_Sim_ASF'!F104</f>
        <v>1911.7638491843672</v>
      </c>
      <c r="F22" s="51">
        <f>'2_Sim_ASF'!G104</f>
        <v>4246.4333566721834</v>
      </c>
      <c r="G22" s="77">
        <f>'2_Sim_ASF'!H104</f>
        <v>754.57999192206967</v>
      </c>
      <c r="H22" s="50">
        <f>'2_Sim_ASF'!I104</f>
        <v>1059.4367831280683</v>
      </c>
      <c r="I22" s="50">
        <f>'2_Sim_ASF'!J104</f>
        <v>95.751636940187382</v>
      </c>
      <c r="J22" s="183">
        <f>'2_Sim_ASF'!K104</f>
        <v>1909.7684119903251</v>
      </c>
      <c r="K22" s="50">
        <f>'2_Sim_ASF'!L104</f>
        <v>217.21155814113021</v>
      </c>
      <c r="L22" s="50">
        <f>'2_Sim_ASF'!M104</f>
        <v>12835.395477989521</v>
      </c>
      <c r="M22" s="204">
        <f>'2_Sim_ASF'!N104</f>
        <v>13052.607036130652</v>
      </c>
      <c r="N22" s="50">
        <f>'2_Sim_ASF'!T104</f>
        <v>79291.006026788469</v>
      </c>
      <c r="O22" s="50">
        <f>'2_Sim_ASF'!U104</f>
        <v>79472.188203116209</v>
      </c>
      <c r="P22" s="50">
        <f>'2_Sim_ASF'!V104</f>
        <v>82941.792586116513</v>
      </c>
      <c r="Q22" s="183">
        <f>'2_Sim_ASF'!W104</f>
        <v>79574.558654334222</v>
      </c>
      <c r="R22" s="50">
        <f>'2_Sim_ASF'!X104</f>
        <v>7099.9176596539946</v>
      </c>
      <c r="S22" s="77">
        <f>IF('2_Sim_ASF'!O104&gt;0,'2_Sim_ASF'!O104,0)</f>
        <v>7.0000000000000001E-3</v>
      </c>
      <c r="T22" s="50">
        <f>IF('2_Sim_ASF'!P104&gt;0,'2_Sim_ASF'!P104,0)</f>
        <v>7.0000000000000001E-3</v>
      </c>
      <c r="U22" s="50">
        <f>IF('2_Sim_ASF'!Q104&gt;0,'2_Sim_ASF'!Q104,0)</f>
        <v>2.0024371940423449</v>
      </c>
      <c r="V22" s="183">
        <f>SUM(S22:U22)</f>
        <v>2.0164371940423447</v>
      </c>
      <c r="W22" s="51">
        <f>IF('2_Sim_ASF'!S104&gt;0,'2_Sim_ASF'!S104,0)</f>
        <v>0</v>
      </c>
      <c r="X22" s="77">
        <f>IF('2_Sim_ASF'!O104&gt;0,0,-'2_Sim_ASF'!O104)</f>
        <v>0</v>
      </c>
      <c r="Y22" s="50">
        <f>IF('2_Sim_ASF'!P104&gt;0,0,-'2_Sim_ASF'!P104)</f>
        <v>0</v>
      </c>
      <c r="Z22" s="50">
        <f>IF('2_Sim_ASF'!Q104&gt;0,0,-'2_Sim_ASF'!Q104)</f>
        <v>0</v>
      </c>
      <c r="AA22" s="183">
        <f>SUM(X22:Z22)</f>
        <v>0</v>
      </c>
      <c r="AB22" s="51">
        <f>IF('2_Sim_ASF'!S104&gt;0,0,-'2_Sim_ASF'!S104)</f>
        <v>8806.1666794584671</v>
      </c>
    </row>
    <row r="23" spans="1:30" x14ac:dyDescent="0.3">
      <c r="A23" s="61">
        <v>2019</v>
      </c>
      <c r="B23" s="78">
        <f>'2_Sim_ASF'!C105</f>
        <v>519.62756574953869</v>
      </c>
      <c r="C23" s="53">
        <f>'2_Sim_ASF'!D105</f>
        <v>901.90737744594298</v>
      </c>
      <c r="D23" s="53">
        <f>'2_Sim_ASF'!E105</f>
        <v>106.23261478598118</v>
      </c>
      <c r="E23" s="184">
        <f>'2_Sim_ASF'!F105</f>
        <v>1527.7675579814629</v>
      </c>
      <c r="F23" s="54">
        <f>'2_Sim_ASF'!G105</f>
        <v>4316.8760868025665</v>
      </c>
      <c r="G23" s="78">
        <f>'2_Sim_ASF'!H105</f>
        <v>519.62756574953835</v>
      </c>
      <c r="H23" s="53">
        <f>'2_Sim_ASF'!I105</f>
        <v>901.90737744594321</v>
      </c>
      <c r="I23" s="53">
        <f>'2_Sim_ASF'!J105</f>
        <v>106.2326147859812</v>
      </c>
      <c r="J23" s="184">
        <f>'2_Sim_ASF'!K105</f>
        <v>1527.7675579814627</v>
      </c>
      <c r="K23" s="53">
        <f>'2_Sim_ASF'!L105</f>
        <v>231.75435627159857</v>
      </c>
      <c r="L23" s="53">
        <f>'2_Sim_ASF'!M105</f>
        <v>11001.068808648844</v>
      </c>
      <c r="M23" s="205">
        <f>'2_Sim_ASF'!N105</f>
        <v>11232.823164920443</v>
      </c>
      <c r="N23" s="53">
        <f>'2_Sim_ASF'!T105</f>
        <v>105548.44664281661</v>
      </c>
      <c r="O23" s="53">
        <f>'2_Sim_ASF'!U105</f>
        <v>83667.296331925492</v>
      </c>
      <c r="P23" s="53">
        <f>'2_Sim_ASF'!V105</f>
        <v>93240.033121746106</v>
      </c>
      <c r="Q23" s="184">
        <f>'2_Sim_ASF'!W105</f>
        <v>91775.195774465567</v>
      </c>
      <c r="R23" s="53">
        <f>'2_Sim_ASF'!X105</f>
        <v>7420.3539870722461</v>
      </c>
      <c r="S23" s="78">
        <f>IF('2_Sim_ASF'!O105&gt;0,'2_Sim_ASF'!O105,0)</f>
        <v>7.0000000000000001E-3</v>
      </c>
      <c r="T23" s="53">
        <f>IF('2_Sim_ASF'!P105&gt;0,'2_Sim_ASF'!P105,0)</f>
        <v>7.0000000000000001E-3</v>
      </c>
      <c r="U23" s="53">
        <f>IF('2_Sim_ASF'!Q105&gt;0,'2_Sim_ASF'!Q105,0)</f>
        <v>7.0000000000000001E-3</v>
      </c>
      <c r="V23" s="184">
        <f t="shared" ref="V23:V34" si="2">SUM(S23:U23)</f>
        <v>2.1000000000000001E-2</v>
      </c>
      <c r="W23" s="54">
        <f>IF('2_Sim_ASF'!S105&gt;0,'2_Sim_ASF'!S105,0)</f>
        <v>0</v>
      </c>
      <c r="X23" s="78">
        <f>IF('2_Sim_ASF'!O105&gt;0,0,-'2_Sim_ASF'!O105)</f>
        <v>0</v>
      </c>
      <c r="Y23" s="53">
        <f>IF('2_Sim_ASF'!P105&gt;0,0,-'2_Sim_ASF'!P105)</f>
        <v>0</v>
      </c>
      <c r="Z23" s="53">
        <f>IF('2_Sim_ASF'!Q105&gt;0,0,-'2_Sim_ASF'!Q105)</f>
        <v>0</v>
      </c>
      <c r="AA23" s="184">
        <f t="shared" ref="AA23:AA34" si="3">SUM(X23:Z23)</f>
        <v>0</v>
      </c>
      <c r="AB23" s="54">
        <f>IF('2_Sim_ASF'!S105&gt;0,0,-'2_Sim_ASF'!S105)</f>
        <v>6915.9400781178756</v>
      </c>
    </row>
    <row r="24" spans="1:30" x14ac:dyDescent="0.3">
      <c r="A24" s="61">
        <v>2020</v>
      </c>
      <c r="B24" s="78">
        <f>'2_Sim_ASF'!C106</f>
        <v>597.57316673246476</v>
      </c>
      <c r="C24" s="53">
        <f>'2_Sim_ASF'!D106</f>
        <v>1043.7109461884336</v>
      </c>
      <c r="D24" s="53">
        <f>'2_Sim_ASF'!E106</f>
        <v>107.03280117908855</v>
      </c>
      <c r="E24" s="184">
        <f>'2_Sim_ASF'!F106</f>
        <v>1748.3169140999867</v>
      </c>
      <c r="F24" s="54">
        <f>'2_Sim_ASF'!G106</f>
        <v>4503.2090818369161</v>
      </c>
      <c r="G24" s="78">
        <f>'2_Sim_ASF'!H106</f>
        <v>597.57316673246487</v>
      </c>
      <c r="H24" s="53">
        <f>'2_Sim_ASF'!I106</f>
        <v>1043.7109461884338</v>
      </c>
      <c r="I24" s="53">
        <f>'2_Sim_ASF'!J106</f>
        <v>107.03280117908847</v>
      </c>
      <c r="J24" s="184">
        <f>'2_Sim_ASF'!K106</f>
        <v>1748.3169140999871</v>
      </c>
      <c r="K24" s="53">
        <f>'2_Sim_ASF'!L106</f>
        <v>259.76120670327731</v>
      </c>
      <c r="L24" s="53">
        <f>'2_Sim_ASF'!M106</f>
        <v>13227.889464401715</v>
      </c>
      <c r="M24" s="205">
        <f>'2_Sim_ASF'!N106</f>
        <v>13487.650671104991</v>
      </c>
      <c r="N24" s="53">
        <f>'2_Sim_ASF'!T106</f>
        <v>130870.66756083547</v>
      </c>
      <c r="O24" s="53">
        <f>'2_Sim_ASF'!U106</f>
        <v>102221.76478883314</v>
      </c>
      <c r="P24" s="53">
        <f>'2_Sim_ASF'!V106</f>
        <v>93190.351517059447</v>
      </c>
      <c r="Q24" s="184">
        <f>'2_Sim_ASF'!W106</f>
        <v>111461.02682509128</v>
      </c>
      <c r="R24" s="53">
        <f>'2_Sim_ASF'!X106</f>
        <v>7642.2438157455417</v>
      </c>
      <c r="S24" s="78">
        <f>IF('2_Sim_ASF'!O106&gt;0,'2_Sim_ASF'!O106,0)</f>
        <v>7.0000000000000001E-3</v>
      </c>
      <c r="T24" s="53">
        <f>IF('2_Sim_ASF'!P106&gt;0,'2_Sim_ASF'!P106,0)</f>
        <v>7.0000000000000001E-3</v>
      </c>
      <c r="U24" s="53">
        <f>IF('2_Sim_ASF'!Q106&gt;0,'2_Sim_ASF'!Q106,0)</f>
        <v>7.0000000000000001E-3</v>
      </c>
      <c r="V24" s="184">
        <f t="shared" si="2"/>
        <v>2.1000000000000001E-2</v>
      </c>
      <c r="W24" s="54">
        <f>IF('2_Sim_ASF'!S106&gt;0,'2_Sim_ASF'!S106,0)</f>
        <v>0</v>
      </c>
      <c r="X24" s="78">
        <f>IF('2_Sim_ASF'!O106&gt;0,0,-'2_Sim_ASF'!O106)</f>
        <v>0</v>
      </c>
      <c r="Y24" s="53">
        <f>IF('2_Sim_ASF'!P106&gt;0,0,-'2_Sim_ASF'!P106)</f>
        <v>0</v>
      </c>
      <c r="Z24" s="53">
        <f>IF('2_Sim_ASF'!Q106&gt;0,0,-'2_Sim_ASF'!Q106)</f>
        <v>0</v>
      </c>
      <c r="AA24" s="184">
        <f t="shared" si="3"/>
        <v>0</v>
      </c>
      <c r="AB24" s="54">
        <f>IF('2_Sim_ASF'!S106&gt;0,0,-'2_Sim_ASF'!S106)</f>
        <v>8984.434589268074</v>
      </c>
    </row>
    <row r="25" spans="1:30" x14ac:dyDescent="0.3">
      <c r="A25" s="61">
        <v>2021</v>
      </c>
      <c r="B25" s="78">
        <f>'2_Sim_ASF'!C107</f>
        <v>615.80720452500714</v>
      </c>
      <c r="C25" s="53">
        <f>'2_Sim_ASF'!D107</f>
        <v>1094.5736513351226</v>
      </c>
      <c r="D25" s="53">
        <f>'2_Sim_ASF'!E107</f>
        <v>113.66355054731922</v>
      </c>
      <c r="E25" s="184">
        <f>'2_Sim_ASF'!F107</f>
        <v>1824.0444064074488</v>
      </c>
      <c r="F25" s="54">
        <f>'2_Sim_ASF'!G107</f>
        <v>4685.390059660157</v>
      </c>
      <c r="G25" s="78">
        <f>'2_Sim_ASF'!H107</f>
        <v>615.80720452500736</v>
      </c>
      <c r="H25" s="53">
        <f>'2_Sim_ASF'!I107</f>
        <v>1094.5736513351226</v>
      </c>
      <c r="I25" s="53">
        <f>'2_Sim_ASF'!J107</f>
        <v>113.66355054731918</v>
      </c>
      <c r="J25" s="184">
        <f>'2_Sim_ASF'!K107</f>
        <v>1824.0444064074493</v>
      </c>
      <c r="K25" s="53">
        <f>'2_Sim_ASF'!L107</f>
        <v>268.91570000166752</v>
      </c>
      <c r="L25" s="53">
        <f>'2_Sim_ASF'!M107</f>
        <v>13937.268248270604</v>
      </c>
      <c r="M25" s="205">
        <f>'2_Sim_ASF'!N107</f>
        <v>14206.183948272272</v>
      </c>
      <c r="N25" s="53">
        <f>'2_Sim_ASF'!T107</f>
        <v>138307.77056000195</v>
      </c>
      <c r="O25" s="53">
        <f>'2_Sim_ASF'!U107</f>
        <v>105829.02638285776</v>
      </c>
      <c r="P25" s="53">
        <f>'2_Sim_ASF'!V107</f>
        <v>95833.975984896446</v>
      </c>
      <c r="Q25" s="184">
        <f>'2_Sim_ASF'!W107</f>
        <v>116171.19331465581</v>
      </c>
      <c r="R25" s="53">
        <f>'2_Sim_ASF'!X107</f>
        <v>7898.7829608529246</v>
      </c>
      <c r="S25" s="78">
        <f>IF('2_Sim_ASF'!O107&gt;0,'2_Sim_ASF'!O107,0)</f>
        <v>7.0000000000000001E-3</v>
      </c>
      <c r="T25" s="53">
        <f>IF('2_Sim_ASF'!P107&gt;0,'2_Sim_ASF'!P107,0)</f>
        <v>7.0000000000000001E-3</v>
      </c>
      <c r="U25" s="53">
        <f>IF('2_Sim_ASF'!Q107&gt;0,'2_Sim_ASF'!Q107,0)</f>
        <v>7.0000000000000001E-3</v>
      </c>
      <c r="V25" s="184">
        <f t="shared" si="2"/>
        <v>2.1000000000000001E-2</v>
      </c>
      <c r="W25" s="54">
        <f>IF('2_Sim_ASF'!S107&gt;0,'2_Sim_ASF'!S107,0)</f>
        <v>0</v>
      </c>
      <c r="X25" s="78">
        <f>IF('2_Sim_ASF'!O107&gt;0,0,-'2_Sim_ASF'!O107)</f>
        <v>0</v>
      </c>
      <c r="Y25" s="53">
        <f>IF('2_Sim_ASF'!P107&gt;0,0,-'2_Sim_ASF'!P107)</f>
        <v>0</v>
      </c>
      <c r="Z25" s="53">
        <f>IF('2_Sim_ASF'!Q107&gt;0,0,-'2_Sim_ASF'!Q107)</f>
        <v>0</v>
      </c>
      <c r="AA25" s="184">
        <f t="shared" si="3"/>
        <v>0</v>
      </c>
      <c r="AB25" s="54">
        <f>IF('2_Sim_ASF'!S107&gt;0,0,-'2_Sim_ASF'!S107)</f>
        <v>9520.7868886121141</v>
      </c>
    </row>
    <row r="26" spans="1:30" x14ac:dyDescent="0.3">
      <c r="A26" s="61">
        <v>2022</v>
      </c>
      <c r="B26" s="78">
        <f>'2_Sim_ASF'!C108</f>
        <v>634.55465047247912</v>
      </c>
      <c r="C26" s="53">
        <f>'2_Sim_ASF'!D108</f>
        <v>1154.0374508997322</v>
      </c>
      <c r="D26" s="53">
        <f>'2_Sim_ASF'!E108</f>
        <v>121.66103980911271</v>
      </c>
      <c r="E26" s="184">
        <f>'2_Sim_ASF'!F108</f>
        <v>1910.2531411813241</v>
      </c>
      <c r="F26" s="54">
        <f>'2_Sim_ASF'!G108</f>
        <v>4891.8019359395712</v>
      </c>
      <c r="G26" s="78">
        <f>'2_Sim_ASF'!H108</f>
        <v>634.55465047247912</v>
      </c>
      <c r="H26" s="53">
        <f>'2_Sim_ASF'!I108</f>
        <v>1154.037450899732</v>
      </c>
      <c r="I26" s="53">
        <f>'2_Sim_ASF'!J108</f>
        <v>121.66103980911268</v>
      </c>
      <c r="J26" s="184">
        <f>'2_Sim_ASF'!K108</f>
        <v>1910.2531411813241</v>
      </c>
      <c r="K26" s="53">
        <f>'2_Sim_ASF'!L108</f>
        <v>277.84916322054426</v>
      </c>
      <c r="L26" s="53">
        <f>'2_Sim_ASF'!M108</f>
        <v>14707.142739460807</v>
      </c>
      <c r="M26" s="205">
        <f>'2_Sim_ASF'!N108</f>
        <v>14984.99190268135</v>
      </c>
      <c r="N26" s="53">
        <f>'2_Sim_ASF'!T108</f>
        <v>145971.71236524175</v>
      </c>
      <c r="O26" s="53">
        <f>'2_Sim_ASF'!U108</f>
        <v>108744.70985998151</v>
      </c>
      <c r="P26" s="53">
        <f>'2_Sim_ASF'!V108</f>
        <v>97633.786336384364</v>
      </c>
      <c r="Q26" s="184">
        <f>'2_Sim_ASF'!W108</f>
        <v>120403.26996054001</v>
      </c>
      <c r="R26" s="53">
        <f>'2_Sim_ASF'!X108</f>
        <v>8161.7388289450864</v>
      </c>
      <c r="S26" s="78">
        <f>IF('2_Sim_ASF'!O108&gt;0,'2_Sim_ASF'!O108,0)</f>
        <v>7.0000000000000001E-3</v>
      </c>
      <c r="T26" s="53">
        <f>IF('2_Sim_ASF'!P108&gt;0,'2_Sim_ASF'!P108,0)</f>
        <v>7.0000000000000001E-3</v>
      </c>
      <c r="U26" s="53">
        <f>IF('2_Sim_ASF'!Q108&gt;0,'2_Sim_ASF'!Q108,0)</f>
        <v>7.0000000000000001E-3</v>
      </c>
      <c r="V26" s="184">
        <f t="shared" si="2"/>
        <v>2.1000000000000001E-2</v>
      </c>
      <c r="W26" s="54">
        <f>IF('2_Sim_ASF'!S108&gt;0,'2_Sim_ASF'!S108,0)</f>
        <v>0</v>
      </c>
      <c r="X26" s="78">
        <f>IF('2_Sim_ASF'!O108&gt;0,0,-'2_Sim_ASF'!O108)</f>
        <v>0</v>
      </c>
      <c r="Y26" s="53">
        <f>IF('2_Sim_ASF'!P108&gt;0,0,-'2_Sim_ASF'!P108)</f>
        <v>0</v>
      </c>
      <c r="Z26" s="53">
        <f>IF('2_Sim_ASF'!Q108&gt;0,0,-'2_Sim_ASF'!Q108)</f>
        <v>0</v>
      </c>
      <c r="AA26" s="184">
        <f t="shared" si="3"/>
        <v>0</v>
      </c>
      <c r="AB26" s="54">
        <f>IF('2_Sim_ASF'!S108&gt;0,0,-'2_Sim_ASF'!S108)</f>
        <v>10093.182966741779</v>
      </c>
    </row>
    <row r="27" spans="1:30" x14ac:dyDescent="0.3">
      <c r="A27" s="61">
        <v>2023</v>
      </c>
      <c r="B27" s="78">
        <f>'2_Sim_ASF'!C109</f>
        <v>653.84648730446588</v>
      </c>
      <c r="C27" s="53">
        <f>'2_Sim_ASF'!D109</f>
        <v>1223.3042529076449</v>
      </c>
      <c r="D27" s="53">
        <f>'2_Sim_ASF'!E109</f>
        <v>131.2661947638793</v>
      </c>
      <c r="E27" s="184">
        <f>'2_Sim_ASF'!F109</f>
        <v>2008.41693497599</v>
      </c>
      <c r="F27" s="54">
        <f>'2_Sim_ASF'!G109</f>
        <v>5122.6583367306812</v>
      </c>
      <c r="G27" s="78">
        <f>'2_Sim_ASF'!H109</f>
        <v>653.84648730446577</v>
      </c>
      <c r="H27" s="53">
        <f>'2_Sim_ASF'!I109</f>
        <v>1223.3042529076452</v>
      </c>
      <c r="I27" s="53">
        <f>'2_Sim_ASF'!J109</f>
        <v>131.26619476387927</v>
      </c>
      <c r="J27" s="184">
        <f>'2_Sim_ASF'!K109</f>
        <v>2008.4169349759902</v>
      </c>
      <c r="K27" s="53">
        <f>'2_Sim_ASF'!L109</f>
        <v>286.58464887845588</v>
      </c>
      <c r="L27" s="53">
        <f>'2_Sim_ASF'!M109</f>
        <v>15547.609057216572</v>
      </c>
      <c r="M27" s="205">
        <f>'2_Sim_ASF'!N109</f>
        <v>15834.193706095028</v>
      </c>
      <c r="N27" s="53">
        <f>'2_Sim_ASF'!T109</f>
        <v>153847.67188109874</v>
      </c>
      <c r="O27" s="53">
        <f>'2_Sim_ASF'!U109</f>
        <v>110887.18107995551</v>
      </c>
      <c r="P27" s="53">
        <f>'2_Sim_ASF'!V109</f>
        <v>98524.916944257042</v>
      </c>
      <c r="Q27" s="184">
        <f>'2_Sim_ASF'!W109</f>
        <v>124065.13142011264</v>
      </c>
      <c r="R27" s="53">
        <f>'2_Sim_ASF'!X109</f>
        <v>8419.3291964554301</v>
      </c>
      <c r="S27" s="78">
        <f>IF('2_Sim_ASF'!O109&gt;0,'2_Sim_ASF'!O109,0)</f>
        <v>7.0000000000000001E-3</v>
      </c>
      <c r="T27" s="53">
        <f>IF('2_Sim_ASF'!P109&gt;0,'2_Sim_ASF'!P109,0)</f>
        <v>7.0000000000000001E-3</v>
      </c>
      <c r="U27" s="53">
        <f>IF('2_Sim_ASF'!Q109&gt;0,'2_Sim_ASF'!Q109,0)</f>
        <v>7.0000000000000001E-3</v>
      </c>
      <c r="V27" s="184">
        <f t="shared" si="2"/>
        <v>2.1000000000000001E-2</v>
      </c>
      <c r="W27" s="54">
        <f>IF('2_Sim_ASF'!S109&gt;0,'2_Sim_ASF'!S109,0)</f>
        <v>0</v>
      </c>
      <c r="X27" s="78">
        <f>IF('2_Sim_ASF'!O109&gt;0,0,-'2_Sim_ASF'!O109)</f>
        <v>0</v>
      </c>
      <c r="Y27" s="53">
        <f>IF('2_Sim_ASF'!P109&gt;0,0,-'2_Sim_ASF'!P109)</f>
        <v>0</v>
      </c>
      <c r="Z27" s="53">
        <f>IF('2_Sim_ASF'!Q109&gt;0,0,-'2_Sim_ASF'!Q109)</f>
        <v>0</v>
      </c>
      <c r="AA27" s="184">
        <f t="shared" si="3"/>
        <v>0</v>
      </c>
      <c r="AB27" s="54">
        <f>IF('2_Sim_ASF'!S109&gt;0,0,-'2_Sim_ASF'!S109)</f>
        <v>10711.528369364347</v>
      </c>
    </row>
    <row r="28" spans="1:30" x14ac:dyDescent="0.3">
      <c r="A28" s="61">
        <v>2024</v>
      </c>
      <c r="B28" s="78">
        <f>'2_Sim_ASF'!C110</f>
        <v>673.64820406833269</v>
      </c>
      <c r="C28" s="53">
        <f>'2_Sim_ASF'!D110</f>
        <v>1303.6410914249288</v>
      </c>
      <c r="D28" s="53">
        <f>'2_Sim_ASF'!E110</f>
        <v>142.76018718829044</v>
      </c>
      <c r="E28" s="184">
        <f>'2_Sim_ASF'!F110</f>
        <v>2120.0494826815525</v>
      </c>
      <c r="F28" s="54">
        <f>'2_Sim_ASF'!G110</f>
        <v>5386.6446305001973</v>
      </c>
      <c r="G28" s="78">
        <f>'2_Sim_ASF'!H110</f>
        <v>673.64820406833257</v>
      </c>
      <c r="H28" s="53">
        <f>'2_Sim_ASF'!I110</f>
        <v>1303.6410914249291</v>
      </c>
      <c r="I28" s="53">
        <f>'2_Sim_ASF'!J110</f>
        <v>142.76018718829042</v>
      </c>
      <c r="J28" s="184">
        <f>'2_Sim_ASF'!K110</f>
        <v>2120.049482681552</v>
      </c>
      <c r="K28" s="53">
        <f>'2_Sim_ASF'!L110</f>
        <v>294.37421656424681</v>
      </c>
      <c r="L28" s="53">
        <f>'2_Sim_ASF'!M110</f>
        <v>16456.485358714879</v>
      </c>
      <c r="M28" s="205">
        <f>'2_Sim_ASF'!N110</f>
        <v>16750.859575279126</v>
      </c>
      <c r="N28" s="53">
        <f>'2_Sim_ASF'!T110</f>
        <v>161925.29060775571</v>
      </c>
      <c r="O28" s="53">
        <f>'2_Sim_ASF'!U110</f>
        <v>112207.07345022055</v>
      </c>
      <c r="P28" s="53">
        <f>'2_Sim_ASF'!V110</f>
        <v>98478.149443916816</v>
      </c>
      <c r="Q28" s="184">
        <f>'2_Sim_ASF'!W110</f>
        <v>127080.61493791026</v>
      </c>
      <c r="R28" s="53">
        <f>'2_Sim_ASF'!X110</f>
        <v>8686.6062272615363</v>
      </c>
      <c r="S28" s="78">
        <f>IF('2_Sim_ASF'!O110&gt;0,'2_Sim_ASF'!O110,0)</f>
        <v>7.0000000000000001E-3</v>
      </c>
      <c r="T28" s="53">
        <f>IF('2_Sim_ASF'!P110&gt;0,'2_Sim_ASF'!P110,0)</f>
        <v>7.0000000000000001E-3</v>
      </c>
      <c r="U28" s="53">
        <f>IF('2_Sim_ASF'!Q110&gt;0,'2_Sim_ASF'!Q110,0)</f>
        <v>7.0000000000000001E-3</v>
      </c>
      <c r="V28" s="184">
        <f t="shared" si="2"/>
        <v>2.1000000000000001E-2</v>
      </c>
      <c r="W28" s="54">
        <f>IF('2_Sim_ASF'!S110&gt;0,'2_Sim_ASF'!S110,0)</f>
        <v>0</v>
      </c>
      <c r="X28" s="78">
        <f>IF('2_Sim_ASF'!O110&gt;0,0,-'2_Sim_ASF'!O110)</f>
        <v>0</v>
      </c>
      <c r="Y28" s="53">
        <f>IF('2_Sim_ASF'!P110&gt;0,0,-'2_Sim_ASF'!P110)</f>
        <v>0</v>
      </c>
      <c r="Z28" s="53">
        <f>IF('2_Sim_ASF'!Q110&gt;0,0,-'2_Sim_ASF'!Q110)</f>
        <v>0</v>
      </c>
      <c r="AA28" s="184">
        <f t="shared" si="3"/>
        <v>0</v>
      </c>
      <c r="AB28" s="54">
        <f>IF('2_Sim_ASF'!S110&gt;0,0,-'2_Sim_ASF'!S110)</f>
        <v>11364.207944778931</v>
      </c>
    </row>
    <row r="29" spans="1:30" x14ac:dyDescent="0.3">
      <c r="A29" s="333">
        <v>2025</v>
      </c>
      <c r="B29" s="78">
        <f>'2_Sim_ASF'!C111</f>
        <v>693.98581658391379</v>
      </c>
      <c r="C29" s="53">
        <f>'2_Sim_ASF'!D111</f>
        <v>1396.6748750737511</v>
      </c>
      <c r="D29" s="53">
        <f>'2_Sim_ASF'!E111</f>
        <v>156.50186685453082</v>
      </c>
      <c r="E29" s="184">
        <f>'2_Sim_ASF'!F111</f>
        <v>2247.162558512196</v>
      </c>
      <c r="F29" s="54">
        <f>'2_Sim_ASF'!G111</f>
        <v>5687.7562034390448</v>
      </c>
      <c r="G29" s="78">
        <f>'2_Sim_ASF'!H111</f>
        <v>693.98581658391379</v>
      </c>
      <c r="H29" s="53">
        <f>'2_Sim_ASF'!I111</f>
        <v>1396.6748750737511</v>
      </c>
      <c r="I29" s="53">
        <f>'2_Sim_ASF'!J111</f>
        <v>156.50186685453079</v>
      </c>
      <c r="J29" s="184">
        <f>'2_Sim_ASF'!K111</f>
        <v>2247.1625585121956</v>
      </c>
      <c r="K29" s="53">
        <f>'2_Sim_ASF'!L111</f>
        <v>301.20465070685236</v>
      </c>
      <c r="L29" s="53">
        <f>'2_Sim_ASF'!M111</f>
        <v>17445.4019378019</v>
      </c>
      <c r="M29" s="205">
        <f>'2_Sim_ASF'!N111</f>
        <v>17746.606588508756</v>
      </c>
      <c r="N29" s="53">
        <f>'2_Sim_ASF'!T111</f>
        <v>170197.62959913895</v>
      </c>
      <c r="O29" s="53">
        <f>'2_Sim_ASF'!U111</f>
        <v>112684.13780618471</v>
      </c>
      <c r="P29" s="53">
        <f>'2_Sim_ASF'!V111</f>
        <v>97511.230980718712</v>
      </c>
      <c r="Q29" s="184">
        <f>'2_Sim_ASF'!W111</f>
        <v>129389.18621513653</v>
      </c>
      <c r="R29" s="53">
        <f>'2_Sim_ASF'!X111</f>
        <v>8963.9224519055479</v>
      </c>
      <c r="S29" s="78">
        <f>IF('2_Sim_ASF'!O111&gt;0,'2_Sim_ASF'!O111,0)</f>
        <v>7.0000000000000001E-3</v>
      </c>
      <c r="T29" s="53">
        <f>IF('2_Sim_ASF'!P111&gt;0,'2_Sim_ASF'!P111,0)</f>
        <v>7.0000000000000001E-3</v>
      </c>
      <c r="U29" s="53">
        <f>IF('2_Sim_ASF'!Q111&gt;0,'2_Sim_ASF'!Q111,0)</f>
        <v>7.0000000000000001E-3</v>
      </c>
      <c r="V29" s="184">
        <f t="shared" si="2"/>
        <v>2.1000000000000001E-2</v>
      </c>
      <c r="W29" s="54">
        <f>IF('2_Sim_ASF'!S111&gt;0,'2_Sim_ASF'!S111,0)</f>
        <v>0</v>
      </c>
      <c r="X29" s="78">
        <f>IF('2_Sim_ASF'!O111&gt;0,0,-'2_Sim_ASF'!O111)</f>
        <v>0</v>
      </c>
      <c r="Y29" s="53">
        <f>IF('2_Sim_ASF'!P111&gt;0,0,-'2_Sim_ASF'!P111)</f>
        <v>0</v>
      </c>
      <c r="Z29" s="53">
        <f>IF('2_Sim_ASF'!Q111&gt;0,0,-'2_Sim_ASF'!Q111)</f>
        <v>0</v>
      </c>
      <c r="AA29" s="184">
        <f t="shared" si="3"/>
        <v>0</v>
      </c>
      <c r="AB29" s="54">
        <f>IF('2_Sim_ASF'!S111&gt;0,0,-'2_Sim_ASF'!S111)</f>
        <v>12058.843385069711</v>
      </c>
    </row>
    <row r="30" spans="1:30" x14ac:dyDescent="0.3">
      <c r="A30" s="61">
        <v>2026</v>
      </c>
      <c r="B30" s="78">
        <f>'2_Sim_ASF'!C112</f>
        <v>667.72874823421807</v>
      </c>
      <c r="C30" s="53">
        <f>'2_Sim_ASF'!D112</f>
        <v>1505.2909924128207</v>
      </c>
      <c r="D30" s="53">
        <f>'2_Sim_ASF'!E112</f>
        <v>173.09802046169514</v>
      </c>
      <c r="E30" s="184">
        <f>'2_Sim_ASF'!F112</f>
        <v>2346.1177611087342</v>
      </c>
      <c r="F30" s="54">
        <f>'2_Sim_ASF'!G112</f>
        <v>6044.0359029798465</v>
      </c>
      <c r="G30" s="78">
        <f>'2_Sim_ASF'!H112</f>
        <v>667.7287482342183</v>
      </c>
      <c r="H30" s="53">
        <f>'2_Sim_ASF'!I112</f>
        <v>1505.290992412821</v>
      </c>
      <c r="I30" s="53">
        <f>'2_Sim_ASF'!J112</f>
        <v>173.09802046169511</v>
      </c>
      <c r="J30" s="184">
        <f>'2_Sim_ASF'!K112</f>
        <v>2346.1177611087342</v>
      </c>
      <c r="K30" s="53">
        <f>'2_Sim_ASF'!L112</f>
        <v>319.04392264204648</v>
      </c>
      <c r="L30" s="53">
        <f>'2_Sim_ASF'!M112</f>
        <v>18550.961836950577</v>
      </c>
      <c r="M30" s="205">
        <f>'2_Sim_ASF'!N112</f>
        <v>18870.005759592626</v>
      </c>
      <c r="N30" s="53">
        <f>'2_Sim_ASF'!T112</f>
        <v>194912.60270815738</v>
      </c>
      <c r="O30" s="53">
        <f>'2_Sim_ASF'!U112</f>
        <v>113235.08075292858</v>
      </c>
      <c r="P30" s="53">
        <f>'2_Sim_ASF'!V112</f>
        <v>96401.939160681257</v>
      </c>
      <c r="Q30" s="184">
        <f>'2_Sim_ASF'!W112</f>
        <v>135239.36666817244</v>
      </c>
      <c r="R30" s="53">
        <f>'2_Sim_ASF'!X112</f>
        <v>9237.7421853688793</v>
      </c>
      <c r="S30" s="78">
        <f>IF('2_Sim_ASF'!O112&gt;0,'2_Sim_ASF'!O112,0)</f>
        <v>7.0000000000000001E-3</v>
      </c>
      <c r="T30" s="53">
        <f>IF('2_Sim_ASF'!P112&gt;0,'2_Sim_ASF'!P112,0)</f>
        <v>7.0000000000000001E-3</v>
      </c>
      <c r="U30" s="53">
        <f>IF('2_Sim_ASF'!Q112&gt;0,'2_Sim_ASF'!Q112,0)</f>
        <v>7.0000000000000001E-3</v>
      </c>
      <c r="V30" s="184">
        <f t="shared" si="2"/>
        <v>2.1000000000000001E-2</v>
      </c>
      <c r="W30" s="54">
        <f>IF('2_Sim_ASF'!S112&gt;0,'2_Sim_ASF'!S112,0)</f>
        <v>0</v>
      </c>
      <c r="X30" s="78">
        <f>IF('2_Sim_ASF'!O112&gt;0,0,-'2_Sim_ASF'!O112)</f>
        <v>0</v>
      </c>
      <c r="Y30" s="53">
        <f>IF('2_Sim_ASF'!P112&gt;0,0,-'2_Sim_ASF'!P112)</f>
        <v>0</v>
      </c>
      <c r="Z30" s="53">
        <f>IF('2_Sim_ASF'!Q112&gt;0,0,-'2_Sim_ASF'!Q112)</f>
        <v>0</v>
      </c>
      <c r="AA30" s="184">
        <f t="shared" si="3"/>
        <v>0</v>
      </c>
      <c r="AB30" s="54">
        <f>IF('2_Sim_ASF'!S112&gt;0,0,-'2_Sim_ASF'!S112)</f>
        <v>12825.962856612778</v>
      </c>
    </row>
    <row r="31" spans="1:30" x14ac:dyDescent="0.3">
      <c r="A31" s="61">
        <v>2027</v>
      </c>
      <c r="B31" s="78">
        <f>'2_Sim_ASF'!C113</f>
        <v>636.87536632901652</v>
      </c>
      <c r="C31" s="53">
        <f>'2_Sim_ASF'!D113</f>
        <v>1631.2144948277087</v>
      </c>
      <c r="D31" s="53">
        <f>'2_Sim_ASF'!E113</f>
        <v>193.00834414434783</v>
      </c>
      <c r="E31" s="184">
        <f>'2_Sim_ASF'!F113</f>
        <v>2461.0982053010734</v>
      </c>
      <c r="F31" s="54">
        <f>'2_Sim_ASF'!G113</f>
        <v>6451.4679933756042</v>
      </c>
      <c r="G31" s="78">
        <f>'2_Sim_ASF'!H113</f>
        <v>636.87536632901652</v>
      </c>
      <c r="H31" s="53">
        <f>'2_Sim_ASF'!I113</f>
        <v>1631.2144948277087</v>
      </c>
      <c r="I31" s="53">
        <f>'2_Sim_ASF'!J113</f>
        <v>193.00834414434775</v>
      </c>
      <c r="J31" s="184">
        <f>'2_Sim_ASF'!K113</f>
        <v>2461.098205301073</v>
      </c>
      <c r="K31" s="53">
        <f>'2_Sim_ASF'!L113</f>
        <v>338.94892417443589</v>
      </c>
      <c r="L31" s="53">
        <f>'2_Sim_ASF'!M113</f>
        <v>19810.119645189036</v>
      </c>
      <c r="M31" s="205">
        <f>'2_Sim_ASF'!N113</f>
        <v>20149.068569363473</v>
      </c>
      <c r="N31" s="53">
        <f>'2_Sim_ASF'!T113</f>
        <v>225399.89376228093</v>
      </c>
      <c r="O31" s="53">
        <f>'2_Sim_ASF'!U113</f>
        <v>113040.58974294753</v>
      </c>
      <c r="P31" s="53">
        <f>'2_Sim_ASF'!V113</f>
        <v>94503.363259295482</v>
      </c>
      <c r="Q31" s="184">
        <f>'2_Sim_ASF'!W113</f>
        <v>140662.82496002273</v>
      </c>
      <c r="R31" s="53">
        <f>'2_Sim_ASF'!X113</f>
        <v>9521.4978111747896</v>
      </c>
      <c r="S31" s="78">
        <f>IF('2_Sim_ASF'!O113&gt;0,'2_Sim_ASF'!O113,0)</f>
        <v>7.0000000000000001E-3</v>
      </c>
      <c r="T31" s="53">
        <f>IF('2_Sim_ASF'!P113&gt;0,'2_Sim_ASF'!P113,0)</f>
        <v>7.0000000000000001E-3</v>
      </c>
      <c r="U31" s="53">
        <f>IF('2_Sim_ASF'!Q113&gt;0,'2_Sim_ASF'!Q113,0)</f>
        <v>7.0000000000000001E-3</v>
      </c>
      <c r="V31" s="184">
        <f t="shared" si="2"/>
        <v>2.1000000000000001E-2</v>
      </c>
      <c r="W31" s="54">
        <f>IF('2_Sim_ASF'!S113&gt;0,'2_Sim_ASF'!S113,0)</f>
        <v>0</v>
      </c>
      <c r="X31" s="78">
        <f>IF('2_Sim_ASF'!O113&gt;0,0,-'2_Sim_ASF'!O113)</f>
        <v>0</v>
      </c>
      <c r="Y31" s="53">
        <f>IF('2_Sim_ASF'!P113&gt;0,0,-'2_Sim_ASF'!P113)</f>
        <v>0</v>
      </c>
      <c r="Z31" s="53">
        <f>IF('2_Sim_ASF'!Q113&gt;0,0,-'2_Sim_ASF'!Q113)</f>
        <v>0</v>
      </c>
      <c r="AA31" s="184">
        <f t="shared" si="3"/>
        <v>0</v>
      </c>
      <c r="AB31" s="54">
        <f>IF('2_Sim_ASF'!S113&gt;0,0,-'2_Sim_ASF'!S113)</f>
        <v>13697.59357598787</v>
      </c>
    </row>
    <row r="32" spans="1:30" x14ac:dyDescent="0.3">
      <c r="A32" s="61">
        <v>2028</v>
      </c>
      <c r="B32" s="78">
        <f>'2_Sim_ASF'!C114</f>
        <v>602.14859957157682</v>
      </c>
      <c r="C32" s="53">
        <f>'2_Sim_ASF'!D114</f>
        <v>1777.2587744367024</v>
      </c>
      <c r="D32" s="53">
        <f>'2_Sim_ASF'!E114</f>
        <v>216.95566856842362</v>
      </c>
      <c r="E32" s="184">
        <f>'2_Sim_ASF'!F114</f>
        <v>2596.3630425767024</v>
      </c>
      <c r="F32" s="54">
        <f>'2_Sim_ASF'!G114</f>
        <v>6917.2596360332855</v>
      </c>
      <c r="G32" s="78">
        <f>'2_Sim_ASF'!H114</f>
        <v>602.14859957157694</v>
      </c>
      <c r="H32" s="53">
        <f>'2_Sim_ASF'!I114</f>
        <v>1777.2587744367027</v>
      </c>
      <c r="I32" s="53">
        <f>'2_Sim_ASF'!J114</f>
        <v>216.95566856842359</v>
      </c>
      <c r="J32" s="184">
        <f>'2_Sim_ASF'!K114</f>
        <v>2596.3630425767033</v>
      </c>
      <c r="K32" s="53">
        <f>'2_Sim_ASF'!L114</f>
        <v>360.79579775975765</v>
      </c>
      <c r="L32" s="53">
        <f>'2_Sim_ASF'!M114</f>
        <v>21262.015854711357</v>
      </c>
      <c r="M32" s="205">
        <f>'2_Sim_ASF'!N114</f>
        <v>21622.811652471111</v>
      </c>
      <c r="N32" s="53">
        <f>'2_Sim_ASF'!T114</f>
        <v>263205.90475742274</v>
      </c>
      <c r="O32" s="53">
        <f>'2_Sim_ASF'!U114</f>
        <v>112104.99250496953</v>
      </c>
      <c r="P32" s="53">
        <f>'2_Sim_ASF'!V114</f>
        <v>91864.870350684156</v>
      </c>
      <c r="Q32" s="184">
        <f>'2_Sim_ASF'!W114</f>
        <v>145457.0284309526</v>
      </c>
      <c r="R32" s="53">
        <f>'2_Sim_ASF'!X114</f>
        <v>9815.6304301596356</v>
      </c>
      <c r="S32" s="78">
        <f>IF('2_Sim_ASF'!O114&gt;0,'2_Sim_ASF'!O114,0)</f>
        <v>7.0000000000000001E-3</v>
      </c>
      <c r="T32" s="53">
        <f>IF('2_Sim_ASF'!P114&gt;0,'2_Sim_ASF'!P114,0)</f>
        <v>7.0000000000000001E-3</v>
      </c>
      <c r="U32" s="53">
        <f>IF('2_Sim_ASF'!Q114&gt;0,'2_Sim_ASF'!Q114,0)</f>
        <v>7.0000000000000001E-3</v>
      </c>
      <c r="V32" s="184">
        <f t="shared" si="2"/>
        <v>2.1000000000000001E-2</v>
      </c>
      <c r="W32" s="54">
        <f>IF('2_Sim_ASF'!S114&gt;0,'2_Sim_ASF'!S114,0)</f>
        <v>0</v>
      </c>
      <c r="X32" s="78">
        <f>IF('2_Sim_ASF'!O114&gt;0,0,-'2_Sim_ASF'!O114)</f>
        <v>0</v>
      </c>
      <c r="Y32" s="53">
        <f>IF('2_Sim_ASF'!P114&gt;0,0,-'2_Sim_ASF'!P114)</f>
        <v>0</v>
      </c>
      <c r="Z32" s="53">
        <f>IF('2_Sim_ASF'!Q114&gt;0,0,-'2_Sim_ASF'!Q114)</f>
        <v>0</v>
      </c>
      <c r="AA32" s="184">
        <f t="shared" si="3"/>
        <v>0</v>
      </c>
      <c r="AB32" s="54">
        <f>IF('2_Sim_ASF'!S114&gt;0,0,-'2_Sim_ASF'!S114)</f>
        <v>14705.545016437827</v>
      </c>
    </row>
    <row r="33" spans="1:28" x14ac:dyDescent="0.3">
      <c r="A33" s="61">
        <v>2029</v>
      </c>
      <c r="B33" s="78">
        <f>'2_Sim_ASF'!C115</f>
        <v>564.80061342366025</v>
      </c>
      <c r="C33" s="53">
        <f>'2_Sim_ASF'!D115</f>
        <v>1947.3217061670582</v>
      </c>
      <c r="D33" s="53">
        <f>'2_Sim_ASF'!E115</f>
        <v>249.14706487394454</v>
      </c>
      <c r="E33" s="184">
        <f>'2_Sim_ASF'!F115</f>
        <v>2761.2693844646628</v>
      </c>
      <c r="F33" s="54">
        <f>'2_Sim_ASF'!G115</f>
        <v>7377.7513614314412</v>
      </c>
      <c r="G33" s="78">
        <f>'2_Sim_ASF'!H115</f>
        <v>564.80061342366002</v>
      </c>
      <c r="H33" s="53">
        <f>'2_Sim_ASF'!I115</f>
        <v>1947.3217061670573</v>
      </c>
      <c r="I33" s="53">
        <f>'2_Sim_ASF'!J115</f>
        <v>242.57843383815251</v>
      </c>
      <c r="J33" s="184">
        <f>'2_Sim_ASF'!K115</f>
        <v>2754.70075342887</v>
      </c>
      <c r="K33" s="53">
        <f>'2_Sim_ASF'!L115</f>
        <v>389.59410192318416</v>
      </c>
      <c r="L33" s="53">
        <f>'2_Sim_ASF'!M115</f>
        <v>23109.518916947294</v>
      </c>
      <c r="M33" s="205">
        <f>'2_Sim_ASF'!N115</f>
        <v>23499.113018870485</v>
      </c>
      <c r="N33" s="53">
        <f>'2_Sim_ASF'!T115</f>
        <v>310726.26976221555</v>
      </c>
      <c r="O33" s="53">
        <f>'2_Sim_ASF'!U115</f>
        <v>110619.5039355023</v>
      </c>
      <c r="P33" s="53">
        <f>'2_Sim_ASF'!V115</f>
        <v>90080.179240432088</v>
      </c>
      <c r="Q33" s="184">
        <f>'2_Sim_ASF'!W115</f>
        <v>149839.01870059985</v>
      </c>
      <c r="R33" s="53">
        <f>'2_Sim_ASF'!X115</f>
        <v>10086.80350294351</v>
      </c>
      <c r="S33" s="78">
        <f>IF('2_Sim_ASF'!O115&gt;0,'2_Sim_ASF'!O115,0)</f>
        <v>7.0000000000000001E-3</v>
      </c>
      <c r="T33" s="53">
        <f>IF('2_Sim_ASF'!P115&gt;0,'2_Sim_ASF'!P115,0)</f>
        <v>7.0000000000000001E-3</v>
      </c>
      <c r="U33" s="53">
        <f>IF('2_Sim_ASF'!Q115&gt;0,'2_Sim_ASF'!Q115,0)</f>
        <v>6.5756310357920063</v>
      </c>
      <c r="V33" s="184">
        <f t="shared" si="2"/>
        <v>6.5896310357920065</v>
      </c>
      <c r="W33" s="54">
        <f>IF('2_Sim_ASF'!S115&gt;0,'2_Sim_ASF'!S115,0)</f>
        <v>0</v>
      </c>
      <c r="X33" s="78">
        <f>IF('2_Sim_ASF'!O115&gt;0,0,-'2_Sim_ASF'!O115)</f>
        <v>0</v>
      </c>
      <c r="Y33" s="53">
        <f>IF('2_Sim_ASF'!P115&gt;0,0,-'2_Sim_ASF'!P115)</f>
        <v>0</v>
      </c>
      <c r="Z33" s="53">
        <f>IF('2_Sim_ASF'!Q115&gt;0,0,-'2_Sim_ASF'!Q115)</f>
        <v>0</v>
      </c>
      <c r="AA33" s="184">
        <f t="shared" si="3"/>
        <v>0</v>
      </c>
      <c r="AB33" s="54">
        <f>IF('2_Sim_ASF'!S115&gt;0,0,-'2_Sim_ASF'!S115)</f>
        <v>16121.354657439037</v>
      </c>
    </row>
    <row r="34" spans="1:28" ht="16.2" thickBot="1" x14ac:dyDescent="0.35">
      <c r="A34" s="213">
        <v>2030</v>
      </c>
      <c r="B34" s="79">
        <f>'2_Sim_ASF'!C116</f>
        <v>524.84821475456124</v>
      </c>
      <c r="C34" s="56">
        <f>'2_Sim_ASF'!D116</f>
        <v>2145.4309571147501</v>
      </c>
      <c r="D34" s="56">
        <f>'2_Sim_ASF'!E116</f>
        <v>293.87559324992759</v>
      </c>
      <c r="E34" s="185">
        <f>'2_Sim_ASF'!F116</f>
        <v>2964.1547651192386</v>
      </c>
      <c r="F34" s="57">
        <f>'2_Sim_ASF'!G116</f>
        <v>8005.3977464934105</v>
      </c>
      <c r="G34" s="79">
        <f>'2_Sim_ASF'!H116</f>
        <v>524.84821475456124</v>
      </c>
      <c r="H34" s="56">
        <f>'2_Sim_ASF'!I116</f>
        <v>2145.4309571147501</v>
      </c>
      <c r="I34" s="56">
        <f>'2_Sim_ASF'!J116</f>
        <v>268.46524340020051</v>
      </c>
      <c r="J34" s="185">
        <f>'2_Sim_ASF'!K116</f>
        <v>2938.744415269512</v>
      </c>
      <c r="K34" s="56">
        <f>'2_Sim_ASF'!L116</f>
        <v>425.98471727108347</v>
      </c>
      <c r="L34" s="56">
        <f>'2_Sim_ASF'!M116</f>
        <v>25409.236853666436</v>
      </c>
      <c r="M34" s="206">
        <f>'2_Sim_ASF'!N116</f>
        <v>25835.22157093752</v>
      </c>
      <c r="N34" s="56">
        <f>'2_Sim_ASF'!T116</f>
        <v>326748.22461386962</v>
      </c>
      <c r="O34" s="56">
        <f>'2_Sim_ASF'!U116</f>
        <v>110467.27119921349</v>
      </c>
      <c r="P34" s="56">
        <f>'2_Sim_ASF'!V116</f>
        <v>90026.356887115879</v>
      </c>
      <c r="Q34" s="185">
        <f>'2_Sim_ASF'!W116</f>
        <v>147226.84671305402</v>
      </c>
      <c r="R34" s="56">
        <f>'2_Sim_ASF'!X116</f>
        <v>10136.570027780324</v>
      </c>
      <c r="S34" s="79">
        <f>IF('2_Sim_ASF'!O116&gt;0,'2_Sim_ASF'!O116,0)</f>
        <v>7.0000000000000001E-3</v>
      </c>
      <c r="T34" s="56">
        <f>IF('2_Sim_ASF'!P116&gt;0,'2_Sim_ASF'!P116,0)</f>
        <v>7.0000000000000001E-3</v>
      </c>
      <c r="U34" s="56">
        <f>IF('2_Sim_ASF'!Q116&gt;0,'2_Sim_ASF'!Q116,0)</f>
        <v>25.417349849727191</v>
      </c>
      <c r="V34" s="185">
        <f t="shared" si="2"/>
        <v>25.431349849727191</v>
      </c>
      <c r="W34" s="57">
        <f>IF('2_Sim_ASF'!S116&gt;0,'2_Sim_ASF'!S116,0)</f>
        <v>0</v>
      </c>
      <c r="X34" s="79">
        <f>IF('2_Sim_ASF'!O116&gt;0,0,-'2_Sim_ASF'!O116)</f>
        <v>0</v>
      </c>
      <c r="Y34" s="56">
        <f>IF('2_Sim_ASF'!P116&gt;0,0,-'2_Sim_ASF'!P116)</f>
        <v>0</v>
      </c>
      <c r="Z34" s="56">
        <f>IF('2_Sim_ASF'!Q116&gt;0,0,-'2_Sim_ASF'!Q116)</f>
        <v>0</v>
      </c>
      <c r="AA34" s="185">
        <f t="shared" si="3"/>
        <v>0</v>
      </c>
      <c r="AB34" s="57">
        <f>IF('2_Sim_ASF'!S116&gt;0,0,-'2_Sim_ASF'!S116)</f>
        <v>17829.816824444111</v>
      </c>
    </row>
    <row r="36" spans="1:28" ht="16.2" thickBot="1" x14ac:dyDescent="0.35">
      <c r="A36" s="40" t="s">
        <v>169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spans="1:28" ht="16.2" thickBot="1" x14ac:dyDescent="0.35">
      <c r="A37" s="80"/>
      <c r="B37" s="536" t="s">
        <v>26</v>
      </c>
      <c r="C37" s="537"/>
      <c r="D37" s="537"/>
      <c r="E37" s="537"/>
      <c r="F37" s="538"/>
      <c r="G37" s="536" t="s">
        <v>27</v>
      </c>
      <c r="H37" s="537"/>
      <c r="I37" s="537"/>
      <c r="J37" s="537"/>
      <c r="K37" s="537"/>
      <c r="L37" s="537"/>
      <c r="M37" s="538"/>
      <c r="N37" s="537" t="s">
        <v>28</v>
      </c>
      <c r="O37" s="537"/>
      <c r="P37" s="537"/>
      <c r="Q37" s="537"/>
      <c r="R37" s="538"/>
      <c r="S37" s="536" t="s">
        <v>112</v>
      </c>
      <c r="T37" s="537"/>
      <c r="U37" s="537"/>
      <c r="V37" s="537"/>
      <c r="W37" s="538"/>
      <c r="X37" s="536" t="s">
        <v>113</v>
      </c>
      <c r="Y37" s="537"/>
      <c r="Z37" s="537"/>
      <c r="AA37" s="537"/>
      <c r="AB37" s="538"/>
    </row>
    <row r="38" spans="1:28" ht="16.2" thickBot="1" x14ac:dyDescent="0.35">
      <c r="A38" s="127"/>
      <c r="B38" s="42" t="s">
        <v>30</v>
      </c>
      <c r="C38" s="42" t="s">
        <v>31</v>
      </c>
      <c r="D38" s="42" t="s">
        <v>32</v>
      </c>
      <c r="E38" s="181" t="s">
        <v>33</v>
      </c>
      <c r="F38" s="42" t="s">
        <v>29</v>
      </c>
      <c r="G38" s="42" t="s">
        <v>30</v>
      </c>
      <c r="H38" s="42" t="s">
        <v>31</v>
      </c>
      <c r="I38" s="42" t="s">
        <v>32</v>
      </c>
      <c r="J38" s="181" t="s">
        <v>33</v>
      </c>
      <c r="K38" s="43" t="s">
        <v>34</v>
      </c>
      <c r="L38" s="42" t="s">
        <v>35</v>
      </c>
      <c r="M38" s="181" t="s">
        <v>43</v>
      </c>
      <c r="N38" s="160" t="s">
        <v>30</v>
      </c>
      <c r="O38" s="42" t="s">
        <v>31</v>
      </c>
      <c r="P38" s="42" t="s">
        <v>32</v>
      </c>
      <c r="Q38" s="181" t="s">
        <v>33</v>
      </c>
      <c r="R38" s="168" t="s">
        <v>29</v>
      </c>
      <c r="S38" s="42" t="s">
        <v>30</v>
      </c>
      <c r="T38" s="42" t="s">
        <v>31</v>
      </c>
      <c r="U38" s="42" t="s">
        <v>32</v>
      </c>
      <c r="V38" s="181" t="s">
        <v>33</v>
      </c>
      <c r="W38" s="42" t="s">
        <v>29</v>
      </c>
      <c r="X38" s="42" t="s">
        <v>30</v>
      </c>
      <c r="Y38" s="42" t="s">
        <v>31</v>
      </c>
      <c r="Z38" s="42" t="s">
        <v>32</v>
      </c>
      <c r="AA38" s="181" t="s">
        <v>33</v>
      </c>
      <c r="AB38" s="42" t="s">
        <v>29</v>
      </c>
    </row>
    <row r="39" spans="1:28" x14ac:dyDescent="0.3">
      <c r="A39" s="212">
        <v>2018</v>
      </c>
      <c r="B39" s="77">
        <f>'3_Sim_ASF&amp;HIGH'!C104</f>
        <v>754.57999192206955</v>
      </c>
      <c r="C39" s="50">
        <f>'3_Sim_ASF&amp;HIGH'!D104</f>
        <v>1059.4367831280681</v>
      </c>
      <c r="D39" s="50">
        <f>'3_Sim_ASF&amp;HIGH'!E104</f>
        <v>97.747074134229734</v>
      </c>
      <c r="E39" s="183">
        <f>'3_Sim_ASF&amp;HIGH'!F104</f>
        <v>1911.7638491843675</v>
      </c>
      <c r="F39" s="51">
        <f>'3_Sim_ASF&amp;HIGH'!G104</f>
        <v>4246.4333566721834</v>
      </c>
      <c r="G39" s="77">
        <f>'3_Sim_ASF&amp;HIGH'!H104</f>
        <v>754.57999192206944</v>
      </c>
      <c r="H39" s="50">
        <f>'3_Sim_ASF&amp;HIGH'!I104</f>
        <v>1059.4367831280688</v>
      </c>
      <c r="I39" s="50">
        <f>'3_Sim_ASF&amp;HIGH'!J104</f>
        <v>95.751636940187311</v>
      </c>
      <c r="J39" s="183">
        <f>'3_Sim_ASF&amp;HIGH'!K104</f>
        <v>1909.7684119903256</v>
      </c>
      <c r="K39" s="50">
        <f>'3_Sim_ASF&amp;HIGH'!L104</f>
        <v>217.21155814113013</v>
      </c>
      <c r="L39" s="50">
        <f>'3_Sim_ASF&amp;HIGH'!M104</f>
        <v>12835.395477989521</v>
      </c>
      <c r="M39" s="204">
        <f>'3_Sim_ASF&amp;HIGH'!N104</f>
        <v>13052.607036130652</v>
      </c>
      <c r="N39" s="50">
        <f>'3_Sim_ASF&amp;HIGH'!T104</f>
        <v>79291.006026788396</v>
      </c>
      <c r="O39" s="50">
        <f>'3_Sim_ASF&amp;HIGH'!U104</f>
        <v>79472.188203116224</v>
      </c>
      <c r="P39" s="50">
        <f>'3_Sim_ASF&amp;HIGH'!V104</f>
        <v>82941.792586116571</v>
      </c>
      <c r="Q39" s="183">
        <f>'3_Sim_ASF&amp;HIGH'!W104</f>
        <v>79574.558654334178</v>
      </c>
      <c r="R39" s="51">
        <f>'3_Sim_ASF&amp;HIGH'!X104</f>
        <v>7099.9176596539928</v>
      </c>
      <c r="S39" s="77">
        <f>IF('3_Sim_ASF&amp;HIGH'!O104&gt;0,'3_Sim_ASF&amp;HIGH'!O104,0)</f>
        <v>7.0000000000000001E-3</v>
      </c>
      <c r="T39" s="50">
        <f>IF('3_Sim_ASF&amp;HIGH'!P104&gt;0,'3_Sim_ASF&amp;HIGH'!P104,0)</f>
        <v>7.0000000000000001E-3</v>
      </c>
      <c r="U39" s="50">
        <f>IF('3_Sim_ASF&amp;HIGH'!Q104&gt;0,'3_Sim_ASF&amp;HIGH'!Q104,0)</f>
        <v>2.0024371940423991</v>
      </c>
      <c r="V39" s="183">
        <f>SUM(S39:U39)</f>
        <v>2.0164371940423989</v>
      </c>
      <c r="W39" s="51">
        <f>IF('3_Sim_ASF&amp;HIGH'!S104&gt;0,'3_Sim_ASF&amp;HIGH'!S104,0)</f>
        <v>0</v>
      </c>
      <c r="X39" s="77">
        <f>IF('3_Sim_ASF&amp;HIGH'!O104&gt;0,0,-'3_Sim_ASF&amp;HIGH'!O104)</f>
        <v>0</v>
      </c>
      <c r="Y39" s="50">
        <f>IF('3_Sim_ASF&amp;HIGH'!P104&gt;0,0,-'3_Sim_ASF&amp;HIGH'!P104)</f>
        <v>0</v>
      </c>
      <c r="Z39" s="50">
        <f>IF('3_Sim_ASF&amp;HIGH'!Q104&gt;0,0,-'3_Sim_ASF&amp;HIGH'!Q104)</f>
        <v>0</v>
      </c>
      <c r="AA39" s="183">
        <f>SUM(X39:Z39)</f>
        <v>0</v>
      </c>
      <c r="AB39" s="51">
        <f>IF('3_Sim_ASF&amp;HIGH'!S104&gt;0,0,-'3_Sim_ASF&amp;HIGH'!S104)</f>
        <v>8806.1666794584653</v>
      </c>
    </row>
    <row r="40" spans="1:28" x14ac:dyDescent="0.3">
      <c r="A40" s="61">
        <v>2019</v>
      </c>
      <c r="B40" s="78">
        <f>'3_Sim_ASF&amp;HIGH'!C105</f>
        <v>515.97784915562875</v>
      </c>
      <c r="C40" s="53">
        <f>'3_Sim_ASF&amp;HIGH'!D105</f>
        <v>937.12129009053012</v>
      </c>
      <c r="D40" s="53">
        <f>'3_Sim_ASF&amp;HIGH'!E105</f>
        <v>109.49193784993756</v>
      </c>
      <c r="E40" s="184">
        <f>'3_Sim_ASF&amp;HIGH'!F105</f>
        <v>1562.5910770960968</v>
      </c>
      <c r="F40" s="54">
        <f>'3_Sim_ASF&amp;HIGH'!G105</f>
        <v>4344.5753729724374</v>
      </c>
      <c r="G40" s="78">
        <f>'3_Sim_ASF&amp;HIGH'!H105</f>
        <v>515.97784915562875</v>
      </c>
      <c r="H40" s="53">
        <f>'3_Sim_ASF&amp;HIGH'!I105</f>
        <v>937.12129009053024</v>
      </c>
      <c r="I40" s="53">
        <f>'3_Sim_ASF&amp;HIGH'!J105</f>
        <v>109.49193784993757</v>
      </c>
      <c r="J40" s="184">
        <f>'3_Sim_ASF&amp;HIGH'!K105</f>
        <v>1562.5910770960966</v>
      </c>
      <c r="K40" s="53">
        <f>'3_Sim_ASF&amp;HIGH'!L105</f>
        <v>239.57752593131892</v>
      </c>
      <c r="L40" s="53">
        <f>'3_Sim_ASF&amp;HIGH'!M105</f>
        <v>11481.101189952606</v>
      </c>
      <c r="M40" s="205">
        <f>'3_Sim_ASF&amp;HIGH'!N105</f>
        <v>11720.678715883925</v>
      </c>
      <c r="N40" s="53">
        <f>'3_Sim_ASF&amp;HIGH'!T105</f>
        <v>105514.96170451687</v>
      </c>
      <c r="O40" s="53">
        <f>'3_Sim_ASF&amp;HIGH'!U105</f>
        <v>88793.281392050761</v>
      </c>
      <c r="P40" s="53">
        <f>'3_Sim_ASF&amp;HIGH'!V105</f>
        <v>97219.983188343962</v>
      </c>
      <c r="Q40" s="184">
        <f>'3_Sim_ASF&amp;HIGH'!W105</f>
        <v>94905.355556075068</v>
      </c>
      <c r="R40" s="54">
        <f>'3_Sim_ASF&amp;HIGH'!X105</f>
        <v>7419.3119084521495</v>
      </c>
      <c r="S40" s="78">
        <f>IF('3_Sim_ASF&amp;HIGH'!O105&gt;0,'3_Sim_ASF&amp;HIGH'!O105,0)</f>
        <v>7.0000000000000001E-3</v>
      </c>
      <c r="T40" s="53">
        <f>IF('3_Sim_ASF&amp;HIGH'!P105&gt;0,'3_Sim_ASF&amp;HIGH'!P105,0)</f>
        <v>7.0000000000000001E-3</v>
      </c>
      <c r="U40" s="53">
        <f>IF('3_Sim_ASF&amp;HIGH'!Q105&gt;0,'3_Sim_ASF&amp;HIGH'!Q105,0)</f>
        <v>7.0000000000000001E-3</v>
      </c>
      <c r="V40" s="184">
        <f t="shared" ref="V40:V51" si="4">SUM(S40:U40)</f>
        <v>2.1000000000000001E-2</v>
      </c>
      <c r="W40" s="54">
        <f>IF('3_Sim_ASF&amp;HIGH'!S105&gt;0,'3_Sim_ASF&amp;HIGH'!S105,0)</f>
        <v>0</v>
      </c>
      <c r="X40" s="78">
        <f>IF('3_Sim_ASF&amp;HIGH'!O105&gt;0,0,-'3_Sim_ASF&amp;HIGH'!O105)</f>
        <v>0</v>
      </c>
      <c r="Y40" s="53">
        <f>IF('3_Sim_ASF&amp;HIGH'!P105&gt;0,0,-'3_Sim_ASF&amp;HIGH'!P105)</f>
        <v>0</v>
      </c>
      <c r="Z40" s="53">
        <f>IF('3_Sim_ASF&amp;HIGH'!Q105&gt;0,0,-'3_Sim_ASF&amp;HIGH'!Q105)</f>
        <v>0</v>
      </c>
      <c r="AA40" s="184">
        <f t="shared" ref="AA40:AA51" si="5">SUM(X40:Z40)</f>
        <v>0</v>
      </c>
      <c r="AB40" s="54">
        <f>IF('3_Sim_ASF&amp;HIGH'!S105&gt;0,0,-'3_Sim_ASF&amp;HIGH'!S105)</f>
        <v>7376.0963429114836</v>
      </c>
    </row>
    <row r="41" spans="1:28" x14ac:dyDescent="0.3">
      <c r="A41" s="61">
        <v>2020</v>
      </c>
      <c r="B41" s="78">
        <f>'3_Sim_ASF&amp;HIGH'!C106</f>
        <v>589.18692634744571</v>
      </c>
      <c r="C41" s="53">
        <f>'3_Sim_ASF&amp;HIGH'!D106</f>
        <v>1126.7046711051967</v>
      </c>
      <c r="D41" s="53">
        <f>'3_Sim_ASF&amp;HIGH'!E106</f>
        <v>113.78408875233859</v>
      </c>
      <c r="E41" s="184">
        <f>'3_Sim_ASF&amp;HIGH'!F106</f>
        <v>1829.6756862049806</v>
      </c>
      <c r="F41" s="54">
        <f>'3_Sim_ASF&amp;HIGH'!G106</f>
        <v>4569.4165699386049</v>
      </c>
      <c r="G41" s="78">
        <f>'3_Sim_ASF&amp;HIGH'!H106</f>
        <v>589.18692634744559</v>
      </c>
      <c r="H41" s="53">
        <f>'3_Sim_ASF&amp;HIGH'!I106</f>
        <v>1126.7046711051962</v>
      </c>
      <c r="I41" s="53">
        <f>'3_Sim_ASF&amp;HIGH'!J106</f>
        <v>113.78408875233855</v>
      </c>
      <c r="J41" s="184">
        <f>'3_Sim_ASF&amp;HIGH'!K106</f>
        <v>1829.6756862049801</v>
      </c>
      <c r="K41" s="53">
        <f>'3_Sim_ASF&amp;HIGH'!L106</f>
        <v>281.4847800559188</v>
      </c>
      <c r="L41" s="53">
        <f>'3_Sim_ASF&amp;HIGH'!M106</f>
        <v>14411.539814811516</v>
      </c>
      <c r="M41" s="205">
        <f>'3_Sim_ASF&amp;HIGH'!N106</f>
        <v>14693.024594867435</v>
      </c>
      <c r="N41" s="53">
        <f>'3_Sim_ASF&amp;HIGH'!T106</f>
        <v>130844.23136128068</v>
      </c>
      <c r="O41" s="53">
        <f>'3_Sim_ASF&amp;HIGH'!U106</f>
        <v>115261.05380652456</v>
      </c>
      <c r="P41" s="53">
        <f>'3_Sim_ASF&amp;HIGH'!V106</f>
        <v>101420.9860809106</v>
      </c>
      <c r="Q41" s="184">
        <f>'3_Sim_ASF&amp;HIGH'!W106</f>
        <v>119418.41625558291</v>
      </c>
      <c r="R41" s="54">
        <f>'3_Sim_ASF&amp;HIGH'!X106</f>
        <v>7646.2753651273015</v>
      </c>
      <c r="S41" s="78">
        <f>IF('3_Sim_ASF&amp;HIGH'!O106&gt;0,'3_Sim_ASF&amp;HIGH'!O106,0)</f>
        <v>7.0000000000000001E-3</v>
      </c>
      <c r="T41" s="53">
        <f>IF('3_Sim_ASF&amp;HIGH'!P106&gt;0,'3_Sim_ASF&amp;HIGH'!P106,0)</f>
        <v>7.0000000000000001E-3</v>
      </c>
      <c r="U41" s="53">
        <f>IF('3_Sim_ASF&amp;HIGH'!Q106&gt;0,'3_Sim_ASF&amp;HIGH'!Q106,0)</f>
        <v>7.0000000000000001E-3</v>
      </c>
      <c r="V41" s="184">
        <f t="shared" si="4"/>
        <v>2.1000000000000001E-2</v>
      </c>
      <c r="W41" s="54">
        <f>IF('3_Sim_ASF&amp;HIGH'!S106&gt;0,'3_Sim_ASF&amp;HIGH'!S106,0)</f>
        <v>0</v>
      </c>
      <c r="X41" s="78">
        <f>IF('3_Sim_ASF&amp;HIGH'!O106&gt;0,0,-'3_Sim_ASF&amp;HIGH'!O106)</f>
        <v>0</v>
      </c>
      <c r="Y41" s="53">
        <f>IF('3_Sim_ASF&amp;HIGH'!P106&gt;0,0,-'3_Sim_ASF&amp;HIGH'!P106)</f>
        <v>0</v>
      </c>
      <c r="Z41" s="53">
        <f>IF('3_Sim_ASF&amp;HIGH'!Q106&gt;0,0,-'3_Sim_ASF&amp;HIGH'!Q106)</f>
        <v>0</v>
      </c>
      <c r="AA41" s="184">
        <f t="shared" si="5"/>
        <v>0</v>
      </c>
      <c r="AB41" s="54">
        <f>IF('3_Sim_ASF&amp;HIGH'!S106&gt;0,0,-'3_Sim_ASF&amp;HIGH'!S106)</f>
        <v>10123.60102492883</v>
      </c>
    </row>
    <row r="42" spans="1:28" x14ac:dyDescent="0.3">
      <c r="A42" s="61">
        <v>2021</v>
      </c>
      <c r="B42" s="78">
        <f>'3_Sim_ASF&amp;HIGH'!C107</f>
        <v>602.90946365257037</v>
      </c>
      <c r="C42" s="53">
        <f>'3_Sim_ASF&amp;HIGH'!D107</f>
        <v>1228.3822331529486</v>
      </c>
      <c r="D42" s="53">
        <f>'3_Sim_ASF&amp;HIGH'!E107</f>
        <v>124.71836532974908</v>
      </c>
      <c r="E42" s="184">
        <f>'3_Sim_ASF&amp;HIGH'!F107</f>
        <v>1956.0100621352681</v>
      </c>
      <c r="F42" s="54">
        <f>'3_Sim_ASF&amp;HIGH'!G107</f>
        <v>4783.3394974423718</v>
      </c>
      <c r="G42" s="78">
        <f>'3_Sim_ASF&amp;HIGH'!H107</f>
        <v>602.90946365257037</v>
      </c>
      <c r="H42" s="53">
        <f>'3_Sim_ASF&amp;HIGH'!I107</f>
        <v>1228.3822331529482</v>
      </c>
      <c r="I42" s="53">
        <f>'3_Sim_ASF&amp;HIGH'!J107</f>
        <v>124.71836532974913</v>
      </c>
      <c r="J42" s="184">
        <f>'3_Sim_ASF&amp;HIGH'!K107</f>
        <v>1956.0100621352676</v>
      </c>
      <c r="K42" s="53">
        <f>'3_Sim_ASF&amp;HIGH'!L107</f>
        <v>306.27164316019986</v>
      </c>
      <c r="L42" s="53">
        <f>'3_Sim_ASF&amp;HIGH'!M107</f>
        <v>15884.720040021413</v>
      </c>
      <c r="M42" s="205">
        <f>'3_Sim_ASF&amp;HIGH'!N107</f>
        <v>16190.991683181614</v>
      </c>
      <c r="N42" s="53">
        <f>'3_Sim_ASF&amp;HIGH'!T107</f>
        <v>138317.67612389426</v>
      </c>
      <c r="O42" s="53">
        <f>'3_Sim_ASF&amp;HIGH'!U107</f>
        <v>126937.27814584438</v>
      </c>
      <c r="P42" s="53">
        <f>'3_Sim_ASF&amp;HIGH'!V107</f>
        <v>108977.09347055557</v>
      </c>
      <c r="Q42" s="184">
        <f>'3_Sim_ASF&amp;HIGH'!W107</f>
        <v>129299.93714072272</v>
      </c>
      <c r="R42" s="54">
        <f>'3_Sim_ASF&amp;HIGH'!X107</f>
        <v>7900.5798278818584</v>
      </c>
      <c r="S42" s="78">
        <f>IF('3_Sim_ASF&amp;HIGH'!O107&gt;0,'3_Sim_ASF&amp;HIGH'!O107,0)</f>
        <v>7.0000000000000001E-3</v>
      </c>
      <c r="T42" s="53">
        <f>IF('3_Sim_ASF&amp;HIGH'!P107&gt;0,'3_Sim_ASF&amp;HIGH'!P107,0)</f>
        <v>7.0000000000000001E-3</v>
      </c>
      <c r="U42" s="53">
        <f>IF('3_Sim_ASF&amp;HIGH'!Q107&gt;0,'3_Sim_ASF&amp;HIGH'!Q107,0)</f>
        <v>7.0000000000000001E-3</v>
      </c>
      <c r="V42" s="184">
        <f t="shared" si="4"/>
        <v>2.1000000000000001E-2</v>
      </c>
      <c r="W42" s="54">
        <f>IF('3_Sim_ASF&amp;HIGH'!S107&gt;0,'3_Sim_ASF&amp;HIGH'!S107,0)</f>
        <v>0</v>
      </c>
      <c r="X42" s="78">
        <f>IF('3_Sim_ASF&amp;HIGH'!O107&gt;0,0,-'3_Sim_ASF&amp;HIGH'!O107)</f>
        <v>0</v>
      </c>
      <c r="Y42" s="53">
        <f>IF('3_Sim_ASF&amp;HIGH'!P107&gt;0,0,-'3_Sim_ASF&amp;HIGH'!P107)</f>
        <v>0</v>
      </c>
      <c r="Z42" s="53">
        <f>IF('3_Sim_ASF&amp;HIGH'!Q107&gt;0,0,-'3_Sim_ASF&amp;HIGH'!Q107)</f>
        <v>0</v>
      </c>
      <c r="AA42" s="184">
        <f t="shared" si="5"/>
        <v>0</v>
      </c>
      <c r="AB42" s="54">
        <f>IF('3_Sim_ASF&amp;HIGH'!S107&gt;0,0,-'3_Sim_ASF&amp;HIGH'!S107)</f>
        <v>11407.645185739242</v>
      </c>
    </row>
    <row r="43" spans="1:28" x14ac:dyDescent="0.3">
      <c r="A43" s="61">
        <v>2022</v>
      </c>
      <c r="B43" s="78">
        <f>'3_Sim_ASF&amp;HIGH'!C108</f>
        <v>616.91758897225759</v>
      </c>
      <c r="C43" s="53">
        <f>'3_Sim_ASF&amp;HIGH'!D108</f>
        <v>1346.8447869380011</v>
      </c>
      <c r="D43" s="53">
        <f>'3_Sim_ASF&amp;HIGH'!E108</f>
        <v>137.88908849164034</v>
      </c>
      <c r="E43" s="184">
        <f>'3_Sim_ASF&amp;HIGH'!F108</f>
        <v>2101.6514644018989</v>
      </c>
      <c r="F43" s="54">
        <f>'3_Sim_ASF&amp;HIGH'!G108</f>
        <v>5027.9047395487178</v>
      </c>
      <c r="G43" s="78">
        <f>'3_Sim_ASF&amp;HIGH'!H108</f>
        <v>616.91758897225759</v>
      </c>
      <c r="H43" s="53">
        <f>'3_Sim_ASF&amp;HIGH'!I108</f>
        <v>1346.8447869380009</v>
      </c>
      <c r="I43" s="53">
        <f>'3_Sim_ASF&amp;HIGH'!J108</f>
        <v>137.88908849164031</v>
      </c>
      <c r="J43" s="184">
        <f>'3_Sim_ASF&amp;HIGH'!K108</f>
        <v>2101.6514644018989</v>
      </c>
      <c r="K43" s="53">
        <f>'3_Sim_ASF&amp;HIGH'!L108</f>
        <v>334.79271850282936</v>
      </c>
      <c r="L43" s="53">
        <f>'3_Sim_ASF&amp;HIGH'!M108</f>
        <v>17559.846523047345</v>
      </c>
      <c r="M43" s="205">
        <f>'3_Sim_ASF&amp;HIGH'!N108</f>
        <v>17894.639241550176</v>
      </c>
      <c r="N43" s="53">
        <f>'3_Sim_ASF&amp;HIGH'!T108</f>
        <v>146067.46798365965</v>
      </c>
      <c r="O43" s="53">
        <f>'3_Sim_ASF&amp;HIGH'!U108</f>
        <v>138912.90941537439</v>
      </c>
      <c r="P43" s="53">
        <f>'3_Sim_ASF&amp;HIGH'!V108</f>
        <v>116136.07546819077</v>
      </c>
      <c r="Q43" s="184">
        <f>'3_Sim_ASF&amp;HIGH'!W108</f>
        <v>139518.66930085907</v>
      </c>
      <c r="R43" s="54">
        <f>'3_Sim_ASF&amp;HIGH'!X108</f>
        <v>8162.4594829865291</v>
      </c>
      <c r="S43" s="78">
        <f>IF('3_Sim_ASF&amp;HIGH'!O108&gt;0,'3_Sim_ASF&amp;HIGH'!O108,0)</f>
        <v>7.0000000000000001E-3</v>
      </c>
      <c r="T43" s="53">
        <f>IF('3_Sim_ASF&amp;HIGH'!P108&gt;0,'3_Sim_ASF&amp;HIGH'!P108,0)</f>
        <v>7.0000000000000001E-3</v>
      </c>
      <c r="U43" s="53">
        <f>IF('3_Sim_ASF&amp;HIGH'!Q108&gt;0,'3_Sim_ASF&amp;HIGH'!Q108,0)</f>
        <v>7.0000000000000001E-3</v>
      </c>
      <c r="V43" s="184">
        <f t="shared" si="4"/>
        <v>2.1000000000000001E-2</v>
      </c>
      <c r="W43" s="54">
        <f>IF('3_Sim_ASF&amp;HIGH'!S108&gt;0,'3_Sim_ASF&amp;HIGH'!S108,0)</f>
        <v>0</v>
      </c>
      <c r="X43" s="78">
        <f>IF('3_Sim_ASF&amp;HIGH'!O108&gt;0,0,-'3_Sim_ASF&amp;HIGH'!O108)</f>
        <v>0</v>
      </c>
      <c r="Y43" s="53">
        <f>IF('3_Sim_ASF&amp;HIGH'!P108&gt;0,0,-'3_Sim_ASF&amp;HIGH'!P108)</f>
        <v>0</v>
      </c>
      <c r="Z43" s="53">
        <f>IF('3_Sim_ASF&amp;HIGH'!Q108&gt;0,0,-'3_Sim_ASF&amp;HIGH'!Q108)</f>
        <v>0</v>
      </c>
      <c r="AA43" s="184">
        <f t="shared" si="5"/>
        <v>0</v>
      </c>
      <c r="AB43" s="54">
        <f>IF('3_Sim_ASF&amp;HIGH'!S108&gt;0,0,-'3_Sim_ASF&amp;HIGH'!S108)</f>
        <v>12866.727502001455</v>
      </c>
    </row>
    <row r="44" spans="1:28" x14ac:dyDescent="0.3">
      <c r="A44" s="61">
        <v>2023</v>
      </c>
      <c r="B44" s="78">
        <f>'3_Sim_ASF&amp;HIGH'!C109</f>
        <v>631.23334339466453</v>
      </c>
      <c r="C44" s="53">
        <f>'3_Sim_ASF&amp;HIGH'!D109</f>
        <v>1485.2797020179335</v>
      </c>
      <c r="D44" s="53">
        <f>'3_Sim_ASF&amp;HIGH'!E109</f>
        <v>153.794304870129</v>
      </c>
      <c r="E44" s="184">
        <f>'3_Sim_ASF&amp;HIGH'!F109</f>
        <v>2270.3073502827269</v>
      </c>
      <c r="F44" s="54">
        <f>'3_Sim_ASF&amp;HIGH'!G109</f>
        <v>5301.8161771633813</v>
      </c>
      <c r="G44" s="78">
        <f>'3_Sim_ASF&amp;HIGH'!H109</f>
        <v>631.23334339466464</v>
      </c>
      <c r="H44" s="53">
        <f>'3_Sim_ASF&amp;HIGH'!I109</f>
        <v>1485.2797020179332</v>
      </c>
      <c r="I44" s="53">
        <f>'3_Sim_ASF&amp;HIGH'!J109</f>
        <v>153.79430487012894</v>
      </c>
      <c r="J44" s="184">
        <f>'3_Sim_ASF&amp;HIGH'!K109</f>
        <v>2270.3073502827269</v>
      </c>
      <c r="K44" s="53">
        <f>'3_Sim_ASF&amp;HIGH'!L109</f>
        <v>367.47147786175429</v>
      </c>
      <c r="L44" s="53">
        <f>'3_Sim_ASF&amp;HIGH'!M109</f>
        <v>19479.923016099197</v>
      </c>
      <c r="M44" s="205">
        <f>'3_Sim_ASF&amp;HIGH'!N109</f>
        <v>19847.39449396095</v>
      </c>
      <c r="N44" s="53">
        <f>'3_Sim_ASF&amp;HIGH'!T109</f>
        <v>154086.550639461</v>
      </c>
      <c r="O44" s="53">
        <f>'3_Sim_ASF&amp;HIGH'!U109</f>
        <v>151047.32358221104</v>
      </c>
      <c r="P44" s="53">
        <f>'3_Sim_ASF&amp;HIGH'!V109</f>
        <v>122732.44176347578</v>
      </c>
      <c r="Q44" s="184">
        <f>'3_Sim_ASF&amp;HIGH'!W109</f>
        <v>149974.25032197364</v>
      </c>
      <c r="R44" s="54">
        <f>'3_Sim_ASF&amp;HIGH'!X109</f>
        <v>8418.9215344704462</v>
      </c>
      <c r="S44" s="78">
        <f>IF('3_Sim_ASF&amp;HIGH'!O109&gt;0,'3_Sim_ASF&amp;HIGH'!O109,0)</f>
        <v>7.0000000000000001E-3</v>
      </c>
      <c r="T44" s="53">
        <f>IF('3_Sim_ASF&amp;HIGH'!P109&gt;0,'3_Sim_ASF&amp;HIGH'!P109,0)</f>
        <v>7.0000000000000001E-3</v>
      </c>
      <c r="U44" s="53">
        <f>IF('3_Sim_ASF&amp;HIGH'!Q109&gt;0,'3_Sim_ASF&amp;HIGH'!Q109,0)</f>
        <v>7.0000000000000001E-3</v>
      </c>
      <c r="V44" s="184">
        <f t="shared" si="4"/>
        <v>2.1000000000000001E-2</v>
      </c>
      <c r="W44" s="54">
        <f>IF('3_Sim_ASF&amp;HIGH'!S109&gt;0,'3_Sim_ASF&amp;HIGH'!S109,0)</f>
        <v>0</v>
      </c>
      <c r="X44" s="78">
        <f>IF('3_Sim_ASF&amp;HIGH'!O109&gt;0,0,-'3_Sim_ASF&amp;HIGH'!O109)</f>
        <v>0</v>
      </c>
      <c r="Y44" s="53">
        <f>IF('3_Sim_ASF&amp;HIGH'!P109&gt;0,0,-'3_Sim_ASF&amp;HIGH'!P109)</f>
        <v>0</v>
      </c>
      <c r="Z44" s="53">
        <f>IF('3_Sim_ASF&amp;HIGH'!Q109&gt;0,0,-'3_Sim_ASF&amp;HIGH'!Q109)</f>
        <v>0</v>
      </c>
      <c r="AA44" s="184">
        <f t="shared" si="5"/>
        <v>0</v>
      </c>
      <c r="AB44" s="54">
        <f>IF('3_Sim_ASF&amp;HIGH'!S109&gt;0,0,-'3_Sim_ASF&amp;HIGH'!S109)</f>
        <v>14545.571316797566</v>
      </c>
    </row>
    <row r="45" spans="1:28" x14ac:dyDescent="0.3">
      <c r="A45" s="61">
        <v>2024</v>
      </c>
      <c r="B45" s="78">
        <f>'3_Sim_ASF&amp;HIGH'!C110</f>
        <v>645.8363187368202</v>
      </c>
      <c r="C45" s="53">
        <f>'3_Sim_ASF&amp;HIGH'!D110</f>
        <v>1647.3654264748893</v>
      </c>
      <c r="D45" s="53">
        <f>'3_Sim_ASF&amp;HIGH'!E110</f>
        <v>173.04847570529046</v>
      </c>
      <c r="E45" s="184">
        <f>'3_Sim_ASF&amp;HIGH'!F110</f>
        <v>2466.2502209170002</v>
      </c>
      <c r="F45" s="54">
        <f>'3_Sim_ASF&amp;HIGH'!G110</f>
        <v>5615.0095655439036</v>
      </c>
      <c r="G45" s="78">
        <f>'3_Sim_ASF&amp;HIGH'!H110</f>
        <v>645.83631873682032</v>
      </c>
      <c r="H45" s="53">
        <f>'3_Sim_ASF&amp;HIGH'!I110</f>
        <v>1647.3654264748895</v>
      </c>
      <c r="I45" s="53">
        <f>'3_Sim_ASF&amp;HIGH'!J110</f>
        <v>173.04847570529049</v>
      </c>
      <c r="J45" s="184">
        <f>'3_Sim_ASF&amp;HIGH'!K110</f>
        <v>2466.2502209170002</v>
      </c>
      <c r="K45" s="53">
        <f>'3_Sim_ASF&amp;HIGH'!L110</f>
        <v>403.71348595206371</v>
      </c>
      <c r="L45" s="53">
        <f>'3_Sim_ASF&amp;HIGH'!M110</f>
        <v>21676.773380793988</v>
      </c>
      <c r="M45" s="205">
        <f>'3_Sim_ASF&amp;HIGH'!N110</f>
        <v>22080.486866746051</v>
      </c>
      <c r="N45" s="53">
        <f>'3_Sim_ASF&amp;HIGH'!T110</f>
        <v>162381.7295113529</v>
      </c>
      <c r="O45" s="53">
        <f>'3_Sim_ASF&amp;HIGH'!U110</f>
        <v>163198.78514724158</v>
      </c>
      <c r="P45" s="53">
        <f>'3_Sim_ASF&amp;HIGH'!V110</f>
        <v>128622.9165535642</v>
      </c>
      <c r="Q45" s="184">
        <f>'3_Sim_ASF&amp;HIGH'!W110</f>
        <v>160558.7506912135</v>
      </c>
      <c r="R45" s="54">
        <f>'3_Sim_ASF&amp;HIGH'!X110</f>
        <v>8685.2228770088404</v>
      </c>
      <c r="S45" s="78">
        <f>IF('3_Sim_ASF&amp;HIGH'!O110&gt;0,'3_Sim_ASF&amp;HIGH'!O110,0)</f>
        <v>7.0000000000000001E-3</v>
      </c>
      <c r="T45" s="53">
        <f>IF('3_Sim_ASF&amp;HIGH'!P110&gt;0,'3_Sim_ASF&amp;HIGH'!P110,0)</f>
        <v>7.0000000000000001E-3</v>
      </c>
      <c r="U45" s="53">
        <f>IF('3_Sim_ASF&amp;HIGH'!Q110&gt;0,'3_Sim_ASF&amp;HIGH'!Q110,0)</f>
        <v>7.0000000000000001E-3</v>
      </c>
      <c r="V45" s="184">
        <f t="shared" si="4"/>
        <v>2.1000000000000001E-2</v>
      </c>
      <c r="W45" s="54">
        <f>IF('3_Sim_ASF&amp;HIGH'!S110&gt;0,'3_Sim_ASF&amp;HIGH'!S110,0)</f>
        <v>0</v>
      </c>
      <c r="X45" s="78">
        <f>IF('3_Sim_ASF&amp;HIGH'!O110&gt;0,0,-'3_Sim_ASF&amp;HIGH'!O110)</f>
        <v>0</v>
      </c>
      <c r="Y45" s="53">
        <f>IF('3_Sim_ASF&amp;HIGH'!P110&gt;0,0,-'3_Sim_ASF&amp;HIGH'!P110)</f>
        <v>0</v>
      </c>
      <c r="Z45" s="53">
        <f>IF('3_Sim_ASF&amp;HIGH'!Q110&gt;0,0,-'3_Sim_ASF&amp;HIGH'!Q110)</f>
        <v>0</v>
      </c>
      <c r="AA45" s="184">
        <f t="shared" si="5"/>
        <v>0</v>
      </c>
      <c r="AB45" s="54">
        <f>IF('3_Sim_ASF&amp;HIGH'!S110&gt;0,0,-'3_Sim_ASF&amp;HIGH'!S110)</f>
        <v>16465.470301202145</v>
      </c>
    </row>
    <row r="46" spans="1:28" x14ac:dyDescent="0.3">
      <c r="A46" s="61">
        <v>2025</v>
      </c>
      <c r="B46" s="78">
        <f>'3_Sim_ASF&amp;HIGH'!C111</f>
        <v>660.73421248866089</v>
      </c>
      <c r="C46" s="53">
        <f>'3_Sim_ASF&amp;HIGH'!D111</f>
        <v>1837.6917788910371</v>
      </c>
      <c r="D46" s="53">
        <f>'3_Sim_ASF&amp;HIGH'!E111</f>
        <v>196.44228611614676</v>
      </c>
      <c r="E46" s="184">
        <f>'3_Sim_ASF&amp;HIGH'!F111</f>
        <v>2694.8682774958447</v>
      </c>
      <c r="F46" s="54">
        <f>'3_Sim_ASF&amp;HIGH'!G111</f>
        <v>5972.3176063790088</v>
      </c>
      <c r="G46" s="78">
        <f>'3_Sim_ASF&amp;HIGH'!H111</f>
        <v>660.734212488661</v>
      </c>
      <c r="H46" s="53">
        <f>'3_Sim_ASF&amp;HIGH'!I111</f>
        <v>1837.6917788910373</v>
      </c>
      <c r="I46" s="53">
        <f>'3_Sim_ASF&amp;HIGH'!J111</f>
        <v>196.4422861161467</v>
      </c>
      <c r="J46" s="184">
        <f>'3_Sim_ASF&amp;HIGH'!K111</f>
        <v>2694.8682774958447</v>
      </c>
      <c r="K46" s="53">
        <f>'3_Sim_ASF&amp;HIGH'!L111</f>
        <v>442.84770649776704</v>
      </c>
      <c r="L46" s="53">
        <f>'3_Sim_ASF&amp;HIGH'!M111</f>
        <v>24199.972385657733</v>
      </c>
      <c r="M46" s="205">
        <f>'3_Sim_ASF&amp;HIGH'!N111</f>
        <v>24642.8200921555</v>
      </c>
      <c r="N46" s="53">
        <f>'3_Sim_ASF&amp;HIGH'!T111</f>
        <v>170947.43847805558</v>
      </c>
      <c r="O46" s="53">
        <f>'3_Sim_ASF&amp;HIGH'!U111</f>
        <v>175211.79468507646</v>
      </c>
      <c r="P46" s="53">
        <f>'3_Sim_ASF&amp;HIGH'!V111</f>
        <v>133673.17789612387</v>
      </c>
      <c r="Q46" s="184">
        <f>'3_Sim_ASF&amp;HIGH'!W111</f>
        <v>171138.29433034221</v>
      </c>
      <c r="R46" s="54">
        <f>'3_Sim_ASF&amp;HIGH'!X111</f>
        <v>8961.7653924304614</v>
      </c>
      <c r="S46" s="78">
        <f>IF('3_Sim_ASF&amp;HIGH'!O111&gt;0,'3_Sim_ASF&amp;HIGH'!O111,0)</f>
        <v>7.0000000000000001E-3</v>
      </c>
      <c r="T46" s="53">
        <f>IF('3_Sim_ASF&amp;HIGH'!P111&gt;0,'3_Sim_ASF&amp;HIGH'!P111,0)</f>
        <v>7.0000000000000001E-3</v>
      </c>
      <c r="U46" s="53">
        <f>IF('3_Sim_ASF&amp;HIGH'!Q111&gt;0,'3_Sim_ASF&amp;HIGH'!Q111,0)</f>
        <v>7.0000000000000001E-3</v>
      </c>
      <c r="V46" s="184">
        <f t="shared" si="4"/>
        <v>2.1000000000000001E-2</v>
      </c>
      <c r="W46" s="54">
        <f>IF('3_Sim_ASF&amp;HIGH'!S111&gt;0,'3_Sim_ASF&amp;HIGH'!S111,0)</f>
        <v>0</v>
      </c>
      <c r="X46" s="78">
        <f>IF('3_Sim_ASF&amp;HIGH'!O111&gt;0,0,-'3_Sim_ASF&amp;HIGH'!O111)</f>
        <v>0</v>
      </c>
      <c r="Y46" s="53">
        <f>IF('3_Sim_ASF&amp;HIGH'!P111&gt;0,0,-'3_Sim_ASF&amp;HIGH'!P111)</f>
        <v>0</v>
      </c>
      <c r="Z46" s="53">
        <f>IF('3_Sim_ASF&amp;HIGH'!Q111&gt;0,0,-'3_Sim_ASF&amp;HIGH'!Q111)</f>
        <v>0</v>
      </c>
      <c r="AA46" s="184">
        <f t="shared" si="5"/>
        <v>0</v>
      </c>
      <c r="AB46" s="54">
        <f>IF('3_Sim_ASF&amp;HIGH'!S111&gt;0,0,-'3_Sim_ASF&amp;HIGH'!S111)</f>
        <v>18670.495485776497</v>
      </c>
    </row>
    <row r="47" spans="1:28" x14ac:dyDescent="0.3">
      <c r="A47" s="61">
        <v>2026</v>
      </c>
      <c r="B47" s="78">
        <f>'3_Sim_ASF&amp;HIGH'!C112</f>
        <v>631.19439418724153</v>
      </c>
      <c r="C47" s="53">
        <f>'3_Sim_ASF&amp;HIGH'!D112</f>
        <v>2062.8003578505245</v>
      </c>
      <c r="D47" s="53">
        <f>'3_Sim_ASF&amp;HIGH'!E112</f>
        <v>225.10058487761532</v>
      </c>
      <c r="E47" s="184">
        <f>'3_Sim_ASF&amp;HIGH'!F112</f>
        <v>2919.0953369153813</v>
      </c>
      <c r="F47" s="54">
        <f>'3_Sim_ASF&amp;HIGH'!G112</f>
        <v>6387.7283151693791</v>
      </c>
      <c r="G47" s="78">
        <f>'3_Sim_ASF&amp;HIGH'!H112</f>
        <v>631.19439418724141</v>
      </c>
      <c r="H47" s="53">
        <f>'3_Sim_ASF&amp;HIGH'!I112</f>
        <v>2062.800357850525</v>
      </c>
      <c r="I47" s="53">
        <f>'3_Sim_ASF&amp;HIGH'!J112</f>
        <v>225.29493841009634</v>
      </c>
      <c r="J47" s="184">
        <f>'3_Sim_ASF&amp;HIGH'!K112</f>
        <v>2919.2896904478625</v>
      </c>
      <c r="K47" s="53">
        <f>'3_Sim_ASF&amp;HIGH'!L112</f>
        <v>508.98482356514734</v>
      </c>
      <c r="L47" s="53">
        <f>'3_Sim_ASF&amp;HIGH'!M112</f>
        <v>27192.403662690813</v>
      </c>
      <c r="M47" s="205">
        <f>'3_Sim_ASF&amp;HIGH'!N112</f>
        <v>27701.388486255961</v>
      </c>
      <c r="N47" s="53">
        <f>'3_Sim_ASF&amp;HIGH'!T112</f>
        <v>195698.67248793863</v>
      </c>
      <c r="O47" s="53">
        <f>'3_Sim_ASF&amp;HIGH'!U112</f>
        <v>188278.45804091211</v>
      </c>
      <c r="P47" s="53">
        <f>'3_Sim_ASF&amp;HIGH'!V112</f>
        <v>138809.64423878555</v>
      </c>
      <c r="Q47" s="184">
        <f>'3_Sim_ASF&amp;HIGH'!W112</f>
        <v>186065.08551495735</v>
      </c>
      <c r="R47" s="54">
        <f>'3_Sim_ASF&amp;HIGH'!X112</f>
        <v>9235.2078548756308</v>
      </c>
      <c r="S47" s="78">
        <f>IF('3_Sim_ASF&amp;HIGH'!O112&gt;0,'3_Sim_ASF&amp;HIGH'!O112,0)</f>
        <v>7.0000000000000001E-3</v>
      </c>
      <c r="T47" s="53">
        <f>IF('3_Sim_ASF&amp;HIGH'!P112&gt;0,'3_Sim_ASF&amp;HIGH'!P112,0)</f>
        <v>7.0000000000000001E-3</v>
      </c>
      <c r="U47" s="53">
        <f>IF('3_Sim_ASF&amp;HIGH'!Q112&gt;0,'3_Sim_ASF&amp;HIGH'!Q112,0)</f>
        <v>0</v>
      </c>
      <c r="V47" s="184">
        <f t="shared" si="4"/>
        <v>1.4E-2</v>
      </c>
      <c r="W47" s="54">
        <f>IF('3_Sim_ASF&amp;HIGH'!S112&gt;0,'3_Sim_ASF&amp;HIGH'!S112,0)</f>
        <v>0</v>
      </c>
      <c r="X47" s="78">
        <f>IF('3_Sim_ASF&amp;HIGH'!O112&gt;0,0,-'3_Sim_ASF&amp;HIGH'!O112)</f>
        <v>0</v>
      </c>
      <c r="Y47" s="53">
        <f>IF('3_Sim_ASF&amp;HIGH'!P112&gt;0,0,-'3_Sim_ASF&amp;HIGH'!P112)</f>
        <v>0</v>
      </c>
      <c r="Z47" s="53">
        <f>IF('3_Sim_ASF&amp;HIGH'!Q112&gt;0,0,-'3_Sim_ASF&amp;HIGH'!Q112)</f>
        <v>0.1873535324810931</v>
      </c>
      <c r="AA47" s="184">
        <f t="shared" si="5"/>
        <v>0.1873535324810931</v>
      </c>
      <c r="AB47" s="54">
        <f>IF('3_Sim_ASF&amp;HIGH'!S112&gt;0,0,-'3_Sim_ASF&amp;HIGH'!S112)</f>
        <v>21313.653171086582</v>
      </c>
    </row>
    <row r="48" spans="1:28" x14ac:dyDescent="0.3">
      <c r="A48" s="61">
        <v>2027</v>
      </c>
      <c r="B48" s="78">
        <f>'3_Sim_ASF&amp;HIGH'!C113</f>
        <v>597.55995648638316</v>
      </c>
      <c r="C48" s="53">
        <f>'3_Sim_ASF&amp;HIGH'!D113</f>
        <v>2328.7127905963303</v>
      </c>
      <c r="D48" s="53">
        <f>'3_Sim_ASF&amp;HIGH'!E113</f>
        <v>260.13590798850049</v>
      </c>
      <c r="E48" s="184">
        <f>'3_Sim_ASF&amp;HIGH'!F113</f>
        <v>3186.4086550712136</v>
      </c>
      <c r="F48" s="54">
        <f>'3_Sim_ASF&amp;HIGH'!G113</f>
        <v>6856.0470522953256</v>
      </c>
      <c r="G48" s="78">
        <f>'3_Sim_ASF&amp;HIGH'!H113</f>
        <v>597.55995648638316</v>
      </c>
      <c r="H48" s="53">
        <f>'3_Sim_ASF&amp;HIGH'!I113</f>
        <v>2328.7127905963298</v>
      </c>
      <c r="I48" s="53">
        <f>'3_Sim_ASF&amp;HIGH'!J113</f>
        <v>260.9465674827735</v>
      </c>
      <c r="J48" s="184">
        <f>'3_Sim_ASF&amp;HIGH'!K113</f>
        <v>3187.2193145654865</v>
      </c>
      <c r="K48" s="53">
        <f>'3_Sim_ASF&amp;HIGH'!L113</f>
        <v>586.02605073716427</v>
      </c>
      <c r="L48" s="53">
        <f>'3_Sim_ASF&amp;HIGH'!M113</f>
        <v>30677.593628076298</v>
      </c>
      <c r="M48" s="205">
        <f>'3_Sim_ASF&amp;HIGH'!N113</f>
        <v>31263.619678813462</v>
      </c>
      <c r="N48" s="53">
        <f>'3_Sim_ASF&amp;HIGH'!T113</f>
        <v>225632.95012741786</v>
      </c>
      <c r="O48" s="53">
        <f>'3_Sim_ASF&amp;HIGH'!U113</f>
        <v>200919.14226331492</v>
      </c>
      <c r="P48" s="53">
        <f>'3_Sim_ASF&amp;HIGH'!V113</f>
        <v>142992.12943880763</v>
      </c>
      <c r="Q48" s="184">
        <f>'3_Sim_ASF&amp;HIGH'!W113</f>
        <v>200809.99595900826</v>
      </c>
      <c r="R48" s="54">
        <f>'3_Sim_ASF&amp;HIGH'!X113</f>
        <v>9518.7411258507091</v>
      </c>
      <c r="S48" s="78">
        <f>IF('3_Sim_ASF&amp;HIGH'!O113&gt;0,'3_Sim_ASF&amp;HIGH'!O113,0)</f>
        <v>7.0000000000000001E-3</v>
      </c>
      <c r="T48" s="53">
        <f>IF('3_Sim_ASF&amp;HIGH'!P113&gt;0,'3_Sim_ASF&amp;HIGH'!P113,0)</f>
        <v>7.0000000000000001E-3</v>
      </c>
      <c r="U48" s="53">
        <f>IF('3_Sim_ASF&amp;HIGH'!Q113&gt;0,'3_Sim_ASF&amp;HIGH'!Q113,0)</f>
        <v>0</v>
      </c>
      <c r="V48" s="184">
        <f t="shared" si="4"/>
        <v>1.4E-2</v>
      </c>
      <c r="W48" s="54">
        <f>IF('3_Sim_ASF&amp;HIGH'!S113&gt;0,'3_Sim_ASF&amp;HIGH'!S113,0)</f>
        <v>0</v>
      </c>
      <c r="X48" s="78">
        <f>IF('3_Sim_ASF&amp;HIGH'!O113&gt;0,0,-'3_Sim_ASF&amp;HIGH'!O113)</f>
        <v>0</v>
      </c>
      <c r="Y48" s="53">
        <f>IF('3_Sim_ASF&amp;HIGH'!P113&gt;0,0,-'3_Sim_ASF&amp;HIGH'!P113)</f>
        <v>0</v>
      </c>
      <c r="Z48" s="53">
        <f>IF('3_Sim_ASF&amp;HIGH'!Q113&gt;0,0,-'3_Sim_ASF&amp;HIGH'!Q113)</f>
        <v>0.80365949427294847</v>
      </c>
      <c r="AA48" s="184">
        <f t="shared" si="5"/>
        <v>0.80365949427294847</v>
      </c>
      <c r="AB48" s="54">
        <f>IF('3_Sim_ASF&amp;HIGH'!S113&gt;0,0,-'3_Sim_ASF&amp;HIGH'!S113)</f>
        <v>24407.565626518139</v>
      </c>
    </row>
    <row r="49" spans="1:28" x14ac:dyDescent="0.3">
      <c r="A49" s="61">
        <v>2028</v>
      </c>
      <c r="B49" s="78">
        <f>'3_Sim_ASF&amp;HIGH'!C114</f>
        <v>560.83071302392591</v>
      </c>
      <c r="C49" s="53">
        <f>'3_Sim_ASF&amp;HIGH'!D114</f>
        <v>2644.4514308150615</v>
      </c>
      <c r="D49" s="53">
        <f>'3_Sim_ASF&amp;HIGH'!E114</f>
        <v>303.36621131395339</v>
      </c>
      <c r="E49" s="184">
        <f>'3_Sim_ASF&amp;HIGH'!F114</f>
        <v>3508.6483551529409</v>
      </c>
      <c r="F49" s="54">
        <f>'3_Sim_ASF&amp;HIGH'!G114</f>
        <v>7391.2084043713094</v>
      </c>
      <c r="G49" s="78">
        <f>'3_Sim_ASF&amp;HIGH'!H114</f>
        <v>560.83071302392568</v>
      </c>
      <c r="H49" s="53">
        <f>'3_Sim_ASF&amp;HIGH'!I114</f>
        <v>2644.4514308150615</v>
      </c>
      <c r="I49" s="53">
        <f>'3_Sim_ASF&amp;HIGH'!J114</f>
        <v>305.04079938994852</v>
      </c>
      <c r="J49" s="184">
        <f>'3_Sim_ASF&amp;HIGH'!K114</f>
        <v>3510.3229432289359</v>
      </c>
      <c r="K49" s="53">
        <f>'3_Sim_ASF&amp;HIGH'!L114</f>
        <v>679.80283417863859</v>
      </c>
      <c r="L49" s="53">
        <f>'3_Sim_ASF&amp;HIGH'!M114</f>
        <v>34886.63678652596</v>
      </c>
      <c r="M49" s="205">
        <f>'3_Sim_ASF&amp;HIGH'!N114</f>
        <v>35566.439620704601</v>
      </c>
      <c r="N49" s="53">
        <f>'3_Sim_ASF&amp;HIGH'!T114</f>
        <v>262713.33628260199</v>
      </c>
      <c r="O49" s="53">
        <f>'3_Sim_ASF&amp;HIGH'!U114</f>
        <v>213288.7424913822</v>
      </c>
      <c r="P49" s="53">
        <f>'3_Sim_ASF&amp;HIGH'!V114</f>
        <v>146233.1101597822</v>
      </c>
      <c r="Q49" s="184">
        <f>'3_Sim_ASF&amp;HIGH'!W114</f>
        <v>215358.10380209284</v>
      </c>
      <c r="R49" s="54">
        <f>'3_Sim_ASF&amp;HIGH'!X114</f>
        <v>9812.9763767187815</v>
      </c>
      <c r="S49" s="78">
        <f>IF('3_Sim_ASF&amp;HIGH'!O114&gt;0,'3_Sim_ASF&amp;HIGH'!O114,0)</f>
        <v>7.0000000000000001E-3</v>
      </c>
      <c r="T49" s="53">
        <f>IF('3_Sim_ASF&amp;HIGH'!P114&gt;0,'3_Sim_ASF&amp;HIGH'!P114,0)</f>
        <v>7.0000000000000001E-3</v>
      </c>
      <c r="U49" s="53">
        <f>IF('3_Sim_ASF&amp;HIGH'!Q114&gt;0,'3_Sim_ASF&amp;HIGH'!Q114,0)</f>
        <v>0</v>
      </c>
      <c r="V49" s="184">
        <f t="shared" si="4"/>
        <v>1.4E-2</v>
      </c>
      <c r="W49" s="54">
        <f>IF('3_Sim_ASF&amp;HIGH'!S114&gt;0,'3_Sim_ASF&amp;HIGH'!S114,0)</f>
        <v>0</v>
      </c>
      <c r="X49" s="78">
        <f>IF('3_Sim_ASF&amp;HIGH'!O114&gt;0,0,-'3_Sim_ASF&amp;HIGH'!O114)</f>
        <v>0</v>
      </c>
      <c r="Y49" s="53">
        <f>IF('3_Sim_ASF&amp;HIGH'!P114&gt;0,0,-'3_Sim_ASF&amp;HIGH'!P114)</f>
        <v>0</v>
      </c>
      <c r="Z49" s="53">
        <f>IF('3_Sim_ASF&amp;HIGH'!Q114&gt;0,0,-'3_Sim_ASF&amp;HIGH'!Q114)</f>
        <v>1.6675880759951796</v>
      </c>
      <c r="AA49" s="184">
        <f t="shared" si="5"/>
        <v>1.6675880759951796</v>
      </c>
      <c r="AB49" s="54">
        <f>IF('3_Sim_ASF&amp;HIGH'!S114&gt;0,0,-'3_Sim_ASF&amp;HIGH'!S114)</f>
        <v>28175.224216333292</v>
      </c>
    </row>
    <row r="50" spans="1:28" x14ac:dyDescent="0.3">
      <c r="A50" s="61">
        <v>2029</v>
      </c>
      <c r="B50" s="78">
        <f>'3_Sim_ASF&amp;HIGH'!C115</f>
        <v>521.81953099512589</v>
      </c>
      <c r="C50" s="53">
        <f>'3_Sim_ASF&amp;HIGH'!D115</f>
        <v>3020.7871193173332</v>
      </c>
      <c r="D50" s="53">
        <f>'3_Sim_ASF&amp;HIGH'!E115</f>
        <v>357.07096703377147</v>
      </c>
      <c r="E50" s="184">
        <f>'3_Sim_ASF&amp;HIGH'!F115</f>
        <v>3899.6776173462308</v>
      </c>
      <c r="F50" s="54">
        <f>'3_Sim_ASF&amp;HIGH'!G115</f>
        <v>8008.1337291328346</v>
      </c>
      <c r="G50" s="78">
        <f>'3_Sim_ASF&amp;HIGH'!H115</f>
        <v>521.81953099512612</v>
      </c>
      <c r="H50" s="53">
        <f>'3_Sim_ASF&amp;HIGH'!I115</f>
        <v>3020.7871193173328</v>
      </c>
      <c r="I50" s="53">
        <f>'3_Sim_ASF&amp;HIGH'!J115</f>
        <v>359.84815029644915</v>
      </c>
      <c r="J50" s="184">
        <f>'3_Sim_ASF&amp;HIGH'!K115</f>
        <v>3902.454800608908</v>
      </c>
      <c r="K50" s="53">
        <f>'3_Sim_ASF&amp;HIGH'!L115</f>
        <v>796.28326196313139</v>
      </c>
      <c r="L50" s="53">
        <f>'3_Sim_ASF&amp;HIGH'!M115</f>
        <v>40046.190534045374</v>
      </c>
      <c r="M50" s="205">
        <f>'3_Sim_ASF&amp;HIGH'!N115</f>
        <v>40842.473796008504</v>
      </c>
      <c r="N50" s="53">
        <f>'3_Sim_ASF&amp;HIGH'!T115</f>
        <v>309228.07032421749</v>
      </c>
      <c r="O50" s="53">
        <f>'3_Sim_ASF&amp;HIGH'!U115</f>
        <v>225334.98933238644</v>
      </c>
      <c r="P50" s="53">
        <f>'3_Sim_ASF&amp;HIGH'!V115</f>
        <v>148503.14272975444</v>
      </c>
      <c r="Q50" s="184">
        <f>'3_Sim_ASF&amp;HIGH'!W115</f>
        <v>229468.0930112706</v>
      </c>
      <c r="R50" s="54">
        <f>'3_Sim_ASF&amp;HIGH'!X115</f>
        <v>10118.507719312114</v>
      </c>
      <c r="S50" s="78">
        <f>IF('3_Sim_ASF&amp;HIGH'!O115&gt;0,'3_Sim_ASF&amp;HIGH'!O115,0)</f>
        <v>7.0000000000000001E-3</v>
      </c>
      <c r="T50" s="53">
        <f>IF('3_Sim_ASF&amp;HIGH'!P115&gt;0,'3_Sim_ASF&amp;HIGH'!P115,0)</f>
        <v>7.0000000000000001E-3</v>
      </c>
      <c r="U50" s="53">
        <f>IF('3_Sim_ASF&amp;HIGH'!Q115&gt;0,'3_Sim_ASF&amp;HIGH'!Q115,0)</f>
        <v>0</v>
      </c>
      <c r="V50" s="184">
        <f t="shared" si="4"/>
        <v>1.4E-2</v>
      </c>
      <c r="W50" s="54">
        <f>IF('3_Sim_ASF&amp;HIGH'!S115&gt;0,'3_Sim_ASF&amp;HIGH'!S115,0)</f>
        <v>0</v>
      </c>
      <c r="X50" s="78">
        <f>IF('3_Sim_ASF&amp;HIGH'!O115&gt;0,0,-'3_Sim_ASF&amp;HIGH'!O115)</f>
        <v>0</v>
      </c>
      <c r="Y50" s="53">
        <f>IF('3_Sim_ASF&amp;HIGH'!P115&gt;0,0,-'3_Sim_ASF&amp;HIGH'!P115)</f>
        <v>0</v>
      </c>
      <c r="Z50" s="53">
        <f>IF('3_Sim_ASF&amp;HIGH'!Q115&gt;0,0,-'3_Sim_ASF&amp;HIGH'!Q115)</f>
        <v>2.7701832626777283</v>
      </c>
      <c r="AA50" s="184">
        <f t="shared" si="5"/>
        <v>2.7701832626777283</v>
      </c>
      <c r="AB50" s="54">
        <f>IF('3_Sim_ASF&amp;HIGH'!S115&gt;0,0,-'3_Sim_ASF&amp;HIGH'!S115)</f>
        <v>32834.333066875668</v>
      </c>
    </row>
    <row r="51" spans="1:28" ht="16.2" thickBot="1" x14ac:dyDescent="0.35">
      <c r="A51" s="213">
        <v>2030</v>
      </c>
      <c r="B51" s="79">
        <f>'3_Sim_ASF&amp;HIGH'!C116</f>
        <v>481.2977904484726</v>
      </c>
      <c r="C51" s="56">
        <f>'3_Sim_ASF&amp;HIGH'!D116</f>
        <v>3471.2095493232209</v>
      </c>
      <c r="D51" s="56">
        <f>'3_Sim_ASF&amp;HIGH'!E116</f>
        <v>424.15018481853673</v>
      </c>
      <c r="E51" s="185">
        <f>'3_Sim_ASF&amp;HIGH'!F116</f>
        <v>4376.6575245902304</v>
      </c>
      <c r="F51" s="57">
        <f>'3_Sim_ASF&amp;HIGH'!G116</f>
        <v>8717.5983050241048</v>
      </c>
      <c r="G51" s="79">
        <f>'3_Sim_ASF&amp;HIGH'!H116</f>
        <v>481.29779044847243</v>
      </c>
      <c r="H51" s="56">
        <f>'3_Sim_ASF&amp;HIGH'!I116</f>
        <v>3471.2095493232196</v>
      </c>
      <c r="I51" s="56">
        <f>'3_Sim_ASF&amp;HIGH'!J116</f>
        <v>428.48443540447175</v>
      </c>
      <c r="J51" s="185">
        <f>'3_Sim_ASF&amp;HIGH'!K116</f>
        <v>4380.9917751761641</v>
      </c>
      <c r="K51" s="56">
        <f>'3_Sim_ASF&amp;HIGH'!L116</f>
        <v>939.52358223036526</v>
      </c>
      <c r="L51" s="56">
        <f>'3_Sim_ASF&amp;HIGH'!M116</f>
        <v>46386.435252622265</v>
      </c>
      <c r="M51" s="206">
        <f>'3_Sim_ASF&amp;HIGH'!N116</f>
        <v>47325.95883485263</v>
      </c>
      <c r="N51" s="56">
        <f>'3_Sim_ASF&amp;HIGH'!T116</f>
        <v>324971.11229503585</v>
      </c>
      <c r="O51" s="56">
        <f>'3_Sim_ASF&amp;HIGH'!U116</f>
        <v>225973.1011083521</v>
      </c>
      <c r="P51" s="56">
        <f>'3_Sim_ASF&amp;HIGH'!V116</f>
        <v>148609.82403284003</v>
      </c>
      <c r="Q51" s="185">
        <f>'3_Sim_ASF&amp;HIGH'!W116</f>
        <v>229282.52616282404</v>
      </c>
      <c r="R51" s="57">
        <f>'3_Sim_ASF&amp;HIGH'!X116</f>
        <v>10161.144646882016</v>
      </c>
      <c r="S51" s="79">
        <f>IF('3_Sim_ASF&amp;HIGH'!O116&gt;0,'3_Sim_ASF&amp;HIGH'!O116,0)</f>
        <v>7.0000000000000001E-3</v>
      </c>
      <c r="T51" s="56">
        <f>IF('3_Sim_ASF&amp;HIGH'!P116&gt;0,'3_Sim_ASF&amp;HIGH'!P116,0)</f>
        <v>7.0000000000000001E-3</v>
      </c>
      <c r="U51" s="56">
        <f>IF('3_Sim_ASF&amp;HIGH'!Q116&gt;0,'3_Sim_ASF&amp;HIGH'!Q116,0)</f>
        <v>0</v>
      </c>
      <c r="V51" s="185">
        <f t="shared" si="4"/>
        <v>1.4E-2</v>
      </c>
      <c r="W51" s="57">
        <f>IF('3_Sim_ASF&amp;HIGH'!S116&gt;0,'3_Sim_ASF&amp;HIGH'!S116,0)</f>
        <v>0</v>
      </c>
      <c r="X51" s="79">
        <f>IF('3_Sim_ASF&amp;HIGH'!O116&gt;0,0,-'3_Sim_ASF&amp;HIGH'!O116)</f>
        <v>0</v>
      </c>
      <c r="Y51" s="56">
        <f>IF('3_Sim_ASF&amp;HIGH'!P116&gt;0,0,-'3_Sim_ASF&amp;HIGH'!P116)</f>
        <v>0</v>
      </c>
      <c r="Z51" s="56">
        <f>IF('3_Sim_ASF&amp;HIGH'!Q116&gt;0,0,-'3_Sim_ASF&amp;HIGH'!Q116)</f>
        <v>4.3272505859351433</v>
      </c>
      <c r="AA51" s="185">
        <f t="shared" si="5"/>
        <v>4.3272505859351433</v>
      </c>
      <c r="AB51" s="57">
        <f>IF('3_Sim_ASF&amp;HIGH'!S116&gt;0,0,-'3_Sim_ASF&amp;HIGH'!S116)</f>
        <v>38608.353529828528</v>
      </c>
    </row>
    <row r="53" spans="1:28" ht="16.2" thickBot="1" x14ac:dyDescent="0.35">
      <c r="A53" s="40" t="s">
        <v>170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 spans="1:28" ht="16.2" thickBot="1" x14ac:dyDescent="0.35">
      <c r="A54" s="80"/>
      <c r="B54" s="536" t="s">
        <v>26</v>
      </c>
      <c r="C54" s="537"/>
      <c r="D54" s="537"/>
      <c r="E54" s="537"/>
      <c r="F54" s="538"/>
      <c r="G54" s="536" t="s">
        <v>27</v>
      </c>
      <c r="H54" s="537"/>
      <c r="I54" s="537"/>
      <c r="J54" s="537"/>
      <c r="K54" s="537"/>
      <c r="L54" s="537"/>
      <c r="M54" s="538"/>
      <c r="N54" s="537" t="s">
        <v>28</v>
      </c>
      <c r="O54" s="537"/>
      <c r="P54" s="537"/>
      <c r="Q54" s="537"/>
      <c r="R54" s="538"/>
      <c r="S54" s="536" t="s">
        <v>112</v>
      </c>
      <c r="T54" s="537"/>
      <c r="U54" s="537"/>
      <c r="V54" s="537"/>
      <c r="W54" s="538"/>
      <c r="X54" s="536" t="s">
        <v>113</v>
      </c>
      <c r="Y54" s="537"/>
      <c r="Z54" s="537"/>
      <c r="AA54" s="537"/>
      <c r="AB54" s="538"/>
    </row>
    <row r="55" spans="1:28" ht="16.2" thickBot="1" x14ac:dyDescent="0.35">
      <c r="A55" s="127"/>
      <c r="B55" s="42" t="s">
        <v>30</v>
      </c>
      <c r="C55" s="42" t="s">
        <v>31</v>
      </c>
      <c r="D55" s="42" t="s">
        <v>32</v>
      </c>
      <c r="E55" s="181" t="s">
        <v>33</v>
      </c>
      <c r="F55" s="42" t="s">
        <v>29</v>
      </c>
      <c r="G55" s="42" t="s">
        <v>30</v>
      </c>
      <c r="H55" s="42" t="s">
        <v>31</v>
      </c>
      <c r="I55" s="42" t="s">
        <v>32</v>
      </c>
      <c r="J55" s="181" t="s">
        <v>33</v>
      </c>
      <c r="K55" s="43" t="s">
        <v>34</v>
      </c>
      <c r="L55" s="42" t="s">
        <v>35</v>
      </c>
      <c r="M55" s="181" t="s">
        <v>43</v>
      </c>
      <c r="N55" s="160" t="s">
        <v>30</v>
      </c>
      <c r="O55" s="42" t="s">
        <v>31</v>
      </c>
      <c r="P55" s="42" t="s">
        <v>32</v>
      </c>
      <c r="Q55" s="181" t="s">
        <v>33</v>
      </c>
      <c r="R55" s="168" t="s">
        <v>29</v>
      </c>
      <c r="S55" s="42" t="s">
        <v>30</v>
      </c>
      <c r="T55" s="42" t="s">
        <v>31</v>
      </c>
      <c r="U55" s="42" t="s">
        <v>32</v>
      </c>
      <c r="V55" s="181" t="s">
        <v>33</v>
      </c>
      <c r="W55" s="42" t="s">
        <v>29</v>
      </c>
      <c r="X55" s="168" t="s">
        <v>30</v>
      </c>
      <c r="Y55" s="168" t="s">
        <v>31</v>
      </c>
      <c r="Z55" s="168" t="s">
        <v>32</v>
      </c>
      <c r="AA55" s="297" t="s">
        <v>33</v>
      </c>
      <c r="AB55" s="168" t="s">
        <v>29</v>
      </c>
    </row>
    <row r="56" spans="1:28" x14ac:dyDescent="0.3">
      <c r="A56" s="212">
        <v>2018</v>
      </c>
      <c r="B56" s="77">
        <f>'4_Sim_NoASF&amp;HIGH'!C104</f>
        <v>754.57999192206955</v>
      </c>
      <c r="C56" s="50">
        <f>'4_Sim_NoASF&amp;HIGH'!D104</f>
        <v>1059.4367831280681</v>
      </c>
      <c r="D56" s="50">
        <f>'4_Sim_NoASF&amp;HIGH'!E104</f>
        <v>97.747074134229734</v>
      </c>
      <c r="E56" s="183">
        <f>'4_Sim_NoASF&amp;HIGH'!F104</f>
        <v>1911.7638491843675</v>
      </c>
      <c r="F56" s="51">
        <f>'4_Sim_NoASF&amp;HIGH'!G104</f>
        <v>4246.4333566721834</v>
      </c>
      <c r="G56" s="77">
        <f>'4_Sim_NoASF&amp;HIGH'!H104</f>
        <v>754.57999192206944</v>
      </c>
      <c r="H56" s="50">
        <f>'4_Sim_NoASF&amp;HIGH'!I104</f>
        <v>1059.4367831280688</v>
      </c>
      <c r="I56" s="50">
        <f>'4_Sim_NoASF&amp;HIGH'!J104</f>
        <v>95.751636940187311</v>
      </c>
      <c r="J56" s="183">
        <f>'4_Sim_NoASF&amp;HIGH'!K104</f>
        <v>1909.7684119903254</v>
      </c>
      <c r="K56" s="50">
        <f>'4_Sim_NoASF&amp;HIGH'!L104</f>
        <v>217.21155814113013</v>
      </c>
      <c r="L56" s="50">
        <f>'4_Sim_NoASF&amp;HIGH'!M104</f>
        <v>12835.395477989521</v>
      </c>
      <c r="M56" s="204">
        <f>'4_Sim_NoASF&amp;HIGH'!N104</f>
        <v>13052.60703613065</v>
      </c>
      <c r="N56" s="50">
        <f>'4_Sim_NoASF&amp;HIGH'!T104</f>
        <v>79291.006026788396</v>
      </c>
      <c r="O56" s="50">
        <f>'4_Sim_NoASF&amp;HIGH'!U104</f>
        <v>79472.188203116224</v>
      </c>
      <c r="P56" s="50">
        <f>'4_Sim_NoASF&amp;HIGH'!V104</f>
        <v>82941.792586116571</v>
      </c>
      <c r="Q56" s="183">
        <f>'4_Sim_NoASF&amp;HIGH'!W104</f>
        <v>79574.558654334178</v>
      </c>
      <c r="R56" s="51">
        <f>'4_Sim_NoASF&amp;HIGH'!X104</f>
        <v>7099.9176596539928</v>
      </c>
      <c r="S56" s="77">
        <f>IF('4_Sim_NoASF&amp;HIGH'!O104&gt;0,'4_Sim_NoASF&amp;HIGH'!O104,0)</f>
        <v>7.0000000000000001E-3</v>
      </c>
      <c r="T56" s="50">
        <f>IF('4_Sim_NoASF&amp;HIGH'!P104&gt;0,'4_Sim_NoASF&amp;HIGH'!P104,0)</f>
        <v>7.0000000000000001E-3</v>
      </c>
      <c r="U56" s="50">
        <f>IF('4_Sim_NoASF&amp;HIGH'!Q104&gt;0,'4_Sim_NoASF&amp;HIGH'!Q104,0)</f>
        <v>2.0024371940423991</v>
      </c>
      <c r="V56" s="183">
        <f>SUM(S56:U56)</f>
        <v>2.0164371940423989</v>
      </c>
      <c r="W56" s="51">
        <f>IF('4_Sim_NoASF&amp;HIGH'!S104&gt;0,'4_Sim_NoASF&amp;HIGH'!S104,0)</f>
        <v>0</v>
      </c>
      <c r="X56" s="77">
        <f>IF('4_Sim_NoASF&amp;HIGH'!O104&gt;0,0,-'4_Sim_NoASF&amp;HIGH'!O104)</f>
        <v>0</v>
      </c>
      <c r="Y56" s="50">
        <f>IF('4_Sim_NoASF&amp;HIGH'!P104&gt;0,0,-'4_Sim_NoASF&amp;HIGH'!P104)</f>
        <v>0</v>
      </c>
      <c r="Z56" s="50">
        <f>IF('4_Sim_NoASF&amp;HIGH'!Q104&gt;0,0,-'4_Sim_NoASF&amp;HIGH'!Q104)</f>
        <v>0</v>
      </c>
      <c r="AA56" s="183">
        <f>SUM(X56:Z56)</f>
        <v>0</v>
      </c>
      <c r="AB56" s="51">
        <f>IF('4_Sim_NoASF&amp;HIGH'!S104&gt;0,0,-'4_Sim_NoASF&amp;HIGH'!S104)</f>
        <v>8806.1666794584653</v>
      </c>
    </row>
    <row r="57" spans="1:28" x14ac:dyDescent="0.3">
      <c r="A57" s="61">
        <v>2019</v>
      </c>
      <c r="B57" s="78">
        <f>'4_Sim_NoASF&amp;HIGH'!C105</f>
        <v>772.20339949445133</v>
      </c>
      <c r="C57" s="53">
        <f>'4_Sim_NoASF&amp;HIGH'!D105</f>
        <v>1141.9485794719549</v>
      </c>
      <c r="D57" s="53">
        <f>'4_Sim_NoASF&amp;HIGH'!E105</f>
        <v>104.20611300689467</v>
      </c>
      <c r="E57" s="184">
        <f>'4_Sim_NoASF&amp;HIGH'!F105</f>
        <v>2018.3580919733008</v>
      </c>
      <c r="F57" s="54">
        <f>'4_Sim_NoASF&amp;HIGH'!G105</f>
        <v>4299.7064940934306</v>
      </c>
      <c r="G57" s="78">
        <f>'4_Sim_NoASF&amp;HIGH'!H105</f>
        <v>772.20339949445156</v>
      </c>
      <c r="H57" s="53">
        <f>'4_Sim_NoASF&amp;HIGH'!I105</f>
        <v>1141.9485794719549</v>
      </c>
      <c r="I57" s="53">
        <f>'4_Sim_NoASF&amp;HIGH'!J105</f>
        <v>104.20611300689467</v>
      </c>
      <c r="J57" s="184">
        <f>'4_Sim_NoASF&amp;HIGH'!K105</f>
        <v>2018.3580919733013</v>
      </c>
      <c r="K57" s="53">
        <f>'4_Sim_NoASF&amp;HIGH'!L105</f>
        <v>226.06826208998152</v>
      </c>
      <c r="L57" s="53">
        <f>'4_Sim_NoASF&amp;HIGH'!M105</f>
        <v>13969.154831078422</v>
      </c>
      <c r="M57" s="205">
        <f>'4_Sim_NoASF&amp;HIGH'!N105</f>
        <v>14195.223093168403</v>
      </c>
      <c r="N57" s="53">
        <f>'4_Sim_NoASF&amp;HIGH'!T105</f>
        <v>83846.58725437065</v>
      </c>
      <c r="O57" s="53">
        <f>'4_Sim_NoASF&amp;HIGH'!U105</f>
        <v>88559.742242896464</v>
      </c>
      <c r="P57" s="53">
        <f>'4_Sim_NoASF&amp;HIGH'!V105</f>
        <v>89476.741464794002</v>
      </c>
      <c r="Q57" s="184">
        <f>'4_Sim_NoASF&amp;HIGH'!W105</f>
        <v>86803.880686895398</v>
      </c>
      <c r="R57" s="54">
        <f>'4_Sim_NoASF&amp;HIGH'!X105</f>
        <v>7399.8547294338468</v>
      </c>
      <c r="S57" s="78">
        <f>IF('4_Sim_NoASF&amp;HIGH'!O105&gt;0,'4_Sim_NoASF&amp;HIGH'!O105,0)</f>
        <v>7.0000000000000001E-3</v>
      </c>
      <c r="T57" s="53">
        <f>IF('4_Sim_NoASF&amp;HIGH'!P105&gt;0,'4_Sim_NoASF&amp;HIGH'!P105,0)</f>
        <v>7.0000000000000001E-3</v>
      </c>
      <c r="U57" s="53">
        <f>IF('4_Sim_NoASF&amp;HIGH'!Q105&gt;0,'4_Sim_NoASF&amp;HIGH'!Q105,0)</f>
        <v>7.0000000000000001E-3</v>
      </c>
      <c r="V57" s="184">
        <f t="shared" ref="V57:V68" si="6">SUM(S57:U57)</f>
        <v>2.1000000000000001E-2</v>
      </c>
      <c r="W57" s="54">
        <f>IF('4_Sim_NoASF&amp;HIGH'!S105&gt;0,'4_Sim_NoASF&amp;HIGH'!S105,0)</f>
        <v>0</v>
      </c>
      <c r="X57" s="78">
        <f>IF('4_Sim_NoASF&amp;HIGH'!O105&gt;0,0,-'4_Sim_NoASF&amp;HIGH'!O105)</f>
        <v>0</v>
      </c>
      <c r="Y57" s="53">
        <f>IF('4_Sim_NoASF&amp;HIGH'!P105&gt;0,0,-'4_Sim_NoASF&amp;HIGH'!P105)</f>
        <v>0</v>
      </c>
      <c r="Z57" s="53">
        <f>IF('4_Sim_NoASF&amp;HIGH'!Q105&gt;0,0,-'4_Sim_NoASF&amp;HIGH'!Q105)</f>
        <v>0</v>
      </c>
      <c r="AA57" s="184">
        <f t="shared" ref="AA57:AA68" si="7">SUM(X57:Z57)</f>
        <v>0</v>
      </c>
      <c r="AB57" s="54">
        <f>IF('4_Sim_NoASF&amp;HIGH'!S105&gt;0,0,-'4_Sim_NoASF&amp;HIGH'!S105)</f>
        <v>9895.5095990749724</v>
      </c>
    </row>
    <row r="58" spans="1:28" x14ac:dyDescent="0.3">
      <c r="A58" s="61">
        <v>2020</v>
      </c>
      <c r="B58" s="78">
        <f>'4_Sim_NoASF&amp;HIGH'!C106</f>
        <v>790.5086133248426</v>
      </c>
      <c r="C58" s="53">
        <f>'4_Sim_NoASF&amp;HIGH'!D106</f>
        <v>1238.3420593186243</v>
      </c>
      <c r="D58" s="53">
        <f>'4_Sim_NoASF&amp;HIGH'!E106</f>
        <v>113.24335881397138</v>
      </c>
      <c r="E58" s="184">
        <f>'4_Sim_NoASF&amp;HIGH'!F106</f>
        <v>2142.0940314574386</v>
      </c>
      <c r="F58" s="54">
        <f>'4_Sim_NoASF&amp;HIGH'!G106</f>
        <v>4472.187590885892</v>
      </c>
      <c r="G58" s="78">
        <f>'4_Sim_NoASF&amp;HIGH'!H106</f>
        <v>790.50861332484817</v>
      </c>
      <c r="H58" s="53">
        <f>'4_Sim_NoASF&amp;HIGH'!I106</f>
        <v>1238.3420593186211</v>
      </c>
      <c r="I58" s="53">
        <f>'4_Sim_NoASF&amp;HIGH'!J106</f>
        <v>113.24335881397091</v>
      </c>
      <c r="J58" s="184">
        <f>'4_Sim_NoASF&amp;HIGH'!K106</f>
        <v>2142.09403145744</v>
      </c>
      <c r="K58" s="53">
        <f>'4_Sim_NoASF&amp;HIGH'!L106</f>
        <v>239.6150214715154</v>
      </c>
      <c r="L58" s="53">
        <f>'4_Sim_NoASF&amp;HIGH'!M106</f>
        <v>15346.27221822205</v>
      </c>
      <c r="M58" s="205">
        <f>'4_Sim_NoASF&amp;HIGH'!N106</f>
        <v>15585.887239693564</v>
      </c>
      <c r="N58" s="53">
        <f>'4_Sim_NoASF&amp;HIGH'!T106</f>
        <v>88693.084384846763</v>
      </c>
      <c r="O58" s="53">
        <f>'4_Sim_NoASF&amp;HIGH'!U106</f>
        <v>98140.458666672828</v>
      </c>
      <c r="P58" s="53">
        <f>'4_Sim_NoASF&amp;HIGH'!V106</f>
        <v>96943.217728708332</v>
      </c>
      <c r="Q58" s="184">
        <f>'4_Sim_NoASF&amp;HIGH'!W106</f>
        <v>94590.749729274612</v>
      </c>
      <c r="R58" s="54">
        <f>'4_Sim_NoASF&amp;HIGH'!X106</f>
        <v>7616.87167149173</v>
      </c>
      <c r="S58" s="78">
        <f>IF('4_Sim_NoASF&amp;HIGH'!O106&gt;0,'4_Sim_NoASF&amp;HIGH'!O106,0)</f>
        <v>7.0000000000000001E-3</v>
      </c>
      <c r="T58" s="53">
        <f>IF('4_Sim_NoASF&amp;HIGH'!P106&gt;0,'4_Sim_NoASF&amp;HIGH'!P106,0)</f>
        <v>7.0000000000000001E-3</v>
      </c>
      <c r="U58" s="53">
        <f>IF('4_Sim_NoASF&amp;HIGH'!Q106&gt;0,'4_Sim_NoASF&amp;HIGH'!Q106,0)</f>
        <v>7.0000000000000001E-3</v>
      </c>
      <c r="V58" s="184">
        <f t="shared" si="6"/>
        <v>2.1000000000000001E-2</v>
      </c>
      <c r="W58" s="54">
        <f>IF('4_Sim_NoASF&amp;HIGH'!S106&gt;0,'4_Sim_NoASF&amp;HIGH'!S106,0)</f>
        <v>0</v>
      </c>
      <c r="X58" s="78">
        <f>IF('4_Sim_NoASF&amp;HIGH'!O106&gt;0,0,-'4_Sim_NoASF&amp;HIGH'!O106)</f>
        <v>0</v>
      </c>
      <c r="Y58" s="53">
        <f>IF('4_Sim_NoASF&amp;HIGH'!P106&gt;0,0,-'4_Sim_NoASF&amp;HIGH'!P106)</f>
        <v>0</v>
      </c>
      <c r="Z58" s="53">
        <f>IF('4_Sim_NoASF&amp;HIGH'!Q106&gt;0,0,-'4_Sim_NoASF&amp;HIGH'!Q106)</f>
        <v>0</v>
      </c>
      <c r="AA58" s="184">
        <f t="shared" si="7"/>
        <v>0</v>
      </c>
      <c r="AB58" s="54">
        <f>IF('4_Sim_NoASF&amp;HIGH'!S106&gt;0,0,-'4_Sim_NoASF&amp;HIGH'!S106)</f>
        <v>11113.692648807933</v>
      </c>
    </row>
    <row r="59" spans="1:28" x14ac:dyDescent="0.3">
      <c r="A59" s="61">
        <v>2021</v>
      </c>
      <c r="B59" s="78">
        <f>'4_Sim_NoASF&amp;HIGH'!C107</f>
        <v>809.1296040253867</v>
      </c>
      <c r="C59" s="53">
        <f>'4_Sim_NoASF&amp;HIGH'!D107</f>
        <v>1350.3627911452413</v>
      </c>
      <c r="D59" s="53">
        <f>'4_Sim_NoASF&amp;HIGH'!E107</f>
        <v>124.11610913518216</v>
      </c>
      <c r="E59" s="184">
        <f>'4_Sim_NoASF&amp;HIGH'!F107</f>
        <v>2283.6085043058101</v>
      </c>
      <c r="F59" s="54">
        <f>'4_Sim_NoASF&amp;HIGH'!G107</f>
        <v>4683.9625888965093</v>
      </c>
      <c r="G59" s="78">
        <f>'4_Sim_NoASF&amp;HIGH'!H107</f>
        <v>809.12960402538693</v>
      </c>
      <c r="H59" s="53">
        <f>'4_Sim_NoASF&amp;HIGH'!I107</f>
        <v>1350.3627911452411</v>
      </c>
      <c r="I59" s="53">
        <f>'4_Sim_NoASF&amp;HIGH'!J107</f>
        <v>124.11610913518206</v>
      </c>
      <c r="J59" s="184">
        <f>'4_Sim_NoASF&amp;HIGH'!K107</f>
        <v>2283.6085043058097</v>
      </c>
      <c r="K59" s="53">
        <f>'4_Sim_NoASF&amp;HIGH'!L107</f>
        <v>255.16016118432935</v>
      </c>
      <c r="L59" s="53">
        <f>'4_Sim_NoASF&amp;HIGH'!M107</f>
        <v>16874.698466112291</v>
      </c>
      <c r="M59" s="205">
        <f>'4_Sim_NoASF&amp;HIGH'!N107</f>
        <v>17129.858627296624</v>
      </c>
      <c r="N59" s="53">
        <f>'4_Sim_NoASF&amp;HIGH'!T107</f>
        <v>93736.839569989184</v>
      </c>
      <c r="O59" s="53">
        <f>'4_Sim_NoASF&amp;HIGH'!U107</f>
        <v>108082.18570429114</v>
      </c>
      <c r="P59" s="53">
        <f>'4_Sim_NoASF&amp;HIGH'!V107</f>
        <v>104178.22217604454</v>
      </c>
      <c r="Q59" s="184">
        <f>'4_Sim_NoASF&amp;HIGH'!W107</f>
        <v>102787.14980922111</v>
      </c>
      <c r="R59" s="54">
        <f>'4_Sim_NoASF&amp;HIGH'!X107</f>
        <v>7872.0783336510312</v>
      </c>
      <c r="S59" s="78">
        <f>IF('4_Sim_NoASF&amp;HIGH'!O107&gt;0,'4_Sim_NoASF&amp;HIGH'!O107,0)</f>
        <v>7.0000000000000001E-3</v>
      </c>
      <c r="T59" s="53">
        <f>IF('4_Sim_NoASF&amp;HIGH'!P107&gt;0,'4_Sim_NoASF&amp;HIGH'!P107,0)</f>
        <v>7.0000000000000001E-3</v>
      </c>
      <c r="U59" s="53">
        <f>IF('4_Sim_NoASF&amp;HIGH'!Q107&gt;0,'4_Sim_NoASF&amp;HIGH'!Q107,0)</f>
        <v>7.0000000000000001E-3</v>
      </c>
      <c r="V59" s="184">
        <f t="shared" si="6"/>
        <v>2.1000000000000001E-2</v>
      </c>
      <c r="W59" s="54">
        <f>IF('4_Sim_NoASF&amp;HIGH'!S107&gt;0,'4_Sim_NoASF&amp;HIGH'!S107,0)</f>
        <v>0</v>
      </c>
      <c r="X59" s="78">
        <f>IF('4_Sim_NoASF&amp;HIGH'!O107&gt;0,0,-'4_Sim_NoASF&amp;HIGH'!O107)</f>
        <v>0</v>
      </c>
      <c r="Y59" s="53">
        <f>IF('4_Sim_NoASF&amp;HIGH'!P107&gt;0,0,-'4_Sim_NoASF&amp;HIGH'!P107)</f>
        <v>0</v>
      </c>
      <c r="Z59" s="53">
        <f>IF('4_Sim_NoASF&amp;HIGH'!Q107&gt;0,0,-'4_Sim_NoASF&amp;HIGH'!Q107)</f>
        <v>0</v>
      </c>
      <c r="AA59" s="184">
        <f t="shared" si="7"/>
        <v>0</v>
      </c>
      <c r="AB59" s="54">
        <f>IF('4_Sim_NoASF&amp;HIGH'!S107&gt;0,0,-'4_Sim_NoASF&amp;HIGH'!S107)</f>
        <v>12445.88903840011</v>
      </c>
    </row>
    <row r="60" spans="1:28" x14ac:dyDescent="0.3">
      <c r="A60" s="61">
        <v>2022</v>
      </c>
      <c r="B60" s="78">
        <f>'4_Sim_NoASF&amp;HIGH'!C108</f>
        <v>828.12708751966738</v>
      </c>
      <c r="C60" s="53">
        <f>'4_Sim_NoASF&amp;HIGH'!D108</f>
        <v>1480.917510349218</v>
      </c>
      <c r="D60" s="53">
        <f>'4_Sim_NoASF&amp;HIGH'!E108</f>
        <v>137.22180919660599</v>
      </c>
      <c r="E60" s="184">
        <f>'4_Sim_NoASF&amp;HIGH'!F108</f>
        <v>2446.266407065491</v>
      </c>
      <c r="F60" s="54">
        <f>'4_Sim_NoASF&amp;HIGH'!G108</f>
        <v>4929.3802185939603</v>
      </c>
      <c r="G60" s="78">
        <f>'4_Sim_NoASF&amp;HIGH'!H108</f>
        <v>828.12708751966727</v>
      </c>
      <c r="H60" s="53">
        <f>'4_Sim_NoASF&amp;HIGH'!I108</f>
        <v>1480.9175103492178</v>
      </c>
      <c r="I60" s="53">
        <f>'4_Sim_NoASF&amp;HIGH'!J108</f>
        <v>137.22180919660599</v>
      </c>
      <c r="J60" s="184">
        <f>'4_Sim_NoASF&amp;HIGH'!K108</f>
        <v>2446.2664070654905</v>
      </c>
      <c r="K60" s="53">
        <f>'4_Sim_NoASF&amp;HIGH'!L108</f>
        <v>273.15069533453942</v>
      </c>
      <c r="L60" s="53">
        <f>'4_Sim_NoASF&amp;HIGH'!M108</f>
        <v>18599.714423949408</v>
      </c>
      <c r="M60" s="205">
        <f>'4_Sim_NoASF&amp;HIGH'!N108</f>
        <v>18872.865119283942</v>
      </c>
      <c r="N60" s="53">
        <f>'4_Sim_NoASF&amp;HIGH'!T108</f>
        <v>98970.340034322537</v>
      </c>
      <c r="O60" s="53">
        <f>'4_Sim_NoASF&amp;HIGH'!U108</f>
        <v>118274.85091456142</v>
      </c>
      <c r="P60" s="53">
        <f>'4_Sim_NoASF&amp;HIGH'!V108</f>
        <v>111018.39662390381</v>
      </c>
      <c r="Q60" s="184">
        <f>'4_Sim_NoASF&amp;HIGH'!W108</f>
        <v>111332.70752890613</v>
      </c>
      <c r="R60" s="54">
        <f>'4_Sim_NoASF&amp;HIGH'!X108</f>
        <v>8138.9404904865742</v>
      </c>
      <c r="S60" s="78">
        <f>IF('4_Sim_NoASF&amp;HIGH'!O108&gt;0,'4_Sim_NoASF&amp;HIGH'!O108,0)</f>
        <v>7.0000000000000001E-3</v>
      </c>
      <c r="T60" s="53">
        <f>IF('4_Sim_NoASF&amp;HIGH'!P108&gt;0,'4_Sim_NoASF&amp;HIGH'!P108,0)</f>
        <v>7.0000000000000001E-3</v>
      </c>
      <c r="U60" s="53">
        <f>IF('4_Sim_NoASF&amp;HIGH'!Q108&gt;0,'4_Sim_NoASF&amp;HIGH'!Q108,0)</f>
        <v>7.0000000000000001E-3</v>
      </c>
      <c r="V60" s="184">
        <f t="shared" si="6"/>
        <v>2.1000000000000001E-2</v>
      </c>
      <c r="W60" s="54">
        <f>IF('4_Sim_NoASF&amp;HIGH'!S108&gt;0,'4_Sim_NoASF&amp;HIGH'!S108,0)</f>
        <v>0</v>
      </c>
      <c r="X60" s="78">
        <f>IF('4_Sim_NoASF&amp;HIGH'!O108&gt;0,0,-'4_Sim_NoASF&amp;HIGH'!O108)</f>
        <v>0</v>
      </c>
      <c r="Y60" s="53">
        <f>IF('4_Sim_NoASF&amp;HIGH'!P108&gt;0,0,-'4_Sim_NoASF&amp;HIGH'!P108)</f>
        <v>0</v>
      </c>
      <c r="Z60" s="53">
        <f>IF('4_Sim_NoASF&amp;HIGH'!Q108&gt;0,0,-'4_Sim_NoASF&amp;HIGH'!Q108)</f>
        <v>0</v>
      </c>
      <c r="AA60" s="184">
        <f t="shared" si="7"/>
        <v>0</v>
      </c>
      <c r="AB60" s="54">
        <f>IF('4_Sim_NoASF&amp;HIGH'!S108&gt;0,0,-'4_Sim_NoASF&amp;HIGH'!S108)</f>
        <v>13943.477900689984</v>
      </c>
    </row>
    <row r="61" spans="1:28" x14ac:dyDescent="0.3">
      <c r="A61" s="61">
        <v>2023</v>
      </c>
      <c r="B61" s="78">
        <f>'4_Sim_NoASF&amp;HIGH'!C109</f>
        <v>847.54232686553473</v>
      </c>
      <c r="C61" s="53">
        <f>'4_Sim_NoASF&amp;HIGH'!D109</f>
        <v>1633.4819205984813</v>
      </c>
      <c r="D61" s="53">
        <f>'4_Sim_NoASF&amp;HIGH'!E109</f>
        <v>153.05057809914356</v>
      </c>
      <c r="E61" s="184">
        <f>'4_Sim_NoASF&amp;HIGH'!F109</f>
        <v>2634.0748255631602</v>
      </c>
      <c r="F61" s="54">
        <f>'4_Sim_NoASF&amp;HIGH'!G109</f>
        <v>5197.9054138386064</v>
      </c>
      <c r="G61" s="78">
        <f>'4_Sim_NoASF&amp;HIGH'!H109</f>
        <v>847.54232686553473</v>
      </c>
      <c r="H61" s="53">
        <f>'4_Sim_NoASF&amp;HIGH'!I109</f>
        <v>1633.4819205984813</v>
      </c>
      <c r="I61" s="53">
        <f>'4_Sim_NoASF&amp;HIGH'!J109</f>
        <v>153.05057809914359</v>
      </c>
      <c r="J61" s="184">
        <f>'4_Sim_NoASF&amp;HIGH'!K109</f>
        <v>2634.0748255631602</v>
      </c>
      <c r="K61" s="53">
        <f>'4_Sim_NoASF&amp;HIGH'!L109</f>
        <v>294.04856517512235</v>
      </c>
      <c r="L61" s="53">
        <f>'4_Sim_NoASF&amp;HIGH'!M109</f>
        <v>20569.534681159985</v>
      </c>
      <c r="M61" s="205">
        <f>'4_Sim_NoASF&amp;HIGH'!N109</f>
        <v>20863.583246335107</v>
      </c>
      <c r="N61" s="53">
        <f>'4_Sim_NoASF&amp;HIGH'!T109</f>
        <v>104383.63738379253</v>
      </c>
      <c r="O61" s="53">
        <f>'4_Sim_NoASF&amp;HIGH'!U109</f>
        <v>128596.26495811855</v>
      </c>
      <c r="P61" s="53">
        <f>'4_Sim_NoASF&amp;HIGH'!V109</f>
        <v>117312.59348829917</v>
      </c>
      <c r="Q61" s="184">
        <f>'4_Sim_NoASF&amp;HIGH'!W109</f>
        <v>120149.96003940653</v>
      </c>
      <c r="R61" s="54">
        <f>'4_Sim_NoASF&amp;HIGH'!X109</f>
        <v>8395.9899053185509</v>
      </c>
      <c r="S61" s="78">
        <f>IF('4_Sim_NoASF&amp;HIGH'!O109&gt;0,'4_Sim_NoASF&amp;HIGH'!O109,0)</f>
        <v>7.0000000000000001E-3</v>
      </c>
      <c r="T61" s="53">
        <f>IF('4_Sim_NoASF&amp;HIGH'!P109&gt;0,'4_Sim_NoASF&amp;HIGH'!P109,0)</f>
        <v>7.0000000000000001E-3</v>
      </c>
      <c r="U61" s="53">
        <f>IF('4_Sim_NoASF&amp;HIGH'!Q109&gt;0,'4_Sim_NoASF&amp;HIGH'!Q109,0)</f>
        <v>7.0000000000000001E-3</v>
      </c>
      <c r="V61" s="184">
        <f t="shared" si="6"/>
        <v>2.1000000000000001E-2</v>
      </c>
      <c r="W61" s="54">
        <f>IF('4_Sim_NoASF&amp;HIGH'!S109&gt;0,'4_Sim_NoASF&amp;HIGH'!S109,0)</f>
        <v>0</v>
      </c>
      <c r="X61" s="78">
        <f>IF('4_Sim_NoASF&amp;HIGH'!O109&gt;0,0,-'4_Sim_NoASF&amp;HIGH'!O109)</f>
        <v>0</v>
      </c>
      <c r="Y61" s="53">
        <f>IF('4_Sim_NoASF&amp;HIGH'!P109&gt;0,0,-'4_Sim_NoASF&amp;HIGH'!P109)</f>
        <v>0</v>
      </c>
      <c r="Z61" s="53">
        <f>IF('4_Sim_NoASF&amp;HIGH'!Q109&gt;0,0,-'4_Sim_NoASF&amp;HIGH'!Q109)</f>
        <v>0</v>
      </c>
      <c r="AA61" s="184">
        <f t="shared" si="7"/>
        <v>0</v>
      </c>
      <c r="AB61" s="54">
        <f>IF('4_Sim_NoASF&amp;HIGH'!S109&gt;0,0,-'4_Sim_NoASF&amp;HIGH'!S109)</f>
        <v>15665.6708324965</v>
      </c>
    </row>
    <row r="62" spans="1:28" x14ac:dyDescent="0.3">
      <c r="A62" s="61">
        <v>2024</v>
      </c>
      <c r="B62" s="78">
        <f>'4_Sim_NoASF&amp;HIGH'!C110</f>
        <v>867.34641208107826</v>
      </c>
      <c r="C62" s="53">
        <f>'4_Sim_NoASF&amp;HIGH'!D110</f>
        <v>1812.1182258245558</v>
      </c>
      <c r="D62" s="53">
        <f>'4_Sim_NoASF&amp;HIGH'!E110</f>
        <v>172.21156450692479</v>
      </c>
      <c r="E62" s="184">
        <f>'4_Sim_NoASF&amp;HIGH'!F110</f>
        <v>2851.6762024125587</v>
      </c>
      <c r="F62" s="54">
        <f>'4_Sim_NoASF&amp;HIGH'!G110</f>
        <v>5505.050515820516</v>
      </c>
      <c r="G62" s="78">
        <f>'4_Sim_NoASF&amp;HIGH'!H110</f>
        <v>867.34641208107837</v>
      </c>
      <c r="H62" s="53">
        <f>'4_Sim_NoASF&amp;HIGH'!I110</f>
        <v>1812.118225824556</v>
      </c>
      <c r="I62" s="53">
        <f>'4_Sim_NoASF&amp;HIGH'!J110</f>
        <v>172.2115645069249</v>
      </c>
      <c r="J62" s="184">
        <f>'4_Sim_NoASF&amp;HIGH'!K110</f>
        <v>2851.6762024125592</v>
      </c>
      <c r="K62" s="53">
        <f>'4_Sim_NoASF&amp;HIGH'!L110</f>
        <v>317.48376966633293</v>
      </c>
      <c r="L62" s="53">
        <f>'4_Sim_NoASF&amp;HIGH'!M110</f>
        <v>22814.213012279728</v>
      </c>
      <c r="M62" s="205">
        <f>'4_Sim_NoASF&amp;HIGH'!N110</f>
        <v>23131.696781946059</v>
      </c>
      <c r="N62" s="53">
        <f>'4_Sim_NoASF&amp;HIGH'!T110</f>
        <v>109984.12976882287</v>
      </c>
      <c r="O62" s="53">
        <f>'4_Sim_NoASF&amp;HIGH'!U110</f>
        <v>138936.11190506851</v>
      </c>
      <c r="P62" s="53">
        <f>'4_Sim_NoASF&amp;HIGH'!V110</f>
        <v>122933.83939435163</v>
      </c>
      <c r="Q62" s="184">
        <f>'4_Sim_NoASF&amp;HIGH'!W110</f>
        <v>129163.90347913683</v>
      </c>
      <c r="R62" s="54">
        <f>'4_Sim_NoASF&amp;HIGH'!X110</f>
        <v>8662.9206370290594</v>
      </c>
      <c r="S62" s="78">
        <f>IF('4_Sim_NoASF&amp;HIGH'!O110&gt;0,'4_Sim_NoASF&amp;HIGH'!O110,0)</f>
        <v>7.0000000000000001E-3</v>
      </c>
      <c r="T62" s="53">
        <f>IF('4_Sim_NoASF&amp;HIGH'!P110&gt;0,'4_Sim_NoASF&amp;HIGH'!P110,0)</f>
        <v>7.0000000000000001E-3</v>
      </c>
      <c r="U62" s="53">
        <f>IF('4_Sim_NoASF&amp;HIGH'!Q110&gt;0,'4_Sim_NoASF&amp;HIGH'!Q110,0)</f>
        <v>7.0000000000000001E-3</v>
      </c>
      <c r="V62" s="184">
        <f t="shared" si="6"/>
        <v>2.1000000000000001E-2</v>
      </c>
      <c r="W62" s="54">
        <f>IF('4_Sim_NoASF&amp;HIGH'!S110&gt;0,'4_Sim_NoASF&amp;HIGH'!S110,0)</f>
        <v>0</v>
      </c>
      <c r="X62" s="78">
        <f>IF('4_Sim_NoASF&amp;HIGH'!O110&gt;0,0,-'4_Sim_NoASF&amp;HIGH'!O110)</f>
        <v>0</v>
      </c>
      <c r="Y62" s="53">
        <f>IF('4_Sim_NoASF&amp;HIGH'!P110&gt;0,0,-'4_Sim_NoASF&amp;HIGH'!P110)</f>
        <v>0</v>
      </c>
      <c r="Z62" s="53">
        <f>IF('4_Sim_NoASF&amp;HIGH'!Q110&gt;0,0,-'4_Sim_NoASF&amp;HIGH'!Q110)</f>
        <v>0</v>
      </c>
      <c r="AA62" s="184">
        <f t="shared" si="7"/>
        <v>0</v>
      </c>
      <c r="AB62" s="54">
        <f>IF('4_Sim_NoASF&amp;HIGH'!S110&gt;0,0,-'4_Sim_NoASF&amp;HIGH'!S110)</f>
        <v>17626.639266125541</v>
      </c>
    </row>
    <row r="63" spans="1:28" x14ac:dyDescent="0.3">
      <c r="A63" s="61">
        <v>2025</v>
      </c>
      <c r="B63" s="78">
        <f>'4_Sim_NoASF&amp;HIGH'!C111</f>
        <v>887.54465583267847</v>
      </c>
      <c r="C63" s="53">
        <f>'4_Sim_NoASF&amp;HIGH'!D111</f>
        <v>2021.8922217471593</v>
      </c>
      <c r="D63" s="53">
        <f>'4_Sim_NoASF&amp;HIGH'!E111</f>
        <v>195.49095518234503</v>
      </c>
      <c r="E63" s="184">
        <f>'4_Sim_NoASF&amp;HIGH'!F111</f>
        <v>3104.9278327621823</v>
      </c>
      <c r="F63" s="54">
        <f>'4_Sim_NoASF&amp;HIGH'!G111</f>
        <v>5855.4998372834325</v>
      </c>
      <c r="G63" s="78">
        <f>'4_Sim_NoASF&amp;HIGH'!H111</f>
        <v>887.54465583267847</v>
      </c>
      <c r="H63" s="53">
        <f>'4_Sim_NoASF&amp;HIGH'!I111</f>
        <v>2021.8922217471588</v>
      </c>
      <c r="I63" s="53">
        <f>'4_Sim_NoASF&amp;HIGH'!J111</f>
        <v>195.49095518234503</v>
      </c>
      <c r="J63" s="184">
        <f>'4_Sim_NoASF&amp;HIGH'!K111</f>
        <v>3104.9278327621823</v>
      </c>
      <c r="K63" s="53">
        <f>'4_Sim_NoASF&amp;HIGH'!L111</f>
        <v>343.08718242852314</v>
      </c>
      <c r="L63" s="53">
        <f>'4_Sim_NoASF&amp;HIGH'!M111</f>
        <v>25384.916268607492</v>
      </c>
      <c r="M63" s="205">
        <f>'4_Sim_NoASF&amp;HIGH'!N111</f>
        <v>25728.003451036013</v>
      </c>
      <c r="N63" s="53">
        <f>'4_Sim_NoASF&amp;HIGH'!T111</f>
        <v>115768.36353600402</v>
      </c>
      <c r="O63" s="53">
        <f>'4_Sim_NoASF&amp;HIGH'!U111</f>
        <v>149168.85154701551</v>
      </c>
      <c r="P63" s="53">
        <f>'4_Sim_NoASF&amp;HIGH'!V111</f>
        <v>127760.55091503861</v>
      </c>
      <c r="Q63" s="184">
        <f>'4_Sim_NoASF&amp;HIGH'!W111</f>
        <v>138273.4119110941</v>
      </c>
      <c r="R63" s="54">
        <f>'4_Sim_NoASF&amp;HIGH'!X111</f>
        <v>8940.0865286598328</v>
      </c>
      <c r="S63" s="78">
        <f>IF('4_Sim_NoASF&amp;HIGH'!O111&gt;0,'4_Sim_NoASF&amp;HIGH'!O111,0)</f>
        <v>7.0000000000000001E-3</v>
      </c>
      <c r="T63" s="53">
        <f>IF('4_Sim_NoASF&amp;HIGH'!P111&gt;0,'4_Sim_NoASF&amp;HIGH'!P111,0)</f>
        <v>7.0000000000000001E-3</v>
      </c>
      <c r="U63" s="53">
        <f>IF('4_Sim_NoASF&amp;HIGH'!Q111&gt;0,'4_Sim_NoASF&amp;HIGH'!Q111,0)</f>
        <v>7.0000000000000001E-3</v>
      </c>
      <c r="V63" s="184">
        <f t="shared" si="6"/>
        <v>2.1000000000000001E-2</v>
      </c>
      <c r="W63" s="54">
        <f>IF('4_Sim_NoASF&amp;HIGH'!S111&gt;0,'4_Sim_NoASF&amp;HIGH'!S111,0)</f>
        <v>0</v>
      </c>
      <c r="X63" s="78">
        <f>IF('4_Sim_NoASF&amp;HIGH'!O111&gt;0,0,-'4_Sim_NoASF&amp;HIGH'!O111)</f>
        <v>0</v>
      </c>
      <c r="Y63" s="53">
        <f>IF('4_Sim_NoASF&amp;HIGH'!P111&gt;0,0,-'4_Sim_NoASF&amp;HIGH'!P111)</f>
        <v>0</v>
      </c>
      <c r="Z63" s="53">
        <f>IF('4_Sim_NoASF&amp;HIGH'!Q111&gt;0,0,-'4_Sim_NoASF&amp;HIGH'!Q111)</f>
        <v>0</v>
      </c>
      <c r="AA63" s="184">
        <f t="shared" si="7"/>
        <v>0</v>
      </c>
      <c r="AB63" s="54">
        <f>IF('4_Sim_NoASF&amp;HIGH'!S111&gt;0,0,-'4_Sim_NoASF&amp;HIGH'!S111)</f>
        <v>19872.496613752581</v>
      </c>
    </row>
    <row r="64" spans="1:28" x14ac:dyDescent="0.3">
      <c r="A64" s="61">
        <v>2026</v>
      </c>
      <c r="B64" s="78">
        <f>'4_Sim_NoASF&amp;HIGH'!C112</f>
        <v>908.16437989670749</v>
      </c>
      <c r="C64" s="53">
        <f>'4_Sim_NoASF&amp;HIGH'!D112</f>
        <v>2269.0818201476804</v>
      </c>
      <c r="D64" s="53">
        <f>'4_Sim_NoASF&amp;HIGH'!E112</f>
        <v>223.90326745823856</v>
      </c>
      <c r="E64" s="184">
        <f>'4_Sim_NoASF&amp;HIGH'!F112</f>
        <v>3401.1494675026265</v>
      </c>
      <c r="F64" s="54">
        <f>'4_Sim_NoASF&amp;HIGH'!G112</f>
        <v>6250.5047270581381</v>
      </c>
      <c r="G64" s="78">
        <f>'4_Sim_NoASF&amp;HIGH'!H112</f>
        <v>908.16437989670737</v>
      </c>
      <c r="H64" s="53">
        <f>'4_Sim_NoASF&amp;HIGH'!I112</f>
        <v>2269.08182014768</v>
      </c>
      <c r="I64" s="53">
        <f>'4_Sim_NoASF&amp;HIGH'!J112</f>
        <v>223.90326745823867</v>
      </c>
      <c r="J64" s="184">
        <f>'4_Sim_NoASF&amp;HIGH'!K112</f>
        <v>3401.1494675026261</v>
      </c>
      <c r="K64" s="53">
        <f>'4_Sim_NoASF&amp;HIGH'!L112</f>
        <v>370.84158659899214</v>
      </c>
      <c r="L64" s="53">
        <f>'4_Sim_NoASF&amp;HIGH'!M112</f>
        <v>28355.778851659226</v>
      </c>
      <c r="M64" s="205">
        <f>'4_Sim_NoASF&amp;HIGH'!N112</f>
        <v>28726.620438258222</v>
      </c>
      <c r="N64" s="53">
        <f>'4_Sim_NoASF&amp;HIGH'!T112</f>
        <v>121728.95771566806</v>
      </c>
      <c r="O64" s="53">
        <f>'4_Sim_NoASF&amp;HIGH'!U112</f>
        <v>159157.55042984695</v>
      </c>
      <c r="P64" s="53">
        <f>'4_Sim_NoASF&amp;HIGH'!V112</f>
        <v>131681.22843544954</v>
      </c>
      <c r="Q64" s="184">
        <f>'4_Sim_NoASF&amp;HIGH'!W112</f>
        <v>147354.67221219686</v>
      </c>
      <c r="R64" s="54">
        <f>'4_Sim_NoASF&amp;HIGH'!X112</f>
        <v>9215.9643401494923</v>
      </c>
      <c r="S64" s="78">
        <f>IF('4_Sim_NoASF&amp;HIGH'!O112&gt;0,'4_Sim_NoASF&amp;HIGH'!O112,0)</f>
        <v>7.0000000000000001E-3</v>
      </c>
      <c r="T64" s="53">
        <f>IF('4_Sim_NoASF&amp;HIGH'!P112&gt;0,'4_Sim_NoASF&amp;HIGH'!P112,0)</f>
        <v>7.0000000000000001E-3</v>
      </c>
      <c r="U64" s="53">
        <f>IF('4_Sim_NoASF&amp;HIGH'!Q112&gt;0,'4_Sim_NoASF&amp;HIGH'!Q112,0)</f>
        <v>7.0000000000000001E-3</v>
      </c>
      <c r="V64" s="184">
        <f t="shared" si="6"/>
        <v>2.1000000000000001E-2</v>
      </c>
      <c r="W64" s="54">
        <f>IF('4_Sim_NoASF&amp;HIGH'!S112&gt;0,'4_Sim_NoASF&amp;HIGH'!S112,0)</f>
        <v>0</v>
      </c>
      <c r="X64" s="78">
        <f>IF('4_Sim_NoASF&amp;HIGH'!O112&gt;0,0,-'4_Sim_NoASF&amp;HIGH'!O112)</f>
        <v>0</v>
      </c>
      <c r="Y64" s="53">
        <f>IF('4_Sim_NoASF&amp;HIGH'!P112&gt;0,0,-'4_Sim_NoASF&amp;HIGH'!P112)</f>
        <v>0</v>
      </c>
      <c r="Z64" s="53">
        <f>IF('4_Sim_NoASF&amp;HIGH'!Q112&gt;0,0,-'4_Sim_NoASF&amp;HIGH'!Q112)</f>
        <v>0</v>
      </c>
      <c r="AA64" s="184">
        <f t="shared" si="7"/>
        <v>0</v>
      </c>
      <c r="AB64" s="54">
        <f>IF('4_Sim_NoASF&amp;HIGH'!S112&gt;0,0,-'4_Sim_NoASF&amp;HIGH'!S112)</f>
        <v>22476.108711200075</v>
      </c>
    </row>
    <row r="65" spans="1:28" x14ac:dyDescent="0.3">
      <c r="A65" s="61">
        <v>2027</v>
      </c>
      <c r="B65" s="78">
        <f>'4_Sim_NoASF&amp;HIGH'!C113</f>
        <v>929.02667666720527</v>
      </c>
      <c r="C65" s="53">
        <f>'4_Sim_NoASF&amp;HIGH'!D113</f>
        <v>2561.0246851990742</v>
      </c>
      <c r="D65" s="53">
        <f>'4_Sim_NoASF&amp;HIGH'!E113</f>
        <v>258.64394552277014</v>
      </c>
      <c r="E65" s="184">
        <f>'4_Sim_NoASF&amp;HIGH'!F113</f>
        <v>3748.695307389049</v>
      </c>
      <c r="F65" s="54">
        <f>'4_Sim_NoASF&amp;HIGH'!G113</f>
        <v>6694.3544865991098</v>
      </c>
      <c r="G65" s="78">
        <f>'4_Sim_NoASF&amp;HIGH'!H113</f>
        <v>929.02667666720527</v>
      </c>
      <c r="H65" s="53">
        <f>'4_Sim_NoASF&amp;HIGH'!I113</f>
        <v>2561.0246851990742</v>
      </c>
      <c r="I65" s="53">
        <f>'4_Sim_NoASF&amp;HIGH'!J113</f>
        <v>258.87511772831607</v>
      </c>
      <c r="J65" s="184">
        <f>'4_Sim_NoASF&amp;HIGH'!K113</f>
        <v>3748.9264795945951</v>
      </c>
      <c r="K65" s="53">
        <f>'4_Sim_NoASF&amp;HIGH'!L113</f>
        <v>398.133439007802</v>
      </c>
      <c r="L65" s="53">
        <f>'4_Sim_NoASF&amp;HIGH'!M113</f>
        <v>31711.778496983832</v>
      </c>
      <c r="M65" s="205">
        <f>'4_Sim_NoASF&amp;HIGH'!N113</f>
        <v>32109.911935991629</v>
      </c>
      <c r="N65" s="53">
        <f>'4_Sim_NoASF&amp;HIGH'!T113</f>
        <v>127584.88266193731</v>
      </c>
      <c r="O65" s="53">
        <f>'4_Sim_NoASF&amp;HIGH'!U113</f>
        <v>168572.85056740249</v>
      </c>
      <c r="P65" s="53">
        <f>'4_Sim_NoASF&amp;HIGH'!V113</f>
        <v>134548.05295594703</v>
      </c>
      <c r="Q65" s="184">
        <f>'4_Sim_NoASF&amp;HIGH'!W113</f>
        <v>156066.04645985054</v>
      </c>
      <c r="R65" s="54">
        <f>'4_Sim_NoASF&amp;HIGH'!X113</f>
        <v>9501.8903445488486</v>
      </c>
      <c r="S65" s="78">
        <f>IF('4_Sim_NoASF&amp;HIGH'!O113&gt;0,'4_Sim_NoASF&amp;HIGH'!O113,0)</f>
        <v>7.0000000000000001E-3</v>
      </c>
      <c r="T65" s="53">
        <f>IF('4_Sim_NoASF&amp;HIGH'!P113&gt;0,'4_Sim_NoASF&amp;HIGH'!P113,0)</f>
        <v>7.0000000000000001E-3</v>
      </c>
      <c r="U65" s="53">
        <f>IF('4_Sim_NoASF&amp;HIGH'!Q113&gt;0,'4_Sim_NoASF&amp;HIGH'!Q113,0)</f>
        <v>0</v>
      </c>
      <c r="V65" s="184">
        <f t="shared" si="6"/>
        <v>1.4E-2</v>
      </c>
      <c r="W65" s="54">
        <f>IF('4_Sim_NoASF&amp;HIGH'!S113&gt;0,'4_Sim_NoASF&amp;HIGH'!S113,0)</f>
        <v>0</v>
      </c>
      <c r="X65" s="78">
        <f>IF('4_Sim_NoASF&amp;HIGH'!O113&gt;0,0,-'4_Sim_NoASF&amp;HIGH'!O113)</f>
        <v>0</v>
      </c>
      <c r="Y65" s="53">
        <f>IF('4_Sim_NoASF&amp;HIGH'!P113&gt;0,0,-'4_Sim_NoASF&amp;HIGH'!P113)</f>
        <v>0</v>
      </c>
      <c r="Z65" s="53">
        <f>IF('4_Sim_NoASF&amp;HIGH'!Q113&gt;0,0,-'4_Sim_NoASF&amp;HIGH'!Q113)</f>
        <v>0.22417220554600983</v>
      </c>
      <c r="AA65" s="184">
        <f t="shared" si="7"/>
        <v>0.22417220554600983</v>
      </c>
      <c r="AB65" s="54">
        <f>IF('4_Sim_NoASF&amp;HIGH'!S113&gt;0,0,-'4_Sim_NoASF&amp;HIGH'!S113)</f>
        <v>25415.550449392522</v>
      </c>
    </row>
    <row r="66" spans="1:28" x14ac:dyDescent="0.3">
      <c r="A66" s="61">
        <v>2028</v>
      </c>
      <c r="B66" s="78">
        <f>'4_Sim_NoASF&amp;HIGH'!C114</f>
        <v>950.13669827755825</v>
      </c>
      <c r="C66" s="53">
        <f>'4_Sim_NoASF&amp;HIGH'!D114</f>
        <v>2907.0745744369988</v>
      </c>
      <c r="D66" s="53">
        <f>'4_Sim_NoASF&amp;HIGH'!E114</f>
        <v>301.3508839583285</v>
      </c>
      <c r="E66" s="184">
        <f>'4_Sim_NoASF&amp;HIGH'!F114</f>
        <v>4158.5621566728851</v>
      </c>
      <c r="F66" s="54">
        <f>'4_Sim_NoASF&amp;HIGH'!G114</f>
        <v>7194.0936825542149</v>
      </c>
      <c r="G66" s="78">
        <f>'4_Sim_NoASF&amp;HIGH'!H114</f>
        <v>950.13669827755848</v>
      </c>
      <c r="H66" s="53">
        <f>'4_Sim_NoASF&amp;HIGH'!I114</f>
        <v>2907.0745744369988</v>
      </c>
      <c r="I66" s="53">
        <f>'4_Sim_NoASF&amp;HIGH'!J114</f>
        <v>302.17330640594309</v>
      </c>
      <c r="J66" s="184">
        <f>'4_Sim_NoASF&amp;HIGH'!K114</f>
        <v>4159.3845791205003</v>
      </c>
      <c r="K66" s="53">
        <f>'4_Sim_NoASF&amp;HIGH'!L114</f>
        <v>424.1489789961866</v>
      </c>
      <c r="L66" s="53">
        <f>'4_Sim_NoASF&amp;HIGH'!M114</f>
        <v>35521.998852251018</v>
      </c>
      <c r="M66" s="205">
        <f>'4_Sim_NoASF&amp;HIGH'!N114</f>
        <v>35946.147831247203</v>
      </c>
      <c r="N66" s="53">
        <f>'4_Sim_NoASF&amp;HIGH'!T114</f>
        <v>133307.15965185378</v>
      </c>
      <c r="O66" s="53">
        <f>'4_Sim_NoASF&amp;HIGH'!U114</f>
        <v>177239.97745048912</v>
      </c>
      <c r="P66" s="53">
        <f>'4_Sim_NoASF&amp;HIGH'!V114</f>
        <v>136284.89270696547</v>
      </c>
      <c r="Q66" s="184">
        <f>'4_Sim_NoASF&amp;HIGH'!W114</f>
        <v>164228.98633128026</v>
      </c>
      <c r="R66" s="54">
        <f>'4_Sim_NoASF&amp;HIGH'!X114</f>
        <v>9798.2808779023326</v>
      </c>
      <c r="S66" s="78">
        <f>IF('4_Sim_NoASF&amp;HIGH'!O114&gt;0,'4_Sim_NoASF&amp;HIGH'!O114,0)</f>
        <v>7.0000000000000001E-3</v>
      </c>
      <c r="T66" s="53">
        <f>IF('4_Sim_NoASF&amp;HIGH'!P114&gt;0,'4_Sim_NoASF&amp;HIGH'!P114,0)</f>
        <v>7.0000000000000001E-3</v>
      </c>
      <c r="U66" s="53">
        <f>IF('4_Sim_NoASF&amp;HIGH'!Q114&gt;0,'4_Sim_NoASF&amp;HIGH'!Q114,0)</f>
        <v>0</v>
      </c>
      <c r="V66" s="184">
        <f t="shared" si="6"/>
        <v>1.4E-2</v>
      </c>
      <c r="W66" s="54">
        <f>IF('4_Sim_NoASF&amp;HIGH'!S114&gt;0,'4_Sim_NoASF&amp;HIGH'!S114,0)</f>
        <v>0</v>
      </c>
      <c r="X66" s="78">
        <f>IF('4_Sim_NoASF&amp;HIGH'!O114&gt;0,0,-'4_Sim_NoASF&amp;HIGH'!O114)</f>
        <v>0</v>
      </c>
      <c r="Y66" s="53">
        <f>IF('4_Sim_NoASF&amp;HIGH'!P114&gt;0,0,-'4_Sim_NoASF&amp;HIGH'!P114)</f>
        <v>0</v>
      </c>
      <c r="Z66" s="53">
        <f>IF('4_Sim_NoASF&amp;HIGH'!Q114&gt;0,0,-'4_Sim_NoASF&amp;HIGH'!Q114)</f>
        <v>0.81542244761429827</v>
      </c>
      <c r="AA66" s="184">
        <f t="shared" si="7"/>
        <v>0.81542244761429827</v>
      </c>
      <c r="AB66" s="54">
        <f>IF('4_Sim_NoASF&amp;HIGH'!S114&gt;0,0,-'4_Sim_NoASF&amp;HIGH'!S114)</f>
        <v>28752.047148692986</v>
      </c>
    </row>
    <row r="67" spans="1:28" x14ac:dyDescent="0.3">
      <c r="A67" s="61">
        <v>2029</v>
      </c>
      <c r="B67" s="78">
        <f>'4_Sim_NoASF&amp;HIGH'!C115</f>
        <v>971.69022472952702</v>
      </c>
      <c r="C67" s="53">
        <f>'4_Sim_NoASF&amp;HIGH'!D115</f>
        <v>3319.2085509868184</v>
      </c>
      <c r="D67" s="53">
        <f>'4_Sim_NoASF&amp;HIGH'!E115</f>
        <v>354.31315816955225</v>
      </c>
      <c r="E67" s="184">
        <f>'4_Sim_NoASF&amp;HIGH'!F115</f>
        <v>4645.2119338858975</v>
      </c>
      <c r="F67" s="54">
        <f>'4_Sim_NoASF&amp;HIGH'!G115</f>
        <v>7767.5432998301185</v>
      </c>
      <c r="G67" s="78">
        <f>'4_Sim_NoASF&amp;HIGH'!H115</f>
        <v>971.69022472952702</v>
      </c>
      <c r="H67" s="53">
        <f>'4_Sim_NoASF&amp;HIGH'!I115</f>
        <v>3319.2085509868166</v>
      </c>
      <c r="I67" s="53">
        <f>'4_Sim_NoASF&amp;HIGH'!J115</f>
        <v>355.9061667690122</v>
      </c>
      <c r="J67" s="184">
        <f>'4_Sim_NoASF&amp;HIGH'!K115</f>
        <v>4646.8049424853552</v>
      </c>
      <c r="K67" s="53">
        <f>'4_Sim_NoASF&amp;HIGH'!L115</f>
        <v>450.8290433978168</v>
      </c>
      <c r="L67" s="53">
        <f>'4_Sim_NoASF&amp;HIGH'!M115</f>
        <v>39990.754657376761</v>
      </c>
      <c r="M67" s="205">
        <f>'4_Sim_NoASF&amp;HIGH'!N115</f>
        <v>40441.583700774572</v>
      </c>
      <c r="N67" s="53">
        <f>'4_Sim_NoASF&amp;HIGH'!T115</f>
        <v>139233.22777918645</v>
      </c>
      <c r="O67" s="53">
        <f>'4_Sim_NoASF&amp;HIGH'!U115</f>
        <v>185263.44943544405</v>
      </c>
      <c r="P67" s="53">
        <f>'4_Sim_NoASF&amp;HIGH'!V115</f>
        <v>136945.82811634653</v>
      </c>
      <c r="Q67" s="184">
        <f>'4_Sim_NoASF&amp;HIGH'!W115</f>
        <v>171937.37774036758</v>
      </c>
      <c r="R67" s="54">
        <f>'4_Sim_NoASF&amp;HIGH'!X115</f>
        <v>10105.689424040178</v>
      </c>
      <c r="S67" s="78">
        <f>IF('4_Sim_NoASF&amp;HIGH'!O115&gt;0,'4_Sim_NoASF&amp;HIGH'!O115,0)</f>
        <v>7.0000000000000001E-3</v>
      </c>
      <c r="T67" s="53">
        <f>IF('4_Sim_NoASF&amp;HIGH'!P115&gt;0,'4_Sim_NoASF&amp;HIGH'!P115,0)</f>
        <v>7.0000000000000001E-3</v>
      </c>
      <c r="U67" s="53">
        <f>IF('4_Sim_NoASF&amp;HIGH'!Q115&gt;0,'4_Sim_NoASF&amp;HIGH'!Q115,0)</f>
        <v>0</v>
      </c>
      <c r="V67" s="184">
        <f t="shared" si="6"/>
        <v>1.4E-2</v>
      </c>
      <c r="W67" s="54">
        <f>IF('4_Sim_NoASF&amp;HIGH'!S115&gt;0,'4_Sim_NoASF&amp;HIGH'!S115,0)</f>
        <v>0</v>
      </c>
      <c r="X67" s="78">
        <f>IF('4_Sim_NoASF&amp;HIGH'!O115&gt;0,0,-'4_Sim_NoASF&amp;HIGH'!O115)</f>
        <v>0</v>
      </c>
      <c r="Y67" s="53">
        <f>IF('4_Sim_NoASF&amp;HIGH'!P115&gt;0,0,-'4_Sim_NoASF&amp;HIGH'!P115)</f>
        <v>0</v>
      </c>
      <c r="Z67" s="53">
        <f>IF('4_Sim_NoASF&amp;HIGH'!Q115&gt;0,0,-'4_Sim_NoASF&amp;HIGH'!Q115)</f>
        <v>1.5860085994600206</v>
      </c>
      <c r="AA67" s="184">
        <f t="shared" si="7"/>
        <v>1.5860085994600206</v>
      </c>
      <c r="AB67" s="54">
        <f>IF('4_Sim_NoASF&amp;HIGH'!S115&gt;0,0,-'4_Sim_NoASF&amp;HIGH'!S115)</f>
        <v>32674.033400944456</v>
      </c>
    </row>
    <row r="68" spans="1:28" ht="16.2" thickBot="1" x14ac:dyDescent="0.35">
      <c r="A68" s="213">
        <v>2030</v>
      </c>
      <c r="B68" s="79">
        <f>'4_Sim_NoASF&amp;HIGH'!C116</f>
        <v>993.69775505438338</v>
      </c>
      <c r="C68" s="56">
        <f>'4_Sim_NoASF&amp;HIGH'!D116</f>
        <v>3812.0594694077831</v>
      </c>
      <c r="D68" s="56">
        <f>'4_Sim_NoASF&amp;HIGH'!E116</f>
        <v>420.39025484390868</v>
      </c>
      <c r="E68" s="185">
        <f>'4_Sim_NoASF&amp;HIGH'!F116</f>
        <v>5226.1474793060752</v>
      </c>
      <c r="F68" s="57">
        <f>'4_Sim_NoASF&amp;HIGH'!G116</f>
        <v>8423.2832011925584</v>
      </c>
      <c r="G68" s="79">
        <f>'4_Sim_NoASF&amp;HIGH'!H116</f>
        <v>993.69775505438383</v>
      </c>
      <c r="H68" s="56">
        <f>'4_Sim_NoASF&amp;HIGH'!I116</f>
        <v>3812.0594694077818</v>
      </c>
      <c r="I68" s="56">
        <f>'4_Sim_NoASF&amp;HIGH'!J116</f>
        <v>423.0137721054603</v>
      </c>
      <c r="J68" s="185">
        <f>'4_Sim_NoASF&amp;HIGH'!K116</f>
        <v>5228.7709965676258</v>
      </c>
      <c r="K68" s="56">
        <f>'4_Sim_NoASF&amp;HIGH'!L116</f>
        <v>476.87361294546412</v>
      </c>
      <c r="L68" s="56">
        <f>'4_Sim_NoASF&amp;HIGH'!M116</f>
        <v>45244.710886218112</v>
      </c>
      <c r="M68" s="206">
        <f>'4_Sim_NoASF&amp;HIGH'!N116</f>
        <v>45721.584499163575</v>
      </c>
      <c r="N68" s="56">
        <f>'4_Sim_NoASF&amp;HIGH'!T116</f>
        <v>140883.37572338054</v>
      </c>
      <c r="O68" s="56">
        <f>'4_Sim_NoASF&amp;HIGH'!U116</f>
        <v>185617.23504379782</v>
      </c>
      <c r="P68" s="56">
        <f>'4_Sim_NoASF&amp;HIGH'!V116</f>
        <v>136888.29754148592</v>
      </c>
      <c r="Q68" s="185">
        <f>'4_Sim_NoASF&amp;HIGH'!W116</f>
        <v>173173.59440857536</v>
      </c>
      <c r="R68" s="57">
        <f>'4_Sim_NoASF&amp;HIGH'!X116</f>
        <v>10145.079029150234</v>
      </c>
      <c r="S68" s="79">
        <f>IF('4_Sim_NoASF&amp;HIGH'!O116&gt;0,'4_Sim_NoASF&amp;HIGH'!O116,0)</f>
        <v>7.0000000000000001E-3</v>
      </c>
      <c r="T68" s="56">
        <f>IF('4_Sim_NoASF&amp;HIGH'!P116&gt;0,'4_Sim_NoASF&amp;HIGH'!P116,0)</f>
        <v>7.0000000000000001E-3</v>
      </c>
      <c r="U68" s="56">
        <f>IF('4_Sim_NoASF&amp;HIGH'!Q116&gt;0,'4_Sim_NoASF&amp;HIGH'!Q116,0)</f>
        <v>0</v>
      </c>
      <c r="V68" s="185">
        <f t="shared" si="6"/>
        <v>1.4E-2</v>
      </c>
      <c r="W68" s="57">
        <f>IF('4_Sim_NoASF&amp;HIGH'!S116&gt;0,'4_Sim_NoASF&amp;HIGH'!S116,0)</f>
        <v>0</v>
      </c>
      <c r="X68" s="79">
        <f>IF('4_Sim_NoASF&amp;HIGH'!O116&gt;0,0,-'4_Sim_NoASF&amp;HIGH'!O116)</f>
        <v>0</v>
      </c>
      <c r="Y68" s="56">
        <f>IF('4_Sim_NoASF&amp;HIGH'!P116&gt;0,0,-'4_Sim_NoASF&amp;HIGH'!P116)</f>
        <v>0</v>
      </c>
      <c r="Z68" s="56">
        <f>IF('4_Sim_NoASF&amp;HIGH'!Q116&gt;0,0,-'4_Sim_NoASF&amp;HIGH'!Q116)</f>
        <v>2.6165172615516559</v>
      </c>
      <c r="AA68" s="185">
        <f t="shared" si="7"/>
        <v>2.6165172615516559</v>
      </c>
      <c r="AB68" s="57">
        <f>IF('4_Sim_NoASF&amp;HIGH'!S116&gt;0,0,-'4_Sim_NoASF&amp;HIGH'!S116)</f>
        <v>37298.294297971013</v>
      </c>
    </row>
    <row r="70" spans="1:28" ht="16.2" thickBot="1" x14ac:dyDescent="0.35">
      <c r="A70" s="40" t="s">
        <v>196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 spans="1:28" ht="16.2" thickBot="1" x14ac:dyDescent="0.35">
      <c r="A71" s="80"/>
      <c r="B71" s="536" t="s">
        <v>26</v>
      </c>
      <c r="C71" s="537"/>
      <c r="D71" s="537"/>
      <c r="E71" s="537"/>
      <c r="F71" s="538"/>
      <c r="G71" s="536" t="s">
        <v>27</v>
      </c>
      <c r="H71" s="537"/>
      <c r="I71" s="537"/>
      <c r="J71" s="537"/>
      <c r="K71" s="537"/>
      <c r="L71" s="537"/>
      <c r="M71" s="538"/>
      <c r="N71" s="537" t="s">
        <v>28</v>
      </c>
      <c r="O71" s="537"/>
      <c r="P71" s="537"/>
      <c r="Q71" s="537"/>
      <c r="R71" s="538"/>
      <c r="S71" s="536" t="s">
        <v>112</v>
      </c>
      <c r="T71" s="537"/>
      <c r="U71" s="537"/>
      <c r="V71" s="537"/>
      <c r="W71" s="538"/>
      <c r="X71" s="536" t="s">
        <v>113</v>
      </c>
      <c r="Y71" s="537"/>
      <c r="Z71" s="537"/>
      <c r="AA71" s="537"/>
      <c r="AB71" s="538"/>
    </row>
    <row r="72" spans="1:28" ht="16.2" thickBot="1" x14ac:dyDescent="0.35">
      <c r="A72" s="127"/>
      <c r="B72" s="42" t="s">
        <v>30</v>
      </c>
      <c r="C72" s="42" t="s">
        <v>31</v>
      </c>
      <c r="D72" s="42" t="s">
        <v>32</v>
      </c>
      <c r="E72" s="181" t="s">
        <v>33</v>
      </c>
      <c r="F72" s="42" t="s">
        <v>29</v>
      </c>
      <c r="G72" s="168" t="s">
        <v>30</v>
      </c>
      <c r="H72" s="168" t="s">
        <v>31</v>
      </c>
      <c r="I72" s="168" t="s">
        <v>32</v>
      </c>
      <c r="J72" s="181" t="s">
        <v>33</v>
      </c>
      <c r="K72" s="115" t="s">
        <v>34</v>
      </c>
      <c r="L72" s="168" t="s">
        <v>35</v>
      </c>
      <c r="M72" s="297" t="s">
        <v>43</v>
      </c>
      <c r="N72" s="160" t="s">
        <v>30</v>
      </c>
      <c r="O72" s="42" t="s">
        <v>31</v>
      </c>
      <c r="P72" s="42" t="s">
        <v>32</v>
      </c>
      <c r="Q72" s="181" t="s">
        <v>33</v>
      </c>
      <c r="R72" s="168" t="s">
        <v>29</v>
      </c>
      <c r="S72" s="42" t="s">
        <v>30</v>
      </c>
      <c r="T72" s="42" t="s">
        <v>31</v>
      </c>
      <c r="U72" s="42" t="s">
        <v>32</v>
      </c>
      <c r="V72" s="181" t="s">
        <v>33</v>
      </c>
      <c r="W72" s="42" t="s">
        <v>29</v>
      </c>
      <c r="X72" s="168" t="s">
        <v>30</v>
      </c>
      <c r="Y72" s="168" t="s">
        <v>31</v>
      </c>
      <c r="Z72" s="168" t="s">
        <v>32</v>
      </c>
      <c r="AA72" s="297" t="s">
        <v>33</v>
      </c>
      <c r="AB72" s="168" t="s">
        <v>29</v>
      </c>
    </row>
    <row r="73" spans="1:28" x14ac:dyDescent="0.3">
      <c r="A73" s="212">
        <v>2018</v>
      </c>
      <c r="B73" s="77">
        <f>'5_Sim_ASF&amp;FT'!C104</f>
        <v>754.57999192206978</v>
      </c>
      <c r="C73" s="50">
        <f>'5_Sim_ASF&amp;FT'!D104</f>
        <v>1059.4367831280679</v>
      </c>
      <c r="D73" s="50">
        <f>'5_Sim_ASF&amp;FT'!E104</f>
        <v>97.74707413422972</v>
      </c>
      <c r="E73" s="183">
        <f>'5_Sim_ASF&amp;FT'!F104</f>
        <v>1911.7638491843672</v>
      </c>
      <c r="F73" s="50">
        <f>'5_Sim_ASF&amp;FT'!G104</f>
        <v>4246.4333566721834</v>
      </c>
      <c r="G73" s="77">
        <f>'5_Sim_ASF&amp;FT'!H104</f>
        <v>754.57999192206967</v>
      </c>
      <c r="H73" s="50">
        <f>'5_Sim_ASF&amp;FT'!I104</f>
        <v>1059.4367831280683</v>
      </c>
      <c r="I73" s="50">
        <f>'5_Sim_ASF&amp;FT'!J104</f>
        <v>95.751636940187382</v>
      </c>
      <c r="J73" s="183">
        <f>'5_Sim_ASF&amp;FT'!K104</f>
        <v>1909.7684119903251</v>
      </c>
      <c r="K73" s="50">
        <f>'5_Sim_ASF&amp;FT'!L104</f>
        <v>217.21155814113021</v>
      </c>
      <c r="L73" s="50">
        <f>'5_Sim_ASF&amp;FT'!M104</f>
        <v>12835.395477989521</v>
      </c>
      <c r="M73" s="51">
        <f>'5_Sim_ASF&amp;FT'!N104</f>
        <v>13052.607036130652</v>
      </c>
      <c r="N73" s="50">
        <f>'5_Sim_ASF&amp;FT'!T104</f>
        <v>79291.006026788469</v>
      </c>
      <c r="O73" s="50">
        <f>'5_Sim_ASF&amp;FT'!U104</f>
        <v>79472.188203116209</v>
      </c>
      <c r="P73" s="50">
        <f>'5_Sim_ASF&amp;FT'!V104</f>
        <v>82941.792586116513</v>
      </c>
      <c r="Q73" s="183">
        <f>'5_Sim_ASF&amp;FT'!W104</f>
        <v>79574.558654334222</v>
      </c>
      <c r="R73" s="51">
        <f>'5_Sim_ASF&amp;FT'!X104</f>
        <v>7099.9176596539946</v>
      </c>
      <c r="S73" s="77">
        <f>IF('5_Sim_ASF&amp;FT'!O104&gt;0,'5_Sim_ASF&amp;FT'!O104,0)</f>
        <v>7.0000000000000001E-3</v>
      </c>
      <c r="T73" s="50">
        <f>IF('5_Sim_ASF&amp;FT'!P104&gt;0,'5_Sim_ASF&amp;FT'!P104,0)</f>
        <v>7.0000000000000001E-3</v>
      </c>
      <c r="U73" s="50">
        <f>IF('5_Sim_ASF&amp;FT'!Q104&gt;0,'5_Sim_ASF&amp;FT'!Q104,0)</f>
        <v>2.0024371940423449</v>
      </c>
      <c r="V73" s="183">
        <f>SUM(S73:U73)</f>
        <v>2.0164371940423447</v>
      </c>
      <c r="W73" s="51">
        <f>IF('5_Sim_ASF&amp;FT'!S121&gt;0,'5_Sim_ASF&amp;FT'!S104,0)</f>
        <v>0</v>
      </c>
      <c r="X73" s="77">
        <f>IF('5_Sim_ASF&amp;FT'!O104&gt;0,0,-'5_Sim_ASF&amp;FT'!O104)</f>
        <v>0</v>
      </c>
      <c r="Y73" s="50">
        <f>IF('5_Sim_ASF&amp;FT'!P104&gt;0,0,-'5_Sim_ASF&amp;FT'!P104)</f>
        <v>0</v>
      </c>
      <c r="Z73" s="50">
        <f>IF('5_Sim_ASF&amp;FT'!Q104&gt;0,0,-'5_Sim_ASF&amp;FT'!Q104)</f>
        <v>0</v>
      </c>
      <c r="AA73" s="183">
        <f>SUM(X73:Z73)</f>
        <v>0</v>
      </c>
      <c r="AB73" s="51">
        <f>IF('5_Sim_ASF&amp;FT'!S104&gt;0,0,-'5_Sim_ASF&amp;FT'!S104)</f>
        <v>8806.1666794584671</v>
      </c>
    </row>
    <row r="74" spans="1:28" x14ac:dyDescent="0.3">
      <c r="A74" s="61">
        <v>2019</v>
      </c>
      <c r="B74" s="78">
        <f>'5_Sim_ASF&amp;FT'!C105</f>
        <v>519.16067221923845</v>
      </c>
      <c r="C74" s="53">
        <f>'5_Sim_ASF&amp;FT'!D105</f>
        <v>900.84336859001678</v>
      </c>
      <c r="D74" s="53">
        <f>'5_Sim_ASF&amp;FT'!E105</f>
        <v>106.0878982152183</v>
      </c>
      <c r="E74" s="184">
        <f>'5_Sim_ASF&amp;FT'!F105</f>
        <v>1526.0919390244735</v>
      </c>
      <c r="F74" s="53">
        <f>'5_Sim_ASF&amp;FT'!G105</f>
        <v>4444.3394757200276</v>
      </c>
      <c r="G74" s="78">
        <f>'5_Sim_ASF&amp;FT'!H105</f>
        <v>519.16067221923834</v>
      </c>
      <c r="H74" s="53">
        <f>'5_Sim_ASF&amp;FT'!I105</f>
        <v>900.84336859001587</v>
      </c>
      <c r="I74" s="53">
        <f>'5_Sim_ASF&amp;FT'!J105</f>
        <v>106.0878982152183</v>
      </c>
      <c r="J74" s="184">
        <f>'5_Sim_ASF&amp;FT'!K105</f>
        <v>1526.0919390244726</v>
      </c>
      <c r="K74" s="53">
        <f>'5_Sim_ASF&amp;FT'!L105</f>
        <v>224.47620785559965</v>
      </c>
      <c r="L74" s="53">
        <f>'5_Sim_ASF&amp;FT'!M105</f>
        <v>10835.239054887063</v>
      </c>
      <c r="M74" s="54">
        <f>'5_Sim_ASF&amp;FT'!N105</f>
        <v>11059.715262742662</v>
      </c>
      <c r="N74" s="53">
        <f>'5_Sim_ASF&amp;FT'!T105</f>
        <v>105690.28718914741</v>
      </c>
      <c r="O74" s="53">
        <f>'5_Sim_ASF&amp;FT'!U105</f>
        <v>83820.389364263101</v>
      </c>
      <c r="P74" s="53">
        <f>'5_Sim_ASF&amp;FT'!V105</f>
        <v>93437.392390374021</v>
      </c>
      <c r="Q74" s="184">
        <f>'5_Sim_ASF&amp;FT'!W105</f>
        <v>91928.838257723924</v>
      </c>
      <c r="R74" s="54">
        <f>'5_Sim_ASF&amp;FT'!X105</f>
        <v>7796.6736639480869</v>
      </c>
      <c r="S74" s="78">
        <f>IF('5_Sim_ASF&amp;FT'!O105&gt;0,'5_Sim_ASF&amp;FT'!O105,0)</f>
        <v>7.0000000000000001E-3</v>
      </c>
      <c r="T74" s="53">
        <f>IF('5_Sim_ASF&amp;FT'!P105&gt;0,'5_Sim_ASF&amp;FT'!P105,0)</f>
        <v>7.0000000000000001E-3</v>
      </c>
      <c r="U74" s="53">
        <f>IF('5_Sim_ASF&amp;FT'!Q105&gt;0,'5_Sim_ASF&amp;FT'!Q105,0)</f>
        <v>7.0000000000000001E-3</v>
      </c>
      <c r="V74" s="184">
        <f t="shared" ref="V74:V85" si="8">SUM(S74:U74)</f>
        <v>2.1000000000000001E-2</v>
      </c>
      <c r="W74" s="54">
        <f>IF('5_Sim_ASF&amp;FT'!S122&gt;0,'5_Sim_ASF&amp;FT'!S105,0)</f>
        <v>0</v>
      </c>
      <c r="X74" s="78">
        <f>IF('5_Sim_ASF&amp;FT'!O105&gt;0,0,-'5_Sim_ASF&amp;FT'!O105)</f>
        <v>0</v>
      </c>
      <c r="Y74" s="53">
        <f>IF('5_Sim_ASF&amp;FT'!P105&gt;0,0,-'5_Sim_ASF&amp;FT'!P105)</f>
        <v>0</v>
      </c>
      <c r="Z74" s="53">
        <f>IF('5_Sim_ASF&amp;FT'!Q105&gt;0,0,-'5_Sim_ASF&amp;FT'!Q105)</f>
        <v>0</v>
      </c>
      <c r="AA74" s="184">
        <f t="shared" ref="AA74:AA85" si="9">SUM(X74:Z74)</f>
        <v>0</v>
      </c>
      <c r="AB74" s="54">
        <f>IF('5_Sim_ASF&amp;FT'!S105&gt;0,0,-'5_Sim_ASF&amp;FT'!S105)</f>
        <v>6615.3687870226358</v>
      </c>
    </row>
    <row r="75" spans="1:28" x14ac:dyDescent="0.3">
      <c r="A75" s="61">
        <v>2020</v>
      </c>
      <c r="B75" s="78">
        <f>'5_Sim_ASF&amp;FT'!C106</f>
        <v>596.43422056217662</v>
      </c>
      <c r="C75" s="53">
        <f>'5_Sim_ASF&amp;FT'!D106</f>
        <v>1041.2808759434479</v>
      </c>
      <c r="D75" s="53">
        <f>'5_Sim_ASF&amp;FT'!E106</f>
        <v>106.74834915703639</v>
      </c>
      <c r="E75" s="184">
        <f>'5_Sim_ASF&amp;FT'!F106</f>
        <v>1744.4634456626607</v>
      </c>
      <c r="F75" s="53">
        <f>'5_Sim_ASF&amp;FT'!G106</f>
        <v>4779.2262277113887</v>
      </c>
      <c r="G75" s="78">
        <f>'5_Sim_ASF&amp;FT'!H106</f>
        <v>596.43422056217662</v>
      </c>
      <c r="H75" s="53">
        <f>'5_Sim_ASF&amp;FT'!I106</f>
        <v>1041.2808759434477</v>
      </c>
      <c r="I75" s="53">
        <f>'5_Sim_ASF&amp;FT'!J106</f>
        <v>106.7483491570364</v>
      </c>
      <c r="J75" s="184">
        <f>'5_Sim_ASF&amp;FT'!K106</f>
        <v>1744.4634456626609</v>
      </c>
      <c r="K75" s="53">
        <f>'5_Sim_ASF&amp;FT'!L106</f>
        <v>243.80487694590443</v>
      </c>
      <c r="L75" s="53">
        <f>'5_Sim_ASF&amp;FT'!M106</f>
        <v>12831.993862749674</v>
      </c>
      <c r="M75" s="54">
        <f>'5_Sim_ASF&amp;FT'!N106</f>
        <v>13075.798739695578</v>
      </c>
      <c r="N75" s="53">
        <f>'5_Sim_ASF&amp;FT'!T106</f>
        <v>131229.35194496636</v>
      </c>
      <c r="O75" s="53">
        <f>'5_Sim_ASF&amp;FT'!U106</f>
        <v>102594.29768631338</v>
      </c>
      <c r="P75" s="53">
        <f>'5_Sim_ASF&amp;FT'!V106</f>
        <v>93578.323146377705</v>
      </c>
      <c r="Q75" s="184">
        <f>'5_Sim_ASF&amp;FT'!W106</f>
        <v>111832.94691648582</v>
      </c>
      <c r="R75" s="54">
        <f>'5_Sim_ASF&amp;FT'!X106</f>
        <v>8441.7778994930395</v>
      </c>
      <c r="S75" s="78">
        <f>IF('5_Sim_ASF&amp;FT'!O106&gt;0,'5_Sim_ASF&amp;FT'!O106,0)</f>
        <v>7.0000000000000001E-3</v>
      </c>
      <c r="T75" s="53">
        <f>IF('5_Sim_ASF&amp;FT'!P106&gt;0,'5_Sim_ASF&amp;FT'!P106,0)</f>
        <v>7.0000000000000001E-3</v>
      </c>
      <c r="U75" s="53">
        <f>IF('5_Sim_ASF&amp;FT'!Q106&gt;0,'5_Sim_ASF&amp;FT'!Q106,0)</f>
        <v>7.0000000000000001E-3</v>
      </c>
      <c r="V75" s="184">
        <f t="shared" si="8"/>
        <v>2.1000000000000001E-2</v>
      </c>
      <c r="W75" s="54">
        <f>IF('5_Sim_ASF&amp;FT'!S123&gt;0,'5_Sim_ASF&amp;FT'!S106,0)</f>
        <v>0</v>
      </c>
      <c r="X75" s="78">
        <f>IF('5_Sim_ASF&amp;FT'!O106&gt;0,0,-'5_Sim_ASF&amp;FT'!O106)</f>
        <v>0</v>
      </c>
      <c r="Y75" s="53">
        <f>IF('5_Sim_ASF&amp;FT'!P106&gt;0,0,-'5_Sim_ASF&amp;FT'!P106)</f>
        <v>0</v>
      </c>
      <c r="Z75" s="53">
        <f>IF('5_Sim_ASF&amp;FT'!Q106&gt;0,0,-'5_Sim_ASF&amp;FT'!Q106)</f>
        <v>0</v>
      </c>
      <c r="AA75" s="184">
        <f t="shared" si="9"/>
        <v>0</v>
      </c>
      <c r="AB75" s="54">
        <f>IF('5_Sim_ASF&amp;FT'!S106&gt;0,0,-'5_Sim_ASF&amp;FT'!S106)</f>
        <v>8296.5655119841904</v>
      </c>
    </row>
    <row r="76" spans="1:28" x14ac:dyDescent="0.3">
      <c r="A76" s="61">
        <v>2021</v>
      </c>
      <c r="B76" s="78">
        <f>'5_Sim_ASF&amp;FT'!C107</f>
        <v>613.87288903796764</v>
      </c>
      <c r="C76" s="53">
        <f>'5_Sim_ASF&amp;FT'!D107</f>
        <v>1090.3861217222279</v>
      </c>
      <c r="D76" s="53">
        <f>'5_Sim_ASF&amp;FT'!E107</f>
        <v>113.16855905154695</v>
      </c>
      <c r="E76" s="184">
        <f>'5_Sim_ASF&amp;FT'!F107</f>
        <v>1817.4275698117424</v>
      </c>
      <c r="F76" s="53">
        <f>'5_Sim_ASF&amp;FT'!G107</f>
        <v>5165.7038045854515</v>
      </c>
      <c r="G76" s="78">
        <f>'5_Sim_ASF&amp;FT'!H107</f>
        <v>613.8728890379673</v>
      </c>
      <c r="H76" s="53">
        <f>'5_Sim_ASF&amp;FT'!I107</f>
        <v>1090.3861217222282</v>
      </c>
      <c r="I76" s="53">
        <f>'5_Sim_ASF&amp;FT'!J107</f>
        <v>113.16855905154698</v>
      </c>
      <c r="J76" s="184">
        <f>'5_Sim_ASF&amp;FT'!K107</f>
        <v>1817.4275698117424</v>
      </c>
      <c r="K76" s="53">
        <f>'5_Sim_ASF&amp;FT'!L107</f>
        <v>242.47935307280051</v>
      </c>
      <c r="L76" s="53">
        <f>'5_Sim_ASF&amp;FT'!M107</f>
        <v>13253.680353746446</v>
      </c>
      <c r="M76" s="54">
        <f>'5_Sim_ASF&amp;FT'!N107</f>
        <v>13496.159706819244</v>
      </c>
      <c r="N76" s="53">
        <f>'5_Sim_ASF&amp;FT'!T107</f>
        <v>138933.90068968674</v>
      </c>
      <c r="O76" s="53">
        <f>'5_Sim_ASF&amp;FT'!U107</f>
        <v>106464.10968812437</v>
      </c>
      <c r="P76" s="53">
        <f>'5_Sim_ASF&amp;FT'!V107</f>
        <v>96489.49370554644</v>
      </c>
      <c r="Q76" s="184">
        <f>'5_Sim_ASF&amp;FT'!W107</f>
        <v>116810.33300017359</v>
      </c>
      <c r="R76" s="54">
        <f>'5_Sim_ASF&amp;FT'!X107</f>
        <v>9314.3059561476493</v>
      </c>
      <c r="S76" s="78">
        <f>IF('5_Sim_ASF&amp;FT'!O107&gt;0,'5_Sim_ASF&amp;FT'!O107,0)</f>
        <v>7.0000000000000001E-3</v>
      </c>
      <c r="T76" s="53">
        <f>IF('5_Sim_ASF&amp;FT'!P107&gt;0,'5_Sim_ASF&amp;FT'!P107,0)</f>
        <v>7.0000000000000001E-3</v>
      </c>
      <c r="U76" s="53">
        <f>IF('5_Sim_ASF&amp;FT'!Q107&gt;0,'5_Sim_ASF&amp;FT'!Q107,0)</f>
        <v>7.0000000000000001E-3</v>
      </c>
      <c r="V76" s="184">
        <f t="shared" si="8"/>
        <v>2.1000000000000001E-2</v>
      </c>
      <c r="W76" s="54">
        <f>IF('5_Sim_ASF&amp;FT'!S124&gt;0,'5_Sim_ASF&amp;FT'!S107,0)</f>
        <v>0</v>
      </c>
      <c r="X76" s="78">
        <f>IF('5_Sim_ASF&amp;FT'!O107&gt;0,0,-'5_Sim_ASF&amp;FT'!O107)</f>
        <v>0</v>
      </c>
      <c r="Y76" s="53">
        <f>IF('5_Sim_ASF&amp;FT'!P107&gt;0,0,-'5_Sim_ASF&amp;FT'!P107)</f>
        <v>0</v>
      </c>
      <c r="Z76" s="53">
        <f>IF('5_Sim_ASF&amp;FT'!Q107&gt;0,0,-'5_Sim_ASF&amp;FT'!Q107)</f>
        <v>0</v>
      </c>
      <c r="AA76" s="184">
        <f t="shared" si="9"/>
        <v>0</v>
      </c>
      <c r="AB76" s="54">
        <f>IF('5_Sim_ASF&amp;FT'!S107&gt;0,0,-'5_Sim_ASF&amp;FT'!S107)</f>
        <v>8330.448902233793</v>
      </c>
    </row>
    <row r="77" spans="1:28" x14ac:dyDescent="0.3">
      <c r="A77" s="61">
        <v>2022</v>
      </c>
      <c r="B77" s="78">
        <f>'5_Sim_ASF&amp;FT'!C108</f>
        <v>631.77305322009431</v>
      </c>
      <c r="C77" s="53">
        <f>'5_Sim_ASF&amp;FT'!D108</f>
        <v>1147.8869758319445</v>
      </c>
      <c r="D77" s="53">
        <f>'5_Sim_ASF&amp;FT'!E108</f>
        <v>120.92213536385839</v>
      </c>
      <c r="E77" s="184">
        <f>'5_Sim_ASF&amp;FT'!F108</f>
        <v>1900.5821644158971</v>
      </c>
      <c r="F77" s="53">
        <f>'5_Sim_ASF&amp;FT'!G108</f>
        <v>5607.0772376666982</v>
      </c>
      <c r="G77" s="78">
        <f>'5_Sim_ASF&amp;FT'!H108</f>
        <v>631.77305322009443</v>
      </c>
      <c r="H77" s="53">
        <f>'5_Sim_ASF&amp;FT'!I108</f>
        <v>1147.8869758319445</v>
      </c>
      <c r="I77" s="53">
        <f>'5_Sim_ASF&amp;FT'!J108</f>
        <v>120.92213536385836</v>
      </c>
      <c r="J77" s="184">
        <f>'5_Sim_ASF&amp;FT'!K108</f>
        <v>1900.5821644158971</v>
      </c>
      <c r="K77" s="53">
        <f>'5_Sim_ASF&amp;FT'!L108</f>
        <v>240.80442344017717</v>
      </c>
      <c r="L77" s="53">
        <f>'5_Sim_ASF&amp;FT'!M108</f>
        <v>13705.10919232075</v>
      </c>
      <c r="M77" s="54">
        <f>'5_Sim_ASF&amp;FT'!N108</f>
        <v>13945.913615760925</v>
      </c>
      <c r="N77" s="53">
        <f>'5_Sim_ASF&amp;FT'!T108</f>
        <v>146895.78187748158</v>
      </c>
      <c r="O77" s="53">
        <f>'5_Sim_ASF&amp;FT'!U108</f>
        <v>109657.8292566811</v>
      </c>
      <c r="P77" s="53">
        <f>'5_Sim_ASF&amp;FT'!V108</f>
        <v>98568.167422198254</v>
      </c>
      <c r="Q77" s="184">
        <f>'5_Sim_ASF&amp;FT'!W108</f>
        <v>121330.5418858863</v>
      </c>
      <c r="R77" s="54">
        <f>'5_Sim_ASF&amp;FT'!X108</f>
        <v>10285.947051920752</v>
      </c>
      <c r="S77" s="78">
        <f>IF('5_Sim_ASF&amp;FT'!O108&gt;0,'5_Sim_ASF&amp;FT'!O108,0)</f>
        <v>7.0000000000000001E-3</v>
      </c>
      <c r="T77" s="53">
        <f>IF('5_Sim_ASF&amp;FT'!P108&gt;0,'5_Sim_ASF&amp;FT'!P108,0)</f>
        <v>7.0000000000000001E-3</v>
      </c>
      <c r="U77" s="53">
        <f>IF('5_Sim_ASF&amp;FT'!Q108&gt;0,'5_Sim_ASF&amp;FT'!Q108,0)</f>
        <v>7.0000000000000001E-3</v>
      </c>
      <c r="V77" s="184">
        <f t="shared" si="8"/>
        <v>2.1000000000000001E-2</v>
      </c>
      <c r="W77" s="54">
        <f>IF('5_Sim_ASF&amp;FT'!S125&gt;0,'5_Sim_ASF&amp;FT'!S108,0)</f>
        <v>0</v>
      </c>
      <c r="X77" s="78">
        <f>IF('5_Sim_ASF&amp;FT'!O108&gt;0,0,-'5_Sim_ASF&amp;FT'!O108)</f>
        <v>0</v>
      </c>
      <c r="Y77" s="53">
        <f>IF('5_Sim_ASF&amp;FT'!P108&gt;0,0,-'5_Sim_ASF&amp;FT'!P108)</f>
        <v>0</v>
      </c>
      <c r="Z77" s="53">
        <f>IF('5_Sim_ASF&amp;FT'!Q108&gt;0,0,-'5_Sim_ASF&amp;FT'!Q108)</f>
        <v>0</v>
      </c>
      <c r="AA77" s="184">
        <f t="shared" si="9"/>
        <v>0</v>
      </c>
      <c r="AB77" s="54">
        <f>IF('5_Sim_ASF&amp;FT'!S108&gt;0,0,-'5_Sim_ASF&amp;FT'!S108)</f>
        <v>8338.8293780942258</v>
      </c>
    </row>
    <row r="78" spans="1:28" x14ac:dyDescent="0.3">
      <c r="A78" s="61">
        <v>2023</v>
      </c>
      <c r="B78" s="78">
        <f>'5_Sim_ASF&amp;FT'!C109</f>
        <v>650.23611705880239</v>
      </c>
      <c r="C78" s="53">
        <f>'5_Sim_ASF&amp;FT'!D109</f>
        <v>1215.1157405191709</v>
      </c>
      <c r="D78" s="53">
        <f>'5_Sim_ASF&amp;FT'!E109</f>
        <v>130.26529855673215</v>
      </c>
      <c r="E78" s="184">
        <f>'5_Sim_ASF&amp;FT'!F109</f>
        <v>1995.6171561347055</v>
      </c>
      <c r="F78" s="53">
        <f>'5_Sim_ASF&amp;FT'!G109</f>
        <v>6082.8789413673439</v>
      </c>
      <c r="G78" s="78">
        <f>'5_Sim_ASF&amp;FT'!H109</f>
        <v>650.23611705880239</v>
      </c>
      <c r="H78" s="53">
        <f>'5_Sim_ASF&amp;FT'!I109</f>
        <v>1215.1157405191714</v>
      </c>
      <c r="I78" s="53">
        <f>'5_Sim_ASF&amp;FT'!J109</f>
        <v>130.26529855673215</v>
      </c>
      <c r="J78" s="184">
        <f>'5_Sim_ASF&amp;FT'!K109</f>
        <v>1995.6171561347062</v>
      </c>
      <c r="K78" s="53">
        <f>'5_Sim_ASF&amp;FT'!L109</f>
        <v>239.82742737815065</v>
      </c>
      <c r="L78" s="53">
        <f>'5_Sim_ASF&amp;FT'!M109</f>
        <v>14221.958310201711</v>
      </c>
      <c r="M78" s="54">
        <f>'5_Sim_ASF&amp;FT'!N109</f>
        <v>14461.785737579861</v>
      </c>
      <c r="N78" s="53">
        <f>'5_Sim_ASF&amp;FT'!T109</f>
        <v>155072.36856568189</v>
      </c>
      <c r="O78" s="53">
        <f>'5_Sim_ASF&amp;FT'!U109</f>
        <v>112059.87898999</v>
      </c>
      <c r="P78" s="53">
        <f>'5_Sim_ASF&amp;FT'!V109</f>
        <v>99712.136198479493</v>
      </c>
      <c r="Q78" s="184">
        <f>'5_Sim_ASF&amp;FT'!W109</f>
        <v>125268.72103890697</v>
      </c>
      <c r="R78" s="54">
        <f>'5_Sim_ASF&amp;FT'!X109</f>
        <v>11276.533156822363</v>
      </c>
      <c r="S78" s="78">
        <f>IF('5_Sim_ASF&amp;FT'!O109&gt;0,'5_Sim_ASF&amp;FT'!O109,0)</f>
        <v>7.0000000000000001E-3</v>
      </c>
      <c r="T78" s="53">
        <f>IF('5_Sim_ASF&amp;FT'!P109&gt;0,'5_Sim_ASF&amp;FT'!P109,0)</f>
        <v>7.0000000000000001E-3</v>
      </c>
      <c r="U78" s="53">
        <f>IF('5_Sim_ASF&amp;FT'!Q109&gt;0,'5_Sim_ASF&amp;FT'!Q109,0)</f>
        <v>7.0000000000000001E-3</v>
      </c>
      <c r="V78" s="184">
        <f t="shared" si="8"/>
        <v>2.1000000000000001E-2</v>
      </c>
      <c r="W78" s="54">
        <f>IF('5_Sim_ASF&amp;FT'!S126&gt;0,'5_Sim_ASF&amp;FT'!S109,0)</f>
        <v>0</v>
      </c>
      <c r="X78" s="78">
        <f>IF('5_Sim_ASF&amp;FT'!O109&gt;0,0,-'5_Sim_ASF&amp;FT'!O109)</f>
        <v>0</v>
      </c>
      <c r="Y78" s="53">
        <f>IF('5_Sim_ASF&amp;FT'!P109&gt;0,0,-'5_Sim_ASF&amp;FT'!P109)</f>
        <v>0</v>
      </c>
      <c r="Z78" s="53">
        <f>IF('5_Sim_ASF&amp;FT'!Q109&gt;0,0,-'5_Sim_ASF&amp;FT'!Q109)</f>
        <v>0</v>
      </c>
      <c r="AA78" s="184">
        <f t="shared" si="9"/>
        <v>0</v>
      </c>
      <c r="AB78" s="54">
        <f>IF('5_Sim_ASF&amp;FT'!S109&gt;0,0,-'5_Sim_ASF&amp;FT'!S109)</f>
        <v>8378.8997962125195</v>
      </c>
    </row>
    <row r="79" spans="1:28" x14ac:dyDescent="0.3">
      <c r="A79" s="61">
        <v>2024</v>
      </c>
      <c r="B79" s="78">
        <f>'5_Sim_ASF&amp;FT'!C110</f>
        <v>669.37786262742804</v>
      </c>
      <c r="C79" s="53">
        <f>'5_Sim_ASF&amp;FT'!D110</f>
        <v>1293.2346337352724</v>
      </c>
      <c r="D79" s="53">
        <f>'5_Sim_ASF&amp;FT'!E110</f>
        <v>141.44760911279025</v>
      </c>
      <c r="E79" s="184">
        <f>'5_Sim_ASF&amp;FT'!F110</f>
        <v>2104.0601054754907</v>
      </c>
      <c r="F79" s="53">
        <f>'5_Sim_ASF&amp;FT'!G110</f>
        <v>6553.6478796533274</v>
      </c>
      <c r="G79" s="78">
        <f>'5_Sim_ASF&amp;FT'!H110</f>
        <v>669.37786262742793</v>
      </c>
      <c r="H79" s="53">
        <f>'5_Sim_ASF&amp;FT'!I110</f>
        <v>1293.2346337352728</v>
      </c>
      <c r="I79" s="53">
        <f>'5_Sim_ASF&amp;FT'!J110</f>
        <v>141.44760911279025</v>
      </c>
      <c r="J79" s="184">
        <f>'5_Sim_ASF&amp;FT'!K110</f>
        <v>2104.0601054754907</v>
      </c>
      <c r="K79" s="53">
        <f>'5_Sim_ASF&amp;FT'!L110</f>
        <v>239.96987536409367</v>
      </c>
      <c r="L79" s="53">
        <f>'5_Sim_ASF&amp;FT'!M110</f>
        <v>14806.463479018932</v>
      </c>
      <c r="M79" s="54">
        <f>'5_Sim_ASF&amp;FT'!N110</f>
        <v>15046.433354383023</v>
      </c>
      <c r="N79" s="53">
        <f>'5_Sim_ASF&amp;FT'!T110</f>
        <v>163395.68856576929</v>
      </c>
      <c r="O79" s="53">
        <f>'5_Sim_ASF&amp;FT'!U110</f>
        <v>113620.55121930811</v>
      </c>
      <c r="P79" s="53">
        <f>'5_Sim_ASF&amp;FT'!V110</f>
        <v>99912.465558872354</v>
      </c>
      <c r="Q79" s="184">
        <f>'5_Sim_ASF&amp;FT'!W110</f>
        <v>128534.28824854927</v>
      </c>
      <c r="R79" s="54">
        <f>'5_Sim_ASF&amp;FT'!X110</f>
        <v>12261.434883922784</v>
      </c>
      <c r="S79" s="78">
        <f>IF('5_Sim_ASF&amp;FT'!O110&gt;0,'5_Sim_ASF&amp;FT'!O110,0)</f>
        <v>7.0000000000000001E-3</v>
      </c>
      <c r="T79" s="53">
        <f>IF('5_Sim_ASF&amp;FT'!P110&gt;0,'5_Sim_ASF&amp;FT'!P110,0)</f>
        <v>7.0000000000000001E-3</v>
      </c>
      <c r="U79" s="53">
        <f>IF('5_Sim_ASF&amp;FT'!Q110&gt;0,'5_Sim_ASF&amp;FT'!Q110,0)</f>
        <v>7.0000000000000001E-3</v>
      </c>
      <c r="V79" s="184">
        <f t="shared" si="8"/>
        <v>2.1000000000000001E-2</v>
      </c>
      <c r="W79" s="54">
        <f>IF('5_Sim_ASF&amp;FT'!S127&gt;0,'5_Sim_ASF&amp;FT'!S110,0)</f>
        <v>0</v>
      </c>
      <c r="X79" s="78">
        <f>IF('5_Sim_ASF&amp;FT'!O110&gt;0,0,-'5_Sim_ASF&amp;FT'!O110)</f>
        <v>0</v>
      </c>
      <c r="Y79" s="53">
        <f>IF('5_Sim_ASF&amp;FT'!P110&gt;0,0,-'5_Sim_ASF&amp;FT'!P110)</f>
        <v>0</v>
      </c>
      <c r="Z79" s="53">
        <f>IF('5_Sim_ASF&amp;FT'!Q110&gt;0,0,-'5_Sim_ASF&amp;FT'!Q110)</f>
        <v>0</v>
      </c>
      <c r="AA79" s="184">
        <f t="shared" si="9"/>
        <v>0</v>
      </c>
      <c r="AB79" s="54">
        <f>IF('5_Sim_ASF&amp;FT'!S110&gt;0,0,-'5_Sim_ASF&amp;FT'!S110)</f>
        <v>8492.7784747296955</v>
      </c>
    </row>
    <row r="80" spans="1:28" x14ac:dyDescent="0.3">
      <c r="A80" s="61">
        <v>2025</v>
      </c>
      <c r="B80" s="78">
        <f>'5_Sim_ASF&amp;FT'!C111</f>
        <v>688.94581946292431</v>
      </c>
      <c r="C80" s="53">
        <f>'5_Sim_ASF&amp;FT'!D111</f>
        <v>1383.5471178401617</v>
      </c>
      <c r="D80" s="53">
        <f>'5_Sim_ASF&amp;FT'!E111</f>
        <v>153.78307919163402</v>
      </c>
      <c r="E80" s="184">
        <f>'5_Sim_ASF&amp;FT'!F111</f>
        <v>2226.2760164947199</v>
      </c>
      <c r="F80" s="53">
        <f>'5_Sim_ASF&amp;FT'!G111</f>
        <v>7146.3482917984447</v>
      </c>
      <c r="G80" s="78">
        <f>'5_Sim_ASF&amp;FT'!H111</f>
        <v>688.94581946292419</v>
      </c>
      <c r="H80" s="53">
        <f>'5_Sim_ASF&amp;FT'!I111</f>
        <v>1383.5471178401617</v>
      </c>
      <c r="I80" s="53">
        <f>'5_Sim_ASF&amp;FT'!J111</f>
        <v>155.86259670163957</v>
      </c>
      <c r="J80" s="184">
        <f>'5_Sim_ASF&amp;FT'!K111</f>
        <v>2228.3555340047251</v>
      </c>
      <c r="K80" s="53">
        <f>'5_Sim_ASF&amp;FT'!L111</f>
        <v>237.04394846339193</v>
      </c>
      <c r="L80" s="53">
        <f>'5_Sim_ASF&amp;FT'!M111</f>
        <v>15386.311591715281</v>
      </c>
      <c r="M80" s="54">
        <f>'5_Sim_ASF&amp;FT'!N111</f>
        <v>15623.355540178674</v>
      </c>
      <c r="N80" s="53">
        <f>'5_Sim_ASF&amp;FT'!T111</f>
        <v>171987.49058108105</v>
      </c>
      <c r="O80" s="53">
        <f>'5_Sim_ASF&amp;FT'!U111</f>
        <v>114297.20640765746</v>
      </c>
      <c r="P80" s="53">
        <f>'5_Sim_ASF&amp;FT'!V111</f>
        <v>98326.720058561055</v>
      </c>
      <c r="Q80" s="184">
        <f>'5_Sim_ASF&amp;FT'!W111</f>
        <v>131016.38701569728</v>
      </c>
      <c r="R80" s="54">
        <f>'5_Sim_ASF&amp;FT'!X111</f>
        <v>13459.432971022987</v>
      </c>
      <c r="S80" s="78">
        <f>IF('5_Sim_ASF&amp;FT'!O111&gt;0,'5_Sim_ASF&amp;FT'!O111,0)</f>
        <v>7.0000000000000001E-3</v>
      </c>
      <c r="T80" s="53">
        <f>IF('5_Sim_ASF&amp;FT'!P111&gt;0,'5_Sim_ASF&amp;FT'!P111,0)</f>
        <v>7.0000000000000001E-3</v>
      </c>
      <c r="U80" s="53">
        <f>IF('5_Sim_ASF&amp;FT'!Q111&gt;0,'5_Sim_ASF&amp;FT'!Q111,0)</f>
        <v>0</v>
      </c>
      <c r="V80" s="184">
        <f t="shared" si="8"/>
        <v>1.4E-2</v>
      </c>
      <c r="W80" s="54">
        <f>IF('5_Sim_ASF&amp;FT'!S128&gt;0,'5_Sim_ASF&amp;FT'!S111,0)</f>
        <v>0</v>
      </c>
      <c r="X80" s="78">
        <f>IF('5_Sim_ASF&amp;FT'!O111&gt;0,0,-'5_Sim_ASF&amp;FT'!O111)</f>
        <v>0</v>
      </c>
      <c r="Y80" s="53">
        <f>IF('5_Sim_ASF&amp;FT'!P111&gt;0,0,-'5_Sim_ASF&amp;FT'!P111)</f>
        <v>0</v>
      </c>
      <c r="Z80" s="53">
        <f>IF('5_Sim_ASF&amp;FT'!Q111&gt;0,0,-'5_Sim_ASF&amp;FT'!Q111)</f>
        <v>2.0725175100055515</v>
      </c>
      <c r="AA80" s="184">
        <f t="shared" si="9"/>
        <v>2.0725175100055515</v>
      </c>
      <c r="AB80" s="54">
        <f>IF('5_Sim_ASF&amp;FT'!S111&gt;0,0,-'5_Sim_ASF&amp;FT'!S111)</f>
        <v>8477.0002483802291</v>
      </c>
    </row>
    <row r="81" spans="1:28" x14ac:dyDescent="0.3">
      <c r="A81" s="61">
        <v>2026</v>
      </c>
      <c r="B81" s="78">
        <f>'5_Sim_ASF&amp;FT'!C112</f>
        <v>662.04956516413677</v>
      </c>
      <c r="C81" s="53">
        <f>'5_Sim_ASF&amp;FT'!D112</f>
        <v>1488.9558790262558</v>
      </c>
      <c r="D81" s="53">
        <f>'5_Sim_ASF&amp;FT'!E112</f>
        <v>166.72728474576579</v>
      </c>
      <c r="E81" s="184">
        <f>'5_Sim_ASF&amp;FT'!F112</f>
        <v>2317.7327289361588</v>
      </c>
      <c r="F81" s="53">
        <f>'5_Sim_ASF&amp;FT'!G112</f>
        <v>7861.0876829345352</v>
      </c>
      <c r="G81" s="78">
        <f>'5_Sim_ASF&amp;FT'!H112</f>
        <v>662.04956516413677</v>
      </c>
      <c r="H81" s="53">
        <f>'5_Sim_ASF&amp;FT'!I112</f>
        <v>1488.9558790262558</v>
      </c>
      <c r="I81" s="53">
        <f>'5_Sim_ASF&amp;FT'!J112</f>
        <v>175.38346076431867</v>
      </c>
      <c r="J81" s="184">
        <f>'5_Sim_ASF&amp;FT'!K112</f>
        <v>2326.3889049547115</v>
      </c>
      <c r="K81" s="53">
        <f>'5_Sim_ASF&amp;FT'!L112</f>
        <v>241.85867639842024</v>
      </c>
      <c r="L81" s="53">
        <f>'5_Sim_ASF&amp;FT'!M112</f>
        <v>15972.066236279374</v>
      </c>
      <c r="M81" s="54">
        <f>'5_Sim_ASF&amp;FT'!N112</f>
        <v>16213.924912677792</v>
      </c>
      <c r="N81" s="53">
        <f>'5_Sim_ASF&amp;FT'!T112</f>
        <v>197050.64298359834</v>
      </c>
      <c r="O81" s="53">
        <f>'5_Sim_ASF&amp;FT'!U112</f>
        <v>114891.91249939523</v>
      </c>
      <c r="P81" s="53">
        <f>'5_Sim_ASF&amp;FT'!V112</f>
        <v>95130.126079945068</v>
      </c>
      <c r="Q81" s="184">
        <f>'5_Sim_ASF&amp;FT'!W112</f>
        <v>136783.03362274286</v>
      </c>
      <c r="R81" s="54">
        <f>'5_Sim_ASF&amp;FT'!X112</f>
        <v>14752.806130398134</v>
      </c>
      <c r="S81" s="78">
        <f>IF('5_Sim_ASF&amp;FT'!O112&gt;0,'5_Sim_ASF&amp;FT'!O112,0)</f>
        <v>7.0000000000000001E-3</v>
      </c>
      <c r="T81" s="53">
        <f>IF('5_Sim_ASF&amp;FT'!P112&gt;0,'5_Sim_ASF&amp;FT'!P112,0)</f>
        <v>7.0000000000000001E-3</v>
      </c>
      <c r="U81" s="53">
        <f>IF('5_Sim_ASF&amp;FT'!Q112&gt;0,'5_Sim_ASF&amp;FT'!Q112,0)</f>
        <v>0</v>
      </c>
      <c r="V81" s="184">
        <f t="shared" si="8"/>
        <v>1.4E-2</v>
      </c>
      <c r="W81" s="54">
        <f>IF('5_Sim_ASF&amp;FT'!S129&gt;0,'5_Sim_ASF&amp;FT'!S112,0)</f>
        <v>0</v>
      </c>
      <c r="X81" s="78">
        <f>IF('5_Sim_ASF&amp;FT'!O112&gt;0,0,-'5_Sim_ASF&amp;FT'!O112)</f>
        <v>0</v>
      </c>
      <c r="Y81" s="53">
        <f>IF('5_Sim_ASF&amp;FT'!P112&gt;0,0,-'5_Sim_ASF&amp;FT'!P112)</f>
        <v>0</v>
      </c>
      <c r="Z81" s="53">
        <f>IF('5_Sim_ASF&amp;FT'!Q112&gt;0,0,-'5_Sim_ASF&amp;FT'!Q112)</f>
        <v>8.6491760185528737</v>
      </c>
      <c r="AA81" s="184">
        <f t="shared" si="9"/>
        <v>8.6491760185528737</v>
      </c>
      <c r="AB81" s="54">
        <f>IF('5_Sim_ASF&amp;FT'!S112&gt;0,0,-'5_Sim_ASF&amp;FT'!S112)</f>
        <v>8352.8302297432565</v>
      </c>
    </row>
    <row r="82" spans="1:28" x14ac:dyDescent="0.3">
      <c r="A82" s="61">
        <v>2027</v>
      </c>
      <c r="B82" s="78">
        <f>'5_Sim_ASF&amp;FT'!C113</f>
        <v>630.60386009579315</v>
      </c>
      <c r="C82" s="53">
        <f>'5_Sim_ASF&amp;FT'!D113</f>
        <v>1611.0968456893847</v>
      </c>
      <c r="D82" s="53">
        <f>'5_Sim_ASF&amp;FT'!E113</f>
        <v>183.05759286362411</v>
      </c>
      <c r="E82" s="184">
        <f>'5_Sim_ASF&amp;FT'!F113</f>
        <v>2424.7582986488019</v>
      </c>
      <c r="F82" s="53">
        <f>'5_Sim_ASF&amp;FT'!G113</f>
        <v>8686.7994154188236</v>
      </c>
      <c r="G82" s="78">
        <f>'5_Sim_ASF&amp;FT'!H113</f>
        <v>630.60386009579315</v>
      </c>
      <c r="H82" s="53">
        <f>'5_Sim_ASF&amp;FT'!I113</f>
        <v>1611.0968456893843</v>
      </c>
      <c r="I82" s="53">
        <f>'5_Sim_ASF&amp;FT'!J113</f>
        <v>198.03356873141649</v>
      </c>
      <c r="J82" s="184">
        <f>'5_Sim_ASF&amp;FT'!K113</f>
        <v>2439.7342745165938</v>
      </c>
      <c r="K82" s="53">
        <f>'5_Sim_ASF&amp;FT'!L113</f>
        <v>246.8668267897776</v>
      </c>
      <c r="L82" s="53">
        <f>'5_Sim_ASF&amp;FT'!M113</f>
        <v>16643.993034903382</v>
      </c>
      <c r="M82" s="54">
        <f>'5_Sim_ASF&amp;FT'!N113</f>
        <v>16890.859861693163</v>
      </c>
      <c r="N82" s="53">
        <f>'5_Sim_ASF&amp;FT'!T113</f>
        <v>227823.97521933212</v>
      </c>
      <c r="O82" s="53">
        <f>'5_Sim_ASF&amp;FT'!U113</f>
        <v>114720.74716481449</v>
      </c>
      <c r="P82" s="53">
        <f>'5_Sim_ASF&amp;FT'!V113</f>
        <v>91808.933115048218</v>
      </c>
      <c r="Q82" s="184">
        <f>'5_Sim_ASF&amp;FT'!W113</f>
        <v>142095.0496024522</v>
      </c>
      <c r="R82" s="54">
        <f>'5_Sim_ASF&amp;FT'!X113</f>
        <v>16184.373951956379</v>
      </c>
      <c r="S82" s="78">
        <f>IF('5_Sim_ASF&amp;FT'!O113&gt;0,'5_Sim_ASF&amp;FT'!O113,0)</f>
        <v>7.0000000000000001E-3</v>
      </c>
      <c r="T82" s="53">
        <f>IF('5_Sim_ASF&amp;FT'!P113&gt;0,'5_Sim_ASF&amp;FT'!P113,0)</f>
        <v>7.0000000000000001E-3</v>
      </c>
      <c r="U82" s="53">
        <f>IF('5_Sim_ASF&amp;FT'!Q113&gt;0,'5_Sim_ASF&amp;FT'!Q113,0)</f>
        <v>0</v>
      </c>
      <c r="V82" s="184">
        <f t="shared" si="8"/>
        <v>1.4E-2</v>
      </c>
      <c r="W82" s="54">
        <f>IF('5_Sim_ASF&amp;FT'!S130&gt;0,'5_Sim_ASF&amp;FT'!S113,0)</f>
        <v>0</v>
      </c>
      <c r="X82" s="78">
        <f>IF('5_Sim_ASF&amp;FT'!O113&gt;0,0,-'5_Sim_ASF&amp;FT'!O113)</f>
        <v>0</v>
      </c>
      <c r="Y82" s="53">
        <f>IF('5_Sim_ASF&amp;FT'!P113&gt;0,0,-'5_Sim_ASF&amp;FT'!P113)</f>
        <v>0</v>
      </c>
      <c r="Z82" s="53">
        <f>IF('5_Sim_ASF&amp;FT'!Q113&gt;0,0,-'5_Sim_ASF&amp;FT'!Q113)</f>
        <v>14.968975867792318</v>
      </c>
      <c r="AA82" s="184">
        <f t="shared" si="9"/>
        <v>14.968975867792318</v>
      </c>
      <c r="AB82" s="54">
        <f>IF('5_Sim_ASF&amp;FT'!S113&gt;0,0,-'5_Sim_ASF&amp;FT'!S113)</f>
        <v>8204.0534462743344</v>
      </c>
    </row>
    <row r="83" spans="1:28" x14ac:dyDescent="0.3">
      <c r="A83" s="61">
        <v>2028</v>
      </c>
      <c r="B83" s="78">
        <f>'5_Sim_ASF&amp;FT'!C114</f>
        <v>595.46205083735401</v>
      </c>
      <c r="C83" s="53">
        <f>'5_Sim_ASF&amp;FT'!D114</f>
        <v>1752.9139676027407</v>
      </c>
      <c r="D83" s="53">
        <f>'5_Sim_ASF&amp;FT'!E114</f>
        <v>204.715598774802</v>
      </c>
      <c r="E83" s="184">
        <f>'5_Sim_ASF&amp;FT'!F114</f>
        <v>2553.0916172148964</v>
      </c>
      <c r="F83" s="53">
        <f>'5_Sim_ASF&amp;FT'!G114</f>
        <v>9633.5315570351522</v>
      </c>
      <c r="G83" s="78">
        <f>'5_Sim_ASF&amp;FT'!H114</f>
        <v>595.4620508373539</v>
      </c>
      <c r="H83" s="53">
        <f>'5_Sim_ASF&amp;FT'!I114</f>
        <v>1752.913967602741</v>
      </c>
      <c r="I83" s="53">
        <f>'5_Sim_ASF&amp;FT'!J114</f>
        <v>223.10636091878379</v>
      </c>
      <c r="J83" s="184">
        <f>'5_Sim_ASF&amp;FT'!K114</f>
        <v>2571.4823793588785</v>
      </c>
      <c r="K83" s="53">
        <f>'5_Sim_ASF&amp;FT'!L114</f>
        <v>254.39569470797932</v>
      </c>
      <c r="L83" s="53">
        <f>'5_Sim_ASF&amp;FT'!M114</f>
        <v>17489.358088819914</v>
      </c>
      <c r="M83" s="54">
        <f>'5_Sim_ASF&amp;FT'!N114</f>
        <v>17743.753783527893</v>
      </c>
      <c r="N83" s="53">
        <f>'5_Sim_ASF&amp;FT'!T114</f>
        <v>266189.86131805164</v>
      </c>
      <c r="O83" s="53">
        <f>'5_Sim_ASF&amp;FT'!U114</f>
        <v>113908.54730710501</v>
      </c>
      <c r="P83" s="53">
        <f>'5_Sim_ASF&amp;FT'!V114</f>
        <v>89006.708331753529</v>
      </c>
      <c r="Q83" s="184">
        <f>'5_Sim_ASF&amp;FT'!W114</f>
        <v>147010.84874788401</v>
      </c>
      <c r="R83" s="54">
        <f>'5_Sim_ASF&amp;FT'!X114</f>
        <v>17712.792103199416</v>
      </c>
      <c r="S83" s="78">
        <f>IF('5_Sim_ASF&amp;FT'!O114&gt;0,'5_Sim_ASF&amp;FT'!O114,0)</f>
        <v>7.0000000000000001E-3</v>
      </c>
      <c r="T83" s="53">
        <f>IF('5_Sim_ASF&amp;FT'!P114&gt;0,'5_Sim_ASF&amp;FT'!P114,0)</f>
        <v>7.0000000000000001E-3</v>
      </c>
      <c r="U83" s="53">
        <f>IF('5_Sim_ASF&amp;FT'!Q114&gt;0,'5_Sim_ASF&amp;FT'!Q114,0)</f>
        <v>0</v>
      </c>
      <c r="V83" s="184">
        <f t="shared" si="8"/>
        <v>1.4E-2</v>
      </c>
      <c r="W83" s="54">
        <f>IF('5_Sim_ASF&amp;FT'!S131&gt;0,'5_Sim_ASF&amp;FT'!S114,0)</f>
        <v>0</v>
      </c>
      <c r="X83" s="78">
        <f>IF('5_Sim_ASF&amp;FT'!O114&gt;0,0,-'5_Sim_ASF&amp;FT'!O114)</f>
        <v>0</v>
      </c>
      <c r="Y83" s="53">
        <f>IF('5_Sim_ASF&amp;FT'!P114&gt;0,0,-'5_Sim_ASF&amp;FT'!P114)</f>
        <v>0</v>
      </c>
      <c r="Z83" s="53">
        <f>IF('5_Sim_ASF&amp;FT'!Q114&gt;0,0,-'5_Sim_ASF&amp;FT'!Q114)</f>
        <v>18.383762143981752</v>
      </c>
      <c r="AA83" s="184">
        <f t="shared" si="9"/>
        <v>18.383762143981752</v>
      </c>
      <c r="AB83" s="54">
        <f>IF('5_Sim_ASF&amp;FT'!S114&gt;0,0,-'5_Sim_ASF&amp;FT'!S114)</f>
        <v>8110.2152264927417</v>
      </c>
    </row>
    <row r="84" spans="1:28" x14ac:dyDescent="0.3">
      <c r="A84" s="61">
        <v>2029</v>
      </c>
      <c r="B84" s="78">
        <f>'5_Sim_ASF&amp;FT'!C115</f>
        <v>557.40638915245643</v>
      </c>
      <c r="C84" s="53">
        <f>'5_Sim_ASF&amp;FT'!D115</f>
        <v>1917.703882560535</v>
      </c>
      <c r="D84" s="53">
        <f>'5_Sim_ASF&amp;FT'!E115</f>
        <v>231.603851309448</v>
      </c>
      <c r="E84" s="184">
        <f>'5_Sim_ASF&amp;FT'!F115</f>
        <v>2706.7141230224397</v>
      </c>
      <c r="F84" s="53">
        <f>'5_Sim_ASF&amp;FT'!G115</f>
        <v>10728.822398457338</v>
      </c>
      <c r="G84" s="78">
        <f>'5_Sim_ASF&amp;FT'!H115</f>
        <v>557.40638915245631</v>
      </c>
      <c r="H84" s="53">
        <f>'5_Sim_ASF&amp;FT'!I115</f>
        <v>1917.703882560535</v>
      </c>
      <c r="I84" s="53">
        <f>'5_Sim_ASF&amp;FT'!J115</f>
        <v>252.48763486707915</v>
      </c>
      <c r="J84" s="184">
        <f>'5_Sim_ASF&amp;FT'!K115</f>
        <v>2727.5979065800707</v>
      </c>
      <c r="K84" s="53">
        <f>'5_Sim_ASF&amp;FT'!L115</f>
        <v>263.84740928321958</v>
      </c>
      <c r="L84" s="53">
        <f>'5_Sim_ASF&amp;FT'!M115</f>
        <v>18509.521177221581</v>
      </c>
      <c r="M84" s="54">
        <f>'5_Sim_ASF&amp;FT'!N115</f>
        <v>18773.368586504806</v>
      </c>
      <c r="N84" s="53">
        <f>'5_Sim_ASF&amp;FT'!T115</f>
        <v>314208.07571800589</v>
      </c>
      <c r="O84" s="53">
        <f>'5_Sim_ASF&amp;FT'!U115</f>
        <v>112420.9425946437</v>
      </c>
      <c r="P84" s="53">
        <f>'5_Sim_ASF&amp;FT'!V115</f>
        <v>85992.101345822826</v>
      </c>
      <c r="Q84" s="184">
        <f>'5_Sim_ASF&amp;FT'!W115</f>
        <v>151211.29412603466</v>
      </c>
      <c r="R84" s="54">
        <f>'5_Sim_ASF&amp;FT'!X115</f>
        <v>19434.734062521282</v>
      </c>
      <c r="S84" s="78">
        <f>IF('5_Sim_ASF&amp;FT'!O115&gt;0,'5_Sim_ASF&amp;FT'!O115,0)</f>
        <v>7.0000000000000001E-3</v>
      </c>
      <c r="T84" s="53">
        <f>IF('5_Sim_ASF&amp;FT'!P115&gt;0,'5_Sim_ASF&amp;FT'!P115,0)</f>
        <v>7.0000000000000001E-3</v>
      </c>
      <c r="U84" s="53">
        <f>IF('5_Sim_ASF&amp;FT'!Q115&gt;0,'5_Sim_ASF&amp;FT'!Q115,0)</f>
        <v>0</v>
      </c>
      <c r="V84" s="184">
        <f t="shared" si="8"/>
        <v>1.4E-2</v>
      </c>
      <c r="W84" s="54">
        <f>IF('5_Sim_ASF&amp;FT'!S132&gt;0,'5_Sim_ASF&amp;FT'!S115,0)</f>
        <v>0</v>
      </c>
      <c r="X84" s="78">
        <f>IF('5_Sim_ASF&amp;FT'!O115&gt;0,0,-'5_Sim_ASF&amp;FT'!O115)</f>
        <v>0</v>
      </c>
      <c r="Y84" s="53">
        <f>IF('5_Sim_ASF&amp;FT'!P115&gt;0,0,-'5_Sim_ASF&amp;FT'!P115)</f>
        <v>0</v>
      </c>
      <c r="Z84" s="53">
        <f>IF('5_Sim_ASF&amp;FT'!Q115&gt;0,0,-'5_Sim_ASF&amp;FT'!Q115)</f>
        <v>20.876783557631143</v>
      </c>
      <c r="AA84" s="184">
        <f t="shared" si="9"/>
        <v>20.876783557631143</v>
      </c>
      <c r="AB84" s="54">
        <f>IF('5_Sim_ASF&amp;FT'!S115&gt;0,0,-'5_Sim_ASF&amp;FT'!S115)</f>
        <v>8044.5391880474644</v>
      </c>
    </row>
    <row r="85" spans="1:28" ht="16.2" thickBot="1" x14ac:dyDescent="0.35">
      <c r="A85" s="213">
        <v>2030</v>
      </c>
      <c r="B85" s="79">
        <f>'5_Sim_ASF&amp;FT'!C116</f>
        <v>517.24446079296217</v>
      </c>
      <c r="C85" s="56">
        <f>'5_Sim_ASF&amp;FT'!D116</f>
        <v>2109.4431454979285</v>
      </c>
      <c r="D85" s="56">
        <f>'5_Sim_ASF&amp;FT'!E116</f>
        <v>266.15668734356467</v>
      </c>
      <c r="E85" s="185">
        <f>'5_Sim_ASF&amp;FT'!F116</f>
        <v>2892.8442936344554</v>
      </c>
      <c r="F85" s="56">
        <f>'5_Sim_ASF&amp;FT'!G116</f>
        <v>12029.759857578192</v>
      </c>
      <c r="G85" s="79">
        <f>'5_Sim_ASF&amp;FT'!H116</f>
        <v>517.24446079296206</v>
      </c>
      <c r="H85" s="56">
        <f>'5_Sim_ASF&amp;FT'!I116</f>
        <v>2109.4431454979285</v>
      </c>
      <c r="I85" s="56">
        <f>'5_Sim_ASF&amp;FT'!J116</f>
        <v>285.86168916695414</v>
      </c>
      <c r="J85" s="185">
        <f>'5_Sim_ASF&amp;FT'!K116</f>
        <v>2912.5492954578449</v>
      </c>
      <c r="K85" s="56">
        <f>'5_Sim_ASF&amp;FT'!L116</f>
        <v>275.85673507067787</v>
      </c>
      <c r="L85" s="56">
        <f>'5_Sim_ASF&amp;FT'!M116</f>
        <v>19759.927780730857</v>
      </c>
      <c r="M85" s="57">
        <f>'5_Sim_ASF&amp;FT'!N116</f>
        <v>20035.784515801537</v>
      </c>
      <c r="N85" s="56">
        <f>'5_Sim_ASF&amp;FT'!T116</f>
        <v>330112.03402659862</v>
      </c>
      <c r="O85" s="56">
        <f>'5_Sim_ASF&amp;FT'!U116</f>
        <v>112257.29070440975</v>
      </c>
      <c r="P85" s="56">
        <f>'5_Sim_ASF&amp;FT'!V116</f>
        <v>85756.288347937778</v>
      </c>
      <c r="Q85" s="185">
        <f>'5_Sim_ASF&amp;FT'!W116</f>
        <v>148345.44828737469</v>
      </c>
      <c r="R85" s="57">
        <f>'5_Sim_ASF&amp;FT'!X116</f>
        <v>19698.601486915293</v>
      </c>
      <c r="S85" s="79">
        <f>IF('5_Sim_ASF&amp;FT'!O116&gt;0,'5_Sim_ASF&amp;FT'!O116,0)</f>
        <v>7.0000000000000001E-3</v>
      </c>
      <c r="T85" s="56">
        <f>IF('5_Sim_ASF&amp;FT'!P116&gt;0,'5_Sim_ASF&amp;FT'!P116,0)</f>
        <v>7.0000000000000001E-3</v>
      </c>
      <c r="U85" s="56">
        <f>IF('5_Sim_ASF&amp;FT'!Q116&gt;0,'5_Sim_ASF&amp;FT'!Q116,0)</f>
        <v>0</v>
      </c>
      <c r="V85" s="185">
        <f t="shared" si="8"/>
        <v>1.4E-2</v>
      </c>
      <c r="W85" s="57">
        <f>IF('5_Sim_ASF&amp;FT'!S133&gt;0,'5_Sim_ASF&amp;FT'!S116,0)</f>
        <v>0</v>
      </c>
      <c r="X85" s="79">
        <f>IF('5_Sim_ASF&amp;FT'!O116&gt;0,0,-'5_Sim_ASF&amp;FT'!O116)</f>
        <v>0</v>
      </c>
      <c r="Y85" s="56">
        <f>IF('5_Sim_ASF&amp;FT'!P116&gt;0,0,-'5_Sim_ASF&amp;FT'!P116)</f>
        <v>0</v>
      </c>
      <c r="Z85" s="56">
        <f>IF('5_Sim_ASF&amp;FT'!Q116&gt;0,0,-'5_Sim_ASF&amp;FT'!Q116)</f>
        <v>19.698001823389585</v>
      </c>
      <c r="AA85" s="185">
        <f t="shared" si="9"/>
        <v>19.698001823389585</v>
      </c>
      <c r="AB85" s="57">
        <f>IF('5_Sim_ASF&amp;FT'!S116&gt;0,0,-'5_Sim_ASF&amp;FT'!S116)</f>
        <v>8006.0176582233407</v>
      </c>
    </row>
    <row r="86" spans="1:28" x14ac:dyDescent="0.3">
      <c r="A86" s="61"/>
      <c r="B86" s="53"/>
      <c r="C86" s="53"/>
      <c r="D86" s="53"/>
      <c r="E86" s="184"/>
      <c r="F86" s="53"/>
      <c r="G86" s="53"/>
      <c r="H86" s="53"/>
      <c r="I86" s="53"/>
      <c r="J86" s="184"/>
      <c r="K86" s="53"/>
      <c r="L86" s="53"/>
      <c r="M86" s="184"/>
      <c r="N86" s="53"/>
      <c r="O86" s="53"/>
      <c r="P86" s="53"/>
      <c r="Q86" s="184"/>
      <c r="R86" s="53"/>
      <c r="S86" s="53"/>
      <c r="T86" s="53"/>
      <c r="U86" s="53"/>
      <c r="V86" s="184"/>
      <c r="W86" s="53"/>
      <c r="X86" s="53"/>
      <c r="Y86" s="53"/>
      <c r="Z86" s="53"/>
      <c r="AA86" s="184"/>
      <c r="AB86" s="53"/>
    </row>
    <row r="87" spans="1:28" x14ac:dyDescent="0.3">
      <c r="A87" s="61"/>
      <c r="B87" s="53"/>
      <c r="C87" s="53"/>
      <c r="D87" s="53"/>
      <c r="E87" s="184"/>
      <c r="F87" s="53"/>
      <c r="G87" s="53"/>
      <c r="H87" s="53"/>
      <c r="I87" s="53"/>
      <c r="J87" s="184"/>
      <c r="K87" s="53"/>
      <c r="L87" s="53"/>
      <c r="M87" s="184"/>
      <c r="N87" s="53"/>
      <c r="O87" s="53"/>
      <c r="P87" s="53"/>
      <c r="Q87" s="184"/>
      <c r="R87" s="53"/>
      <c r="S87" s="53"/>
      <c r="T87" s="53"/>
      <c r="U87" s="53"/>
      <c r="V87" s="184"/>
      <c r="W87" s="53"/>
      <c r="X87" s="53"/>
      <c r="Y87" s="53"/>
      <c r="Z87" s="53"/>
      <c r="AA87" s="184"/>
      <c r="AB87" s="53"/>
    </row>
    <row r="88" spans="1:28" ht="16.2" thickBot="1" x14ac:dyDescent="0.35">
      <c r="A88" s="85" t="s">
        <v>111</v>
      </c>
    </row>
    <row r="89" spans="1:28" ht="16.2" thickBot="1" x14ac:dyDescent="0.35">
      <c r="A89" s="80"/>
      <c r="B89" s="536" t="s">
        <v>26</v>
      </c>
      <c r="C89" s="537"/>
      <c r="D89" s="537"/>
      <c r="E89" s="537"/>
      <c r="F89" s="538"/>
      <c r="G89" s="536" t="s">
        <v>27</v>
      </c>
      <c r="H89" s="537"/>
      <c r="I89" s="537"/>
      <c r="J89" s="537"/>
      <c r="K89" s="537"/>
      <c r="L89" s="537"/>
      <c r="M89" s="538"/>
      <c r="N89" s="537" t="s">
        <v>28</v>
      </c>
      <c r="O89" s="537"/>
      <c r="P89" s="537"/>
      <c r="Q89" s="537"/>
      <c r="R89" s="538"/>
      <c r="S89" s="536" t="s">
        <v>112</v>
      </c>
      <c r="T89" s="537"/>
      <c r="U89" s="537"/>
      <c r="V89" s="537"/>
      <c r="W89" s="538"/>
      <c r="X89" s="536" t="s">
        <v>113</v>
      </c>
      <c r="Y89" s="537"/>
      <c r="Z89" s="537"/>
      <c r="AA89" s="537"/>
      <c r="AB89" s="538"/>
    </row>
    <row r="90" spans="1:28" ht="16.2" thickBot="1" x14ac:dyDescent="0.35">
      <c r="A90" s="127"/>
      <c r="B90" s="42" t="s">
        <v>30</v>
      </c>
      <c r="C90" s="42" t="s">
        <v>31</v>
      </c>
      <c r="D90" s="42" t="s">
        <v>32</v>
      </c>
      <c r="E90" s="181" t="s">
        <v>33</v>
      </c>
      <c r="F90" s="42" t="s">
        <v>29</v>
      </c>
      <c r="G90" s="42" t="s">
        <v>30</v>
      </c>
      <c r="H90" s="42" t="s">
        <v>31</v>
      </c>
      <c r="I90" s="42" t="s">
        <v>32</v>
      </c>
      <c r="J90" s="181" t="s">
        <v>33</v>
      </c>
      <c r="K90" s="43" t="s">
        <v>34</v>
      </c>
      <c r="L90" s="42" t="s">
        <v>35</v>
      </c>
      <c r="M90" s="181" t="s">
        <v>43</v>
      </c>
      <c r="N90" s="160" t="s">
        <v>30</v>
      </c>
      <c r="O90" s="42" t="s">
        <v>31</v>
      </c>
      <c r="P90" s="42" t="s">
        <v>32</v>
      </c>
      <c r="Q90" s="181" t="s">
        <v>33</v>
      </c>
      <c r="R90" s="168" t="s">
        <v>29</v>
      </c>
      <c r="S90" s="168" t="s">
        <v>30</v>
      </c>
      <c r="T90" s="168" t="s">
        <v>31</v>
      </c>
      <c r="U90" s="168" t="s">
        <v>32</v>
      </c>
      <c r="V90" s="297" t="s">
        <v>33</v>
      </c>
      <c r="W90" s="168" t="s">
        <v>29</v>
      </c>
      <c r="X90" s="42" t="s">
        <v>30</v>
      </c>
      <c r="Y90" s="42" t="s">
        <v>31</v>
      </c>
      <c r="Z90" s="42" t="s">
        <v>32</v>
      </c>
      <c r="AA90" s="181" t="s">
        <v>33</v>
      </c>
      <c r="AB90" s="42" t="s">
        <v>29</v>
      </c>
    </row>
    <row r="91" spans="1:28" x14ac:dyDescent="0.3">
      <c r="A91" s="295">
        <v>2019</v>
      </c>
      <c r="B91" s="216"/>
      <c r="C91" s="217"/>
      <c r="D91" s="217"/>
      <c r="E91" s="217"/>
      <c r="F91" s="218"/>
      <c r="G91" s="216"/>
      <c r="H91" s="217"/>
      <c r="I91" s="217"/>
      <c r="J91" s="217"/>
      <c r="K91" s="217"/>
      <c r="L91" s="217"/>
      <c r="M91" s="218"/>
      <c r="N91" s="216"/>
      <c r="O91" s="217"/>
      <c r="P91" s="217"/>
      <c r="Q91" s="217"/>
      <c r="R91" s="217"/>
      <c r="S91" s="381"/>
      <c r="T91" s="382"/>
      <c r="U91" s="382"/>
      <c r="V91" s="382"/>
      <c r="W91" s="383"/>
      <c r="X91" s="381"/>
      <c r="Y91" s="382"/>
      <c r="Z91" s="382"/>
      <c r="AA91" s="382"/>
      <c r="AB91" s="383"/>
    </row>
    <row r="92" spans="1:28" x14ac:dyDescent="0.3">
      <c r="A92" s="214" t="s">
        <v>70</v>
      </c>
      <c r="B92" s="219">
        <f t="shared" ref="B92:R92" si="10">B23/B6*100-100</f>
        <v>-33.185337323338686</v>
      </c>
      <c r="C92" s="220">
        <f t="shared" si="10"/>
        <v>-17.933558250844328</v>
      </c>
      <c r="D92" s="220">
        <f t="shared" si="10"/>
        <v>5.0793328400527145</v>
      </c>
      <c r="E92" s="298">
        <f>E23/E6*100-100</f>
        <v>-22.754543970732243</v>
      </c>
      <c r="F92" s="222">
        <f t="shared" si="10"/>
        <v>1.0438906193308952</v>
      </c>
      <c r="G92" s="219">
        <f t="shared" si="10"/>
        <v>-33.185337323338729</v>
      </c>
      <c r="H92" s="220">
        <f t="shared" si="10"/>
        <v>-17.933558250844342</v>
      </c>
      <c r="I92" s="220">
        <f t="shared" si="10"/>
        <v>5.0793328400527145</v>
      </c>
      <c r="J92" s="298">
        <f t="shared" si="10"/>
        <v>-22.754543970732286</v>
      </c>
      <c r="K92" s="220">
        <f t="shared" si="10"/>
        <v>5.1772335476909461</v>
      </c>
      <c r="L92" s="220">
        <f t="shared" si="10"/>
        <v>-17.986211886609368</v>
      </c>
      <c r="M92" s="222">
        <f t="shared" si="10"/>
        <v>-17.611855608286405</v>
      </c>
      <c r="N92" s="219">
        <f t="shared" si="10"/>
        <v>25.841964964919399</v>
      </c>
      <c r="O92" s="220">
        <f t="shared" si="10"/>
        <v>0.25885335834045975</v>
      </c>
      <c r="P92" s="220">
        <f t="shared" si="10"/>
        <v>8.6438124991604184</v>
      </c>
      <c r="Q92" s="298">
        <f t="shared" si="10"/>
        <v>9.5972475699434625</v>
      </c>
      <c r="R92" s="220">
        <f t="shared" si="10"/>
        <v>0.26309603257610092</v>
      </c>
      <c r="S92" s="384">
        <f t="shared" ref="S92:AB92" si="11">IF(S6=0,"NA",S23/S6*100-100)</f>
        <v>0</v>
      </c>
      <c r="T92" s="385">
        <f t="shared" si="11"/>
        <v>0</v>
      </c>
      <c r="U92" s="385">
        <f t="shared" si="11"/>
        <v>0</v>
      </c>
      <c r="V92" s="385">
        <f t="shared" si="11"/>
        <v>0</v>
      </c>
      <c r="W92" s="386" t="str">
        <f t="shared" si="11"/>
        <v>NA</v>
      </c>
      <c r="X92" s="384" t="str">
        <f t="shared" si="11"/>
        <v>NA</v>
      </c>
      <c r="Y92" s="385" t="str">
        <f t="shared" si="11"/>
        <v>NA</v>
      </c>
      <c r="Z92" s="385" t="str">
        <f t="shared" si="11"/>
        <v>NA</v>
      </c>
      <c r="AA92" s="385" t="str">
        <f t="shared" si="11"/>
        <v>NA</v>
      </c>
      <c r="AB92" s="386">
        <f t="shared" si="11"/>
        <v>-26.125511364077497</v>
      </c>
    </row>
    <row r="93" spans="1:28" x14ac:dyDescent="0.3">
      <c r="A93" s="214" t="s">
        <v>71</v>
      </c>
      <c r="B93" s="219">
        <f t="shared" ref="B93:R93" si="12">B40/B6*100-100</f>
        <v>-33.654624557428662</v>
      </c>
      <c r="C93" s="220">
        <f t="shared" si="12"/>
        <v>-14.7293705669709</v>
      </c>
      <c r="D93" s="220">
        <f t="shared" si="12"/>
        <v>8.3032720583494211</v>
      </c>
      <c r="E93" s="286">
        <f t="shared" si="12"/>
        <v>-20.993832008692763</v>
      </c>
      <c r="F93" s="222">
        <f t="shared" si="12"/>
        <v>1.6922399315890289</v>
      </c>
      <c r="G93" s="219">
        <f t="shared" si="12"/>
        <v>-33.654624557428662</v>
      </c>
      <c r="H93" s="220">
        <f t="shared" si="12"/>
        <v>-14.729370566970928</v>
      </c>
      <c r="I93" s="220">
        <f t="shared" si="12"/>
        <v>8.3032720583494211</v>
      </c>
      <c r="J93" s="286">
        <f t="shared" si="12"/>
        <v>-20.993832008692806</v>
      </c>
      <c r="K93" s="220">
        <f t="shared" si="12"/>
        <v>8.7276278342144593</v>
      </c>
      <c r="L93" s="220">
        <f t="shared" si="12"/>
        <v>-14.407534696911071</v>
      </c>
      <c r="M93" s="222">
        <f t="shared" si="12"/>
        <v>-14.033635513039044</v>
      </c>
      <c r="N93" s="219">
        <f t="shared" si="12"/>
        <v>25.802041966842239</v>
      </c>
      <c r="O93" s="220">
        <f t="shared" si="12"/>
        <v>6.4013416063327639</v>
      </c>
      <c r="P93" s="220">
        <f t="shared" si="12"/>
        <v>13.281272765040896</v>
      </c>
      <c r="Q93" s="286">
        <f t="shared" si="12"/>
        <v>13.335260805693878</v>
      </c>
      <c r="R93" s="220">
        <f t="shared" si="12"/>
        <v>0.24901556836344696</v>
      </c>
      <c r="S93" s="384">
        <f t="shared" ref="S93:AB93" si="13">IF(S6=0,"NA",S40/S6*100-100)</f>
        <v>0</v>
      </c>
      <c r="T93" s="385">
        <f t="shared" si="13"/>
        <v>0</v>
      </c>
      <c r="U93" s="385">
        <f t="shared" si="13"/>
        <v>0</v>
      </c>
      <c r="V93" s="385">
        <f t="shared" si="13"/>
        <v>0</v>
      </c>
      <c r="W93" s="386" t="str">
        <f t="shared" si="13"/>
        <v>NA</v>
      </c>
      <c r="X93" s="384" t="str">
        <f t="shared" si="13"/>
        <v>NA</v>
      </c>
      <c r="Y93" s="385" t="str">
        <f t="shared" si="13"/>
        <v>NA</v>
      </c>
      <c r="Z93" s="385" t="str">
        <f t="shared" si="13"/>
        <v>NA</v>
      </c>
      <c r="AA93" s="385" t="str">
        <f t="shared" si="13"/>
        <v>NA</v>
      </c>
      <c r="AB93" s="386">
        <f t="shared" si="13"/>
        <v>-21.21022748794897</v>
      </c>
    </row>
    <row r="94" spans="1:28" x14ac:dyDescent="0.3">
      <c r="A94" s="214" t="s">
        <v>72</v>
      </c>
      <c r="B94" s="219">
        <f t="shared" ref="B94:R94" si="14">B57/B6*100-100</f>
        <v>-0.70867472057565806</v>
      </c>
      <c r="C94" s="220">
        <f t="shared" si="14"/>
        <v>3.9082936023363715</v>
      </c>
      <c r="D94" s="220">
        <f t="shared" si="14"/>
        <v>3.0748311587696691</v>
      </c>
      <c r="E94" s="286">
        <f t="shared" si="14"/>
        <v>2.0502041886741438</v>
      </c>
      <c r="F94" s="222">
        <f t="shared" si="14"/>
        <v>0.64200684671480701</v>
      </c>
      <c r="G94" s="219">
        <f t="shared" si="14"/>
        <v>-0.70867472057562964</v>
      </c>
      <c r="H94" s="220">
        <f t="shared" si="14"/>
        <v>3.9082936023363288</v>
      </c>
      <c r="I94" s="220">
        <f t="shared" si="14"/>
        <v>3.0748311587696691</v>
      </c>
      <c r="J94" s="286">
        <f t="shared" si="14"/>
        <v>2.0502041886741438</v>
      </c>
      <c r="K94" s="220">
        <f t="shared" si="14"/>
        <v>2.5967096458522576</v>
      </c>
      <c r="L94" s="220">
        <f t="shared" si="14"/>
        <v>4.1410906855261942</v>
      </c>
      <c r="M94" s="222">
        <f t="shared" si="14"/>
        <v>4.1161311543560544</v>
      </c>
      <c r="N94" s="219">
        <f>N57/N6*100-100</f>
        <v>-3.2453045952294701E-2</v>
      </c>
      <c r="O94" s="220">
        <f t="shared" si="14"/>
        <v>6.1214907167378385</v>
      </c>
      <c r="P94" s="220">
        <f t="shared" si="14"/>
        <v>4.2588038342267396</v>
      </c>
      <c r="Q94" s="286">
        <f t="shared" si="14"/>
        <v>3.6605405348579154</v>
      </c>
      <c r="R94" s="220">
        <f t="shared" si="14"/>
        <v>-1.3887928131978811E-2</v>
      </c>
      <c r="S94" s="384">
        <f t="shared" ref="S94:AB94" si="15">IF(S6=0,"NA",S57/S6*100-100)</f>
        <v>0</v>
      </c>
      <c r="T94" s="385">
        <f t="shared" si="15"/>
        <v>0</v>
      </c>
      <c r="U94" s="385">
        <f t="shared" si="15"/>
        <v>0</v>
      </c>
      <c r="V94" s="385">
        <f t="shared" si="15"/>
        <v>0</v>
      </c>
      <c r="W94" s="386" t="str">
        <f t="shared" si="15"/>
        <v>NA</v>
      </c>
      <c r="X94" s="384" t="str">
        <f t="shared" si="15"/>
        <v>NA</v>
      </c>
      <c r="Y94" s="385" t="str">
        <f t="shared" si="15"/>
        <v>NA</v>
      </c>
      <c r="Z94" s="385" t="str">
        <f t="shared" si="15"/>
        <v>NA</v>
      </c>
      <c r="AA94" s="385" t="str">
        <f t="shared" si="15"/>
        <v>NA</v>
      </c>
      <c r="AB94" s="386">
        <f t="shared" si="15"/>
        <v>5.7015681406062129</v>
      </c>
    </row>
    <row r="95" spans="1:28" x14ac:dyDescent="0.3">
      <c r="A95" s="214" t="s">
        <v>197</v>
      </c>
      <c r="B95" s="219">
        <f>B74/B6*100-100</f>
        <v>-33.245371347299539</v>
      </c>
      <c r="C95" s="220">
        <f t="shared" ref="C95:R95" si="16">C74/C6*100-100</f>
        <v>-18.030374645719291</v>
      </c>
      <c r="D95" s="220">
        <f t="shared" si="16"/>
        <v>4.9361873405533174</v>
      </c>
      <c r="E95" s="286">
        <f t="shared" si="16"/>
        <v>-22.839264941398056</v>
      </c>
      <c r="F95" s="222">
        <f t="shared" si="16"/>
        <v>4.0273899064935819</v>
      </c>
      <c r="G95" s="219">
        <f t="shared" si="16"/>
        <v>-33.245371347299553</v>
      </c>
      <c r="H95" s="220">
        <f t="shared" si="16"/>
        <v>-18.030374645719405</v>
      </c>
      <c r="I95" s="220">
        <f t="shared" si="16"/>
        <v>4.9361873405533174</v>
      </c>
      <c r="J95" s="286">
        <f t="shared" si="16"/>
        <v>-22.839264941398142</v>
      </c>
      <c r="K95" s="220">
        <f t="shared" si="16"/>
        <v>1.8741866144666517</v>
      </c>
      <c r="L95" s="220">
        <f t="shared" si="16"/>
        <v>-19.222485063741217</v>
      </c>
      <c r="M95" s="222">
        <f t="shared" si="16"/>
        <v>-18.88153097222424</v>
      </c>
      <c r="N95" s="219">
        <f t="shared" si="16"/>
        <v>26.011076814782697</v>
      </c>
      <c r="O95" s="220">
        <f t="shared" si="16"/>
        <v>0.44230534677839728</v>
      </c>
      <c r="P95" s="220">
        <f t="shared" si="16"/>
        <v>8.8737766321394815</v>
      </c>
      <c r="Q95" s="286">
        <f t="shared" si="16"/>
        <v>9.7807262662603591</v>
      </c>
      <c r="R95" s="220">
        <f t="shared" si="16"/>
        <v>5.3478906350014483</v>
      </c>
      <c r="S95" s="384">
        <f>IF(S6=0,"NA",S74/S6*100-100)</f>
        <v>0</v>
      </c>
      <c r="T95" s="385">
        <f t="shared" ref="T95:AA95" si="17">IF(T6=0,"NA",T74/T6*100-100)</f>
        <v>0</v>
      </c>
      <c r="U95" s="385">
        <f t="shared" si="17"/>
        <v>0</v>
      </c>
      <c r="V95" s="385">
        <f t="shared" si="17"/>
        <v>0</v>
      </c>
      <c r="W95" s="386" t="str">
        <f t="shared" si="17"/>
        <v>NA</v>
      </c>
      <c r="X95" s="384" t="str">
        <f t="shared" si="17"/>
        <v>NA</v>
      </c>
      <c r="Y95" s="385" t="str">
        <f t="shared" si="17"/>
        <v>NA</v>
      </c>
      <c r="Z95" s="385" t="str">
        <f t="shared" si="17"/>
        <v>NA</v>
      </c>
      <c r="AA95" s="385" t="str">
        <f t="shared" si="17"/>
        <v>NA</v>
      </c>
      <c r="AB95" s="386">
        <f>IF(AB6=0,"NA",AB74/AB6*100-100)</f>
        <v>-29.336145085233539</v>
      </c>
    </row>
    <row r="96" spans="1:28" x14ac:dyDescent="0.3">
      <c r="A96" s="296">
        <v>2025</v>
      </c>
      <c r="B96" s="134"/>
      <c r="C96" s="223"/>
      <c r="D96" s="223"/>
      <c r="E96" s="88"/>
      <c r="F96" s="224"/>
      <c r="G96" s="134"/>
      <c r="H96" s="223"/>
      <c r="I96" s="223"/>
      <c r="J96" s="88"/>
      <c r="K96" s="223"/>
      <c r="L96" s="223"/>
      <c r="M96" s="224"/>
      <c r="N96" s="134"/>
      <c r="O96" s="223"/>
      <c r="P96" s="223"/>
      <c r="Q96" s="88"/>
      <c r="R96" s="223"/>
      <c r="S96" s="387"/>
      <c r="T96" s="388"/>
      <c r="U96" s="388"/>
      <c r="V96" s="388"/>
      <c r="W96" s="389"/>
      <c r="X96" s="387"/>
      <c r="Y96" s="388"/>
      <c r="Z96" s="388"/>
      <c r="AA96" s="388"/>
      <c r="AB96" s="389"/>
    </row>
    <row r="97" spans="1:28" x14ac:dyDescent="0.3">
      <c r="A97" s="214" t="s">
        <v>70</v>
      </c>
      <c r="B97" s="219">
        <f t="shared" ref="B97:R97" si="18">B29/B12*100-100</f>
        <v>-25.581713906252119</v>
      </c>
      <c r="C97" s="220">
        <f t="shared" si="18"/>
        <v>-8.9764647692873751</v>
      </c>
      <c r="D97" s="220">
        <f t="shared" si="18"/>
        <v>0.50123245434380692</v>
      </c>
      <c r="E97" s="298">
        <f t="shared" si="18"/>
        <v>-14.318064003918991</v>
      </c>
      <c r="F97" s="222">
        <f t="shared" si="18"/>
        <v>2.0467115833822618</v>
      </c>
      <c r="G97" s="219">
        <f t="shared" si="18"/>
        <v>-25.581713906252133</v>
      </c>
      <c r="H97" s="220">
        <f t="shared" si="18"/>
        <v>-8.9764647692873467</v>
      </c>
      <c r="I97" s="220">
        <f t="shared" si="18"/>
        <v>0.50123245434376429</v>
      </c>
      <c r="J97" s="298">
        <f t="shared" si="18"/>
        <v>-14.318064003918991</v>
      </c>
      <c r="K97" s="220">
        <f t="shared" si="18"/>
        <v>19.770604984687807</v>
      </c>
      <c r="L97" s="220">
        <f t="shared" si="18"/>
        <v>-5.69879501984623</v>
      </c>
      <c r="M97" s="222">
        <f t="shared" si="18"/>
        <v>-5.357207205371509</v>
      </c>
      <c r="N97" s="219">
        <f t="shared" si="18"/>
        <v>47.595678293560383</v>
      </c>
      <c r="O97" s="220">
        <f t="shared" si="18"/>
        <v>17.452038759705488</v>
      </c>
      <c r="P97" s="220">
        <f t="shared" si="18"/>
        <v>4.6002552302291519</v>
      </c>
      <c r="Q97" s="298">
        <f t="shared" si="18"/>
        <v>26.027275373285178</v>
      </c>
      <c r="R97" s="220">
        <f t="shared" si="18"/>
        <v>0.25852766497047242</v>
      </c>
      <c r="S97" s="384">
        <f t="shared" ref="S97:AB97" si="19">IF(S12=0,"NA",S29/S12*100-100)</f>
        <v>0</v>
      </c>
      <c r="T97" s="385">
        <f t="shared" si="19"/>
        <v>0</v>
      </c>
      <c r="U97" s="385">
        <f t="shared" si="19"/>
        <v>0</v>
      </c>
      <c r="V97" s="385">
        <f t="shared" si="19"/>
        <v>0</v>
      </c>
      <c r="W97" s="386" t="str">
        <f t="shared" si="19"/>
        <v>NA</v>
      </c>
      <c r="X97" s="384" t="str">
        <f t="shared" si="19"/>
        <v>NA</v>
      </c>
      <c r="Y97" s="385" t="str">
        <f t="shared" si="19"/>
        <v>NA</v>
      </c>
      <c r="Z97" s="385" t="str">
        <f t="shared" si="19"/>
        <v>NA</v>
      </c>
      <c r="AA97" s="385" t="str">
        <f t="shared" si="19"/>
        <v>NA</v>
      </c>
      <c r="AB97" s="386">
        <f t="shared" si="19"/>
        <v>-8.4888509672559849</v>
      </c>
    </row>
    <row r="98" spans="1:28" x14ac:dyDescent="0.3">
      <c r="A98" s="214" t="s">
        <v>71</v>
      </c>
      <c r="B98" s="219">
        <f t="shared" ref="B98:R98" si="20">B46/B12*100-100</f>
        <v>-29.147388200313657</v>
      </c>
      <c r="C98" s="220">
        <f t="shared" si="20"/>
        <v>19.765312145567492</v>
      </c>
      <c r="D98" s="220">
        <f t="shared" si="20"/>
        <v>26.149880877603209</v>
      </c>
      <c r="E98" s="286">
        <f t="shared" si="20"/>
        <v>2.7524824119282272</v>
      </c>
      <c r="F98" s="222">
        <f t="shared" si="20"/>
        <v>7.1521616721218777</v>
      </c>
      <c r="G98" s="219">
        <f t="shared" si="20"/>
        <v>-29.147388200313657</v>
      </c>
      <c r="H98" s="220">
        <f t="shared" si="20"/>
        <v>19.765312145567535</v>
      </c>
      <c r="I98" s="220">
        <f t="shared" si="20"/>
        <v>26.149880877603152</v>
      </c>
      <c r="J98" s="286">
        <f t="shared" si="20"/>
        <v>2.7524824119282272</v>
      </c>
      <c r="K98" s="220">
        <f t="shared" si="20"/>
        <v>76.09335579263805</v>
      </c>
      <c r="L98" s="220">
        <f t="shared" si="20"/>
        <v>30.813068371270276</v>
      </c>
      <c r="M98" s="222">
        <f t="shared" si="20"/>
        <v>31.420353757510128</v>
      </c>
      <c r="N98" s="219">
        <f t="shared" si="20"/>
        <v>48.245913848161734</v>
      </c>
      <c r="O98" s="220">
        <f t="shared" si="20"/>
        <v>82.625371247058297</v>
      </c>
      <c r="P98" s="220">
        <f t="shared" si="20"/>
        <v>43.391160020686755</v>
      </c>
      <c r="Q98" s="286">
        <f t="shared" si="20"/>
        <v>66.691619117403746</v>
      </c>
      <c r="R98" s="220">
        <f t="shared" si="20"/>
        <v>0.23440166341050883</v>
      </c>
      <c r="S98" s="384">
        <f t="shared" ref="S98:AB98" si="21">IF(S12=0,"NA",S46/S12*100-100)</f>
        <v>0</v>
      </c>
      <c r="T98" s="385">
        <f t="shared" si="21"/>
        <v>0</v>
      </c>
      <c r="U98" s="385">
        <f t="shared" si="21"/>
        <v>0</v>
      </c>
      <c r="V98" s="385">
        <f t="shared" si="21"/>
        <v>0</v>
      </c>
      <c r="W98" s="386" t="str">
        <f t="shared" si="21"/>
        <v>NA</v>
      </c>
      <c r="X98" s="384" t="str">
        <f t="shared" si="21"/>
        <v>NA</v>
      </c>
      <c r="Y98" s="385" t="str">
        <f t="shared" si="21"/>
        <v>NA</v>
      </c>
      <c r="Z98" s="385" t="str">
        <f t="shared" si="21"/>
        <v>NA</v>
      </c>
      <c r="AA98" s="385" t="str">
        <f t="shared" si="21"/>
        <v>NA</v>
      </c>
      <c r="AB98" s="386">
        <f t="shared" si="21"/>
        <v>41.685105308645689</v>
      </c>
    </row>
    <row r="99" spans="1:28" x14ac:dyDescent="0.3">
      <c r="A99" s="214" t="s">
        <v>72</v>
      </c>
      <c r="B99" s="219">
        <f t="shared" ref="B99:R99" si="22">B63/B12*100-100</f>
        <v>-4.8257896049567961</v>
      </c>
      <c r="C99" s="220">
        <f t="shared" si="22"/>
        <v>31.769949587722209</v>
      </c>
      <c r="D99" s="220">
        <f t="shared" si="22"/>
        <v>25.538962086405135</v>
      </c>
      <c r="E99" s="286">
        <f t="shared" si="22"/>
        <v>18.38762034879997</v>
      </c>
      <c r="F99" s="222">
        <f t="shared" si="22"/>
        <v>5.0562790842741947</v>
      </c>
      <c r="G99" s="219">
        <f t="shared" si="22"/>
        <v>-4.8257896049568387</v>
      </c>
      <c r="H99" s="220">
        <f t="shared" si="22"/>
        <v>31.769949587722209</v>
      </c>
      <c r="I99" s="220">
        <f t="shared" si="22"/>
        <v>25.538962086405093</v>
      </c>
      <c r="J99" s="286">
        <f t="shared" si="22"/>
        <v>18.38762034879997</v>
      </c>
      <c r="K99" s="220">
        <f t="shared" si="22"/>
        <v>36.424717565031074</v>
      </c>
      <c r="L99" s="220">
        <f t="shared" si="22"/>
        <v>37.218288290789303</v>
      </c>
      <c r="M99" s="222">
        <f t="shared" si="22"/>
        <v>37.207645162572902</v>
      </c>
      <c r="N99" s="219">
        <f t="shared" si="22"/>
        <v>0.39452477262020125</v>
      </c>
      <c r="O99" s="220">
        <f t="shared" si="22"/>
        <v>55.480496853739226</v>
      </c>
      <c r="P99" s="220">
        <f t="shared" si="22"/>
        <v>37.048687619482536</v>
      </c>
      <c r="Q99" s="286">
        <f t="shared" si="22"/>
        <v>34.680662808624618</v>
      </c>
      <c r="R99" s="220">
        <f t="shared" si="22"/>
        <v>-8.0693056049057077E-3</v>
      </c>
      <c r="S99" s="384">
        <f t="shared" ref="S99:AB99" si="23">IF(S12=0,"NA",S63/S12*100-100)</f>
        <v>0</v>
      </c>
      <c r="T99" s="385">
        <f t="shared" si="23"/>
        <v>0</v>
      </c>
      <c r="U99" s="385">
        <f t="shared" si="23"/>
        <v>0</v>
      </c>
      <c r="V99" s="385">
        <f t="shared" si="23"/>
        <v>0</v>
      </c>
      <c r="W99" s="386" t="str">
        <f t="shared" si="23"/>
        <v>NA</v>
      </c>
      <c r="X99" s="384" t="str">
        <f t="shared" si="23"/>
        <v>NA</v>
      </c>
      <c r="Y99" s="385" t="str">
        <f t="shared" si="23"/>
        <v>NA</v>
      </c>
      <c r="Z99" s="385" t="str">
        <f t="shared" si="23"/>
        <v>NA</v>
      </c>
      <c r="AA99" s="385" t="str">
        <f t="shared" si="23"/>
        <v>NA</v>
      </c>
      <c r="AB99" s="386">
        <f t="shared" si="23"/>
        <v>50.806751626395766</v>
      </c>
    </row>
    <row r="100" spans="1:28" x14ac:dyDescent="0.3">
      <c r="A100" s="214" t="s">
        <v>197</v>
      </c>
      <c r="B100" s="219">
        <f>B80/B12*100-100</f>
        <v>-26.122168680252685</v>
      </c>
      <c r="C100" s="220">
        <f t="shared" ref="C100:R100" si="24">C80/C12*100-100</f>
        <v>-9.8320217026708576</v>
      </c>
      <c r="D100" s="220">
        <f t="shared" si="24"/>
        <v>-1.2446988651641675</v>
      </c>
      <c r="E100" s="286">
        <f t="shared" si="24"/>
        <v>-15.114445800839675</v>
      </c>
      <c r="F100" s="222">
        <f t="shared" si="24"/>
        <v>28.215998879595418</v>
      </c>
      <c r="G100" s="219">
        <f t="shared" si="24"/>
        <v>-26.122168680252727</v>
      </c>
      <c r="H100" s="220">
        <f t="shared" si="24"/>
        <v>-9.8320217026708292</v>
      </c>
      <c r="I100" s="220">
        <f t="shared" si="24"/>
        <v>9.0710589473232517E-2</v>
      </c>
      <c r="J100" s="286">
        <f t="shared" si="24"/>
        <v>-15.035155993558007</v>
      </c>
      <c r="K100" s="220">
        <f t="shared" si="24"/>
        <v>-5.7421688251053382</v>
      </c>
      <c r="L100" s="220">
        <f t="shared" si="24"/>
        <v>-16.8292178952412</v>
      </c>
      <c r="M100" s="222">
        <f t="shared" si="24"/>
        <v>-16.680521779110961</v>
      </c>
      <c r="N100" s="219">
        <f t="shared" si="24"/>
        <v>49.147848827915794</v>
      </c>
      <c r="O100" s="220">
        <f t="shared" si="24"/>
        <v>19.133359658908788</v>
      </c>
      <c r="P100" s="220">
        <f t="shared" si="24"/>
        <v>5.4750300107530734</v>
      </c>
      <c r="Q100" s="286">
        <f t="shared" si="24"/>
        <v>27.61219672087698</v>
      </c>
      <c r="R100" s="220">
        <f t="shared" si="24"/>
        <v>50.53933589008949</v>
      </c>
      <c r="S100" s="384">
        <f>IF(S12=0,"NA",S80/S12*100-100)</f>
        <v>0</v>
      </c>
      <c r="T100" s="385">
        <f t="shared" ref="T100:AB100" si="25">IF(T12=0,"NA",T80/T12*100-100)</f>
        <v>0</v>
      </c>
      <c r="U100" s="385">
        <f t="shared" si="25"/>
        <v>-100</v>
      </c>
      <c r="V100" s="385">
        <f t="shared" si="25"/>
        <v>-33.333333333333343</v>
      </c>
      <c r="W100" s="386" t="str">
        <f t="shared" si="25"/>
        <v>NA</v>
      </c>
      <c r="X100" s="384" t="str">
        <f t="shared" si="25"/>
        <v>NA</v>
      </c>
      <c r="Y100" s="385" t="str">
        <f t="shared" si="25"/>
        <v>NA</v>
      </c>
      <c r="Z100" s="385" t="str">
        <f t="shared" si="25"/>
        <v>NA</v>
      </c>
      <c r="AA100" s="385" t="str">
        <f t="shared" si="25"/>
        <v>NA</v>
      </c>
      <c r="AB100" s="386">
        <f t="shared" si="25"/>
        <v>-35.670444643091543</v>
      </c>
    </row>
    <row r="101" spans="1:28" x14ac:dyDescent="0.3">
      <c r="A101" s="296">
        <v>2030</v>
      </c>
      <c r="B101" s="134"/>
      <c r="C101" s="223"/>
      <c r="D101" s="223"/>
      <c r="E101" s="88"/>
      <c r="F101" s="224"/>
      <c r="G101" s="134"/>
      <c r="H101" s="223"/>
      <c r="I101" s="223"/>
      <c r="J101" s="88"/>
      <c r="K101" s="223"/>
      <c r="L101" s="223"/>
      <c r="M101" s="224"/>
      <c r="N101" s="134"/>
      <c r="O101" s="223"/>
      <c r="P101" s="223"/>
      <c r="Q101" s="88"/>
      <c r="R101" s="223"/>
      <c r="S101" s="387"/>
      <c r="T101" s="388"/>
      <c r="U101" s="388"/>
      <c r="V101" s="388"/>
      <c r="W101" s="389"/>
      <c r="X101" s="387"/>
      <c r="Y101" s="388"/>
      <c r="Z101" s="388"/>
      <c r="AA101" s="388"/>
      <c r="AB101" s="389"/>
    </row>
    <row r="102" spans="1:28" x14ac:dyDescent="0.3">
      <c r="A102" s="214" t="s">
        <v>70</v>
      </c>
      <c r="B102" s="219">
        <f t="shared" ref="B102:R102" si="26">B34/B17*100-100</f>
        <v>-25.713405549518171</v>
      </c>
      <c r="C102" s="220">
        <f t="shared" si="26"/>
        <v>-8.9755093746467054</v>
      </c>
      <c r="D102" s="220">
        <f t="shared" si="26"/>
        <v>-2.2972307469561315</v>
      </c>
      <c r="E102" s="298">
        <f t="shared" si="26"/>
        <v>-11.893483458994297</v>
      </c>
      <c r="F102" s="222">
        <f t="shared" si="26"/>
        <v>1.7450421980813644</v>
      </c>
      <c r="G102" s="219">
        <f t="shared" si="26"/>
        <v>-25.7134055495182</v>
      </c>
      <c r="H102" s="220">
        <f t="shared" si="26"/>
        <v>-8.9755093746467054</v>
      </c>
      <c r="I102" s="220">
        <f t="shared" si="26"/>
        <v>3.4340149613327782</v>
      </c>
      <c r="J102" s="298">
        <f t="shared" si="26"/>
        <v>-11.564907936398868</v>
      </c>
      <c r="K102" s="220">
        <f t="shared" si="26"/>
        <v>27.318855686990105</v>
      </c>
      <c r="L102" s="220">
        <f t="shared" si="26"/>
        <v>-3.6351647915064689</v>
      </c>
      <c r="M102" s="222">
        <f t="shared" si="26"/>
        <v>-3.2473099512313865</v>
      </c>
      <c r="N102" s="219">
        <f t="shared" si="26"/>
        <v>47.600791623566408</v>
      </c>
      <c r="O102" s="220">
        <f t="shared" si="26"/>
        <v>16.99618404248919</v>
      </c>
      <c r="P102" s="220">
        <f t="shared" si="26"/>
        <v>0.76929132571585512</v>
      </c>
      <c r="Q102" s="298">
        <f t="shared" si="26"/>
        <v>21.660557312591138</v>
      </c>
      <c r="R102" s="220">
        <f t="shared" si="26"/>
        <v>0.29867584647145407</v>
      </c>
      <c r="S102" s="384">
        <f t="shared" ref="S102:AB102" si="27">IF(S17=0,"NA",S34/S17*100-100)</f>
        <v>0</v>
      </c>
      <c r="T102" s="385">
        <f t="shared" si="27"/>
        <v>0</v>
      </c>
      <c r="U102" s="385">
        <f t="shared" si="27"/>
        <v>-38.367455560553957</v>
      </c>
      <c r="V102" s="385">
        <f t="shared" si="27"/>
        <v>-38.354435186584645</v>
      </c>
      <c r="W102" s="386" t="str">
        <f t="shared" si="27"/>
        <v>NA</v>
      </c>
      <c r="X102" s="384" t="str">
        <f t="shared" si="27"/>
        <v>NA</v>
      </c>
      <c r="Y102" s="385" t="str">
        <f t="shared" si="27"/>
        <v>NA</v>
      </c>
      <c r="Z102" s="385" t="str">
        <f t="shared" si="27"/>
        <v>NA</v>
      </c>
      <c r="AA102" s="385" t="str">
        <f t="shared" si="27"/>
        <v>NA</v>
      </c>
      <c r="AB102" s="386">
        <f t="shared" si="27"/>
        <v>-5.3328923292912549</v>
      </c>
    </row>
    <row r="103" spans="1:28" x14ac:dyDescent="0.3">
      <c r="A103" s="214" t="s">
        <v>71</v>
      </c>
      <c r="B103" s="219">
        <f t="shared" ref="B103:R103" si="28">B51/B34*100-100</f>
        <v>-8.2977179081107266</v>
      </c>
      <c r="C103" s="220">
        <f t="shared" si="28"/>
        <v>61.795444305111715</v>
      </c>
      <c r="D103" s="220">
        <f t="shared" si="28"/>
        <v>44.329843838993668</v>
      </c>
      <c r="E103" s="286">
        <f t="shared" si="28"/>
        <v>47.652800592352719</v>
      </c>
      <c r="F103" s="222">
        <f t="shared" si="28"/>
        <v>8.8965043472406933</v>
      </c>
      <c r="G103" s="219">
        <f t="shared" si="28"/>
        <v>-8.297717908110755</v>
      </c>
      <c r="H103" s="220">
        <f t="shared" si="28"/>
        <v>61.795444305111658</v>
      </c>
      <c r="I103" s="220">
        <f t="shared" si="28"/>
        <v>59.605180163203102</v>
      </c>
      <c r="J103" s="286">
        <f t="shared" si="28"/>
        <v>49.076991942982005</v>
      </c>
      <c r="K103" s="220">
        <f t="shared" si="28"/>
        <v>120.5533541787795</v>
      </c>
      <c r="L103" s="220">
        <f t="shared" si="28"/>
        <v>82.557372815897509</v>
      </c>
      <c r="M103" s="222">
        <f t="shared" si="28"/>
        <v>83.183870534675066</v>
      </c>
      <c r="N103" s="219">
        <f t="shared" si="28"/>
        <v>-0.54387818661719223</v>
      </c>
      <c r="O103" s="220">
        <f t="shared" si="28"/>
        <v>104.56113259178704</v>
      </c>
      <c r="P103" s="220">
        <f t="shared" si="28"/>
        <v>65.073684164718571</v>
      </c>
      <c r="Q103" s="286">
        <f t="shared" si="28"/>
        <v>55.734182509319794</v>
      </c>
      <c r="R103" s="220">
        <f t="shared" si="28"/>
        <v>0.24243525210540895</v>
      </c>
      <c r="S103" s="384">
        <f t="shared" ref="S103:AB103" si="29">IF(S34=0,"NA",S51/S34*100-100)</f>
        <v>0</v>
      </c>
      <c r="T103" s="385">
        <f t="shared" si="29"/>
        <v>0</v>
      </c>
      <c r="U103" s="385">
        <f t="shared" si="29"/>
        <v>-100</v>
      </c>
      <c r="V103" s="385">
        <f t="shared" si="29"/>
        <v>-99.944949835212341</v>
      </c>
      <c r="W103" s="386" t="str">
        <f t="shared" si="29"/>
        <v>NA</v>
      </c>
      <c r="X103" s="384" t="str">
        <f t="shared" si="29"/>
        <v>NA</v>
      </c>
      <c r="Y103" s="385" t="str">
        <f t="shared" si="29"/>
        <v>NA</v>
      </c>
      <c r="Z103" s="385" t="str">
        <f t="shared" si="29"/>
        <v>NA</v>
      </c>
      <c r="AA103" s="385" t="str">
        <f t="shared" si="29"/>
        <v>NA</v>
      </c>
      <c r="AB103" s="386">
        <f t="shared" si="29"/>
        <v>116.53813894990611</v>
      </c>
    </row>
    <row r="104" spans="1:28" x14ac:dyDescent="0.3">
      <c r="A104" s="214" t="s">
        <v>72</v>
      </c>
      <c r="B104" s="219">
        <f t="shared" ref="B104:R104" si="30">B68/B17*100-100</f>
        <v>40.647181529615125</v>
      </c>
      <c r="C104" s="220">
        <f t="shared" si="30"/>
        <v>61.734764889867733</v>
      </c>
      <c r="D104" s="220">
        <f t="shared" si="30"/>
        <v>39.764216589132616</v>
      </c>
      <c r="E104" s="286">
        <f t="shared" si="30"/>
        <v>55.341972946103311</v>
      </c>
      <c r="F104" s="222">
        <f t="shared" si="30"/>
        <v>7.0561803287199041</v>
      </c>
      <c r="G104" s="219">
        <f t="shared" si="30"/>
        <v>40.647181529615153</v>
      </c>
      <c r="H104" s="220">
        <f t="shared" si="30"/>
        <v>61.734764889867677</v>
      </c>
      <c r="I104" s="220">
        <f t="shared" si="30"/>
        <v>62.97831435699851</v>
      </c>
      <c r="J104" s="286">
        <f t="shared" si="30"/>
        <v>57.348438352893709</v>
      </c>
      <c r="K104" s="220">
        <f t="shared" si="30"/>
        <v>42.528593740371178</v>
      </c>
      <c r="L104" s="220">
        <f t="shared" si="30"/>
        <v>71.591108135827909</v>
      </c>
      <c r="M104" s="222">
        <f t="shared" si="30"/>
        <v>71.226953925660808</v>
      </c>
      <c r="N104" s="219">
        <f t="shared" si="30"/>
        <v>-36.359263136180999</v>
      </c>
      <c r="O104" s="220">
        <f t="shared" si="30"/>
        <v>96.587712875420095</v>
      </c>
      <c r="P104" s="220">
        <f t="shared" si="30"/>
        <v>53.223313827257812</v>
      </c>
      <c r="Q104" s="286">
        <f t="shared" si="30"/>
        <v>43.101591034102086</v>
      </c>
      <c r="R104" s="220">
        <f t="shared" si="30"/>
        <v>0.38287016149507735</v>
      </c>
      <c r="S104" s="384">
        <f t="shared" ref="S104:AB104" si="31">IF(S17=0,"NA",S68/S17*100-100)</f>
        <v>0</v>
      </c>
      <c r="T104" s="385">
        <f t="shared" si="31"/>
        <v>0</v>
      </c>
      <c r="U104" s="385">
        <f t="shared" si="31"/>
        <v>-100</v>
      </c>
      <c r="V104" s="385">
        <f t="shared" si="31"/>
        <v>-99.966064014985932</v>
      </c>
      <c r="W104" s="386" t="str">
        <f t="shared" si="31"/>
        <v>NA</v>
      </c>
      <c r="X104" s="384" t="str">
        <f t="shared" si="31"/>
        <v>NA</v>
      </c>
      <c r="Y104" s="385" t="str">
        <f t="shared" si="31"/>
        <v>NA</v>
      </c>
      <c r="Z104" s="385" t="str">
        <f t="shared" si="31"/>
        <v>NA</v>
      </c>
      <c r="AA104" s="385" t="str">
        <f t="shared" si="31"/>
        <v>NA</v>
      </c>
      <c r="AB104" s="386">
        <f t="shared" si="31"/>
        <v>98.034656048682621</v>
      </c>
    </row>
    <row r="105" spans="1:28" ht="16.2" thickBot="1" x14ac:dyDescent="0.35">
      <c r="A105" s="214" t="s">
        <v>197</v>
      </c>
      <c r="B105" s="219">
        <f>B85/B17*100-100</f>
        <v>-26.789634773448583</v>
      </c>
      <c r="C105" s="220">
        <f t="shared" ref="C105:R105" si="32">C85/C17*100-100</f>
        <v>-10.502369146236717</v>
      </c>
      <c r="D105" s="220">
        <f t="shared" si="32"/>
        <v>-11.512742105917468</v>
      </c>
      <c r="E105" s="286">
        <f t="shared" si="32"/>
        <v>-14.01311543953571</v>
      </c>
      <c r="F105" s="222">
        <f t="shared" si="32"/>
        <v>52.892893407852313</v>
      </c>
      <c r="G105" s="219">
        <f t="shared" si="32"/>
        <v>-26.789634773448611</v>
      </c>
      <c r="H105" s="220">
        <f t="shared" si="32"/>
        <v>-10.502369146236717</v>
      </c>
      <c r="I105" s="220">
        <f t="shared" si="32"/>
        <v>10.136499830221652</v>
      </c>
      <c r="J105" s="286">
        <f t="shared" si="32"/>
        <v>-12.353192831174027</v>
      </c>
      <c r="K105" s="220">
        <f t="shared" si="32"/>
        <v>-17.551587137344413</v>
      </c>
      <c r="L105" s="220">
        <f t="shared" si="32"/>
        <v>-25.060237137854045</v>
      </c>
      <c r="M105" s="222">
        <f t="shared" si="32"/>
        <v>-24.966153519583784</v>
      </c>
      <c r="N105" s="219">
        <f t="shared" si="32"/>
        <v>49.120313061751233</v>
      </c>
      <c r="O105" s="220">
        <f t="shared" si="32"/>
        <v>18.891998514921625</v>
      </c>
      <c r="P105" s="220">
        <f t="shared" si="32"/>
        <v>-4.0103287264956862</v>
      </c>
      <c r="Q105" s="286">
        <f t="shared" si="32"/>
        <v>22.584911083529619</v>
      </c>
      <c r="R105" s="220">
        <f t="shared" si="32"/>
        <v>94.91244471751358</v>
      </c>
      <c r="S105" s="384">
        <f>IF(S17=0,"NA",S85/S17*100-100)</f>
        <v>0</v>
      </c>
      <c r="T105" s="385">
        <f t="shared" ref="T105:AB105" si="33">IF(T17=0,"NA",T85/T17*100-100)</f>
        <v>0</v>
      </c>
      <c r="U105" s="385">
        <f t="shared" si="33"/>
        <v>-100</v>
      </c>
      <c r="V105" s="385">
        <f t="shared" si="33"/>
        <v>-99.966064014985932</v>
      </c>
      <c r="W105" s="386" t="str">
        <f t="shared" si="33"/>
        <v>NA</v>
      </c>
      <c r="X105" s="384" t="str">
        <f t="shared" si="33"/>
        <v>NA</v>
      </c>
      <c r="Y105" s="385" t="str">
        <f t="shared" si="33"/>
        <v>NA</v>
      </c>
      <c r="Z105" s="385" t="str">
        <f t="shared" si="33"/>
        <v>NA</v>
      </c>
      <c r="AA105" s="385" t="str">
        <f t="shared" si="33"/>
        <v>NA</v>
      </c>
      <c r="AB105" s="386">
        <f t="shared" si="33"/>
        <v>-57.492186087657458</v>
      </c>
    </row>
    <row r="106" spans="1:28" x14ac:dyDescent="0.3">
      <c r="A106" s="295" t="s">
        <v>99</v>
      </c>
      <c r="B106" s="229"/>
      <c r="C106" s="230"/>
      <c r="D106" s="230"/>
      <c r="E106" s="268"/>
      <c r="F106" s="231"/>
      <c r="G106" s="229"/>
      <c r="H106" s="230"/>
      <c r="I106" s="230"/>
      <c r="J106" s="268"/>
      <c r="K106" s="230"/>
      <c r="L106" s="230"/>
      <c r="M106" s="231"/>
      <c r="N106" s="229"/>
      <c r="O106" s="230"/>
      <c r="P106" s="230"/>
      <c r="Q106" s="230"/>
      <c r="R106" s="230"/>
      <c r="S106" s="393"/>
      <c r="T106" s="394"/>
      <c r="U106" s="394"/>
      <c r="V106" s="394"/>
      <c r="W106" s="395"/>
      <c r="X106" s="393"/>
      <c r="Y106" s="394"/>
      <c r="Z106" s="394"/>
      <c r="AA106" s="394"/>
      <c r="AB106" s="395"/>
    </row>
    <row r="107" spans="1:28" x14ac:dyDescent="0.3">
      <c r="A107" s="214" t="s">
        <v>70</v>
      </c>
      <c r="B107" s="219">
        <f>AVERAGE(B23:B29)/AVERAGE(B$6:B$12)*100-100</f>
        <v>-26.524983161679216</v>
      </c>
      <c r="C107" s="220">
        <f t="shared" ref="C107:R107" si="34">AVERAGE(C23:C29)/AVERAGE(C$6:C$12)*100-100</f>
        <v>-10.065016592315104</v>
      </c>
      <c r="D107" s="220">
        <f t="shared" si="34"/>
        <v>1.0275606092633893</v>
      </c>
      <c r="E107" s="397">
        <f t="shared" si="34"/>
        <v>-15.652359443594946</v>
      </c>
      <c r="F107" s="220">
        <f t="shared" si="34"/>
        <v>1.9179754475465955</v>
      </c>
      <c r="G107" s="219">
        <f t="shared" si="34"/>
        <v>-26.524983161679216</v>
      </c>
      <c r="H107" s="220">
        <f t="shared" si="34"/>
        <v>-10.065016592315061</v>
      </c>
      <c r="I107" s="220">
        <f t="shared" si="34"/>
        <v>1.0275606092633467</v>
      </c>
      <c r="J107" s="286">
        <f t="shared" si="34"/>
        <v>-15.652359443594932</v>
      </c>
      <c r="K107" s="220">
        <f t="shared" si="34"/>
        <v>16.087516357513735</v>
      </c>
      <c r="L107" s="220">
        <f t="shared" si="34"/>
        <v>-7.5324484225661905</v>
      </c>
      <c r="M107" s="222">
        <f t="shared" si="34"/>
        <v>-7.1845379510097445</v>
      </c>
      <c r="N107" s="219">
        <f t="shared" si="34"/>
        <v>44.94188169716179</v>
      </c>
      <c r="O107" s="220">
        <f t="shared" si="34"/>
        <v>15.198422616256764</v>
      </c>
      <c r="P107" s="220">
        <f t="shared" si="34"/>
        <v>5.140096552498207</v>
      </c>
      <c r="Q107" s="286">
        <f t="shared" si="34"/>
        <v>24.378590208331289</v>
      </c>
      <c r="R107" s="220">
        <f t="shared" si="34"/>
        <v>0.28450781030393557</v>
      </c>
      <c r="S107" s="384">
        <f t="shared" ref="S107:AB107" si="35">IF(AVERAGE(S$6:S$12)=0,"NA",AVERAGE(S23:S29)/AVERAGE(S$6:S$12)*100-100)</f>
        <v>0</v>
      </c>
      <c r="T107" s="385">
        <f t="shared" si="35"/>
        <v>0</v>
      </c>
      <c r="U107" s="385">
        <f t="shared" si="35"/>
        <v>0</v>
      </c>
      <c r="V107" s="385">
        <f t="shared" si="35"/>
        <v>0</v>
      </c>
      <c r="W107" s="386" t="str">
        <f t="shared" si="35"/>
        <v>NA</v>
      </c>
      <c r="X107" s="384" t="str">
        <f t="shared" si="35"/>
        <v>NA</v>
      </c>
      <c r="Y107" s="385" t="str">
        <f t="shared" si="35"/>
        <v>NA</v>
      </c>
      <c r="Z107" s="385" t="str">
        <f t="shared" si="35"/>
        <v>NA</v>
      </c>
      <c r="AA107" s="385" t="str">
        <f t="shared" si="35"/>
        <v>NA</v>
      </c>
      <c r="AB107" s="386">
        <f t="shared" si="35"/>
        <v>-11.127034276845038</v>
      </c>
    </row>
    <row r="108" spans="1:28" x14ac:dyDescent="0.3">
      <c r="A108" s="214" t="s">
        <v>71</v>
      </c>
      <c r="B108" s="219">
        <f t="shared" ref="B108:R108" si="36">AVERAGE(B40:B46)/AVERAGE(B$6:B$12)*100-100</f>
        <v>-28.63843456825154</v>
      </c>
      <c r="C108" s="220">
        <f t="shared" si="36"/>
        <v>6.4592666727352679</v>
      </c>
      <c r="D108" s="220">
        <f t="shared" si="36"/>
        <v>15.972835240212802</v>
      </c>
      <c r="E108" s="286">
        <f t="shared" si="36"/>
        <v>-6.2299358442400745</v>
      </c>
      <c r="F108" s="220">
        <f t="shared" si="36"/>
        <v>4.9231129418220405</v>
      </c>
      <c r="G108" s="219">
        <f t="shared" si="36"/>
        <v>-28.63843456825154</v>
      </c>
      <c r="H108" s="220">
        <f t="shared" si="36"/>
        <v>6.4592666727352679</v>
      </c>
      <c r="I108" s="220">
        <f t="shared" si="36"/>
        <v>15.972835240212731</v>
      </c>
      <c r="J108" s="286">
        <f t="shared" si="36"/>
        <v>-6.2299358442400745</v>
      </c>
      <c r="K108" s="220">
        <f t="shared" si="36"/>
        <v>43.634724206865457</v>
      </c>
      <c r="L108" s="220">
        <f t="shared" si="36"/>
        <v>12.683879341858685</v>
      </c>
      <c r="M108" s="222">
        <f t="shared" si="36"/>
        <v>13.139770073801543</v>
      </c>
      <c r="N108" s="219">
        <f t="shared" si="36"/>
        <v>45.156539114466341</v>
      </c>
      <c r="O108" s="220">
        <f t="shared" si="36"/>
        <v>50.109827810131463</v>
      </c>
      <c r="P108" s="220">
        <f t="shared" si="36"/>
        <v>26.088255330514912</v>
      </c>
      <c r="Q108" s="286">
        <f t="shared" si="36"/>
        <v>46.282447101662456</v>
      </c>
      <c r="R108" s="220">
        <f t="shared" si="36"/>
        <v>0.28724128465336207</v>
      </c>
      <c r="S108" s="384">
        <f t="shared" ref="S108:AB108" si="37">IF(AVERAGE(S$6:S$12)=0,"NA",AVERAGE(S40:S46)/AVERAGE(S$6:S$12)*100-100)</f>
        <v>0</v>
      </c>
      <c r="T108" s="385">
        <f t="shared" si="37"/>
        <v>0</v>
      </c>
      <c r="U108" s="385">
        <f t="shared" si="37"/>
        <v>0</v>
      </c>
      <c r="V108" s="385">
        <f t="shared" si="37"/>
        <v>0</v>
      </c>
      <c r="W108" s="386" t="str">
        <f t="shared" si="37"/>
        <v>NA</v>
      </c>
      <c r="X108" s="384" t="str">
        <f t="shared" si="37"/>
        <v>NA</v>
      </c>
      <c r="Y108" s="385" t="str">
        <f t="shared" si="37"/>
        <v>NA</v>
      </c>
      <c r="Z108" s="385" t="str">
        <f t="shared" si="37"/>
        <v>NA</v>
      </c>
      <c r="AA108" s="385" t="str">
        <f t="shared" si="37"/>
        <v>NA</v>
      </c>
      <c r="AB108" s="386">
        <f t="shared" si="37"/>
        <v>16.698586963989555</v>
      </c>
    </row>
    <row r="109" spans="1:28" x14ac:dyDescent="0.3">
      <c r="A109" s="214" t="s">
        <v>72</v>
      </c>
      <c r="B109" s="219">
        <f>AVERAGE(B57:B63)/AVERAGE(B$6:B$12)*100-100</f>
        <v>-2.8645691857996667</v>
      </c>
      <c r="C109" s="220">
        <f t="shared" ref="C109:F109" si="38">AVERAGE(C57:C63)/AVERAGE(C$6:C$12)*100-100</f>
        <v>18.309826299195691</v>
      </c>
      <c r="D109" s="220">
        <f t="shared" si="38"/>
        <v>14.866386447808182</v>
      </c>
      <c r="E109" s="286">
        <f t="shared" si="38"/>
        <v>10.150933112159649</v>
      </c>
      <c r="F109" s="220">
        <f t="shared" si="38"/>
        <v>2.9472100875311185</v>
      </c>
      <c r="G109" s="219">
        <f>AVERAGE(G57:G63)/AVERAGE(G$6:G$12)*100-100</f>
        <v>-2.8645691857995814</v>
      </c>
      <c r="H109" s="220">
        <f t="shared" ref="H109:L109" si="39">AVERAGE(H57:H63)/AVERAGE(H$6:H$12)*100-100</f>
        <v>18.309826299195663</v>
      </c>
      <c r="I109" s="220">
        <f t="shared" si="39"/>
        <v>14.866386447808111</v>
      </c>
      <c r="J109" s="286">
        <f t="shared" si="39"/>
        <v>10.150933112159649</v>
      </c>
      <c r="K109" s="220">
        <f t="shared" si="39"/>
        <v>17.790326931241182</v>
      </c>
      <c r="L109" s="220">
        <f t="shared" si="39"/>
        <v>20.694702732763787</v>
      </c>
      <c r="M109" s="222">
        <f t="shared" ref="M109" si="40">AVERAGE(M57:M63)/AVERAGE(M$6:M$12)*100-100</f>
        <v>20.651922704762327</v>
      </c>
      <c r="N109" s="219">
        <f>AVERAGE(N57:N63)/AVERAGE(N$6:N$12)*100-100</f>
        <v>0.12238278578485051</v>
      </c>
      <c r="O109" s="220">
        <f>AVERAGE(O57:O63)/AVERAGE(O$6:O$12)*100-100</f>
        <v>29.830913790043724</v>
      </c>
      <c r="P109" s="220">
        <f>AVERAGE(P57:P63)/AVERAGE(P$6:P$12)*100-100</f>
        <v>19.983396327019733</v>
      </c>
      <c r="Q109" s="286">
        <f>AVERAGE(Q57:Q63)/AVERAGE(Q$6:Q$12)*100-100</f>
        <v>18.731777319367524</v>
      </c>
      <c r="R109" s="220">
        <f>AVERAGE(R57:R63)/AVERAGE(R$6:R$12)*100-100</f>
        <v>-6.9757451877592302E-3</v>
      </c>
      <c r="S109" s="384">
        <f>IF(AVERAGE(S$6:S$12)=0,"NA",AVERAGE(S57:S63)/AVERAGE(S$6:S$12)*100-100)</f>
        <v>0</v>
      </c>
      <c r="T109" s="385">
        <f t="shared" ref="T109:AB109" si="41">IF(AVERAGE(T$6:T$12)=0,"NA",AVERAGE(T57:T63)/AVERAGE(T$6:T$12)*100-100)</f>
        <v>0</v>
      </c>
      <c r="U109" s="385">
        <f t="shared" si="41"/>
        <v>0</v>
      </c>
      <c r="V109" s="385">
        <f t="shared" si="41"/>
        <v>0</v>
      </c>
      <c r="W109" s="386" t="str">
        <f t="shared" si="41"/>
        <v>NA</v>
      </c>
      <c r="X109" s="384" t="str">
        <f t="shared" si="41"/>
        <v>NA</v>
      </c>
      <c r="Y109" s="385" t="str">
        <f t="shared" si="41"/>
        <v>NA</v>
      </c>
      <c r="Z109" s="385" t="str">
        <f t="shared" si="41"/>
        <v>NA</v>
      </c>
      <c r="AA109" s="385" t="str">
        <f t="shared" si="41"/>
        <v>NA</v>
      </c>
      <c r="AB109" s="386">
        <f t="shared" si="41"/>
        <v>28.320222589891472</v>
      </c>
    </row>
    <row r="110" spans="1:28" ht="16.2" thickBot="1" x14ac:dyDescent="0.35">
      <c r="A110" s="214" t="s">
        <v>197</v>
      </c>
      <c r="B110" s="219">
        <f>AVERAGE(B74:B80)/AVERAGE(B$6:B$12)*100-100</f>
        <v>-26.847112640345316</v>
      </c>
      <c r="C110" s="220">
        <f t="shared" ref="C110:R110" si="42">AVERAGE(C74:C80)/AVERAGE(C$6:C$12)*100-100</f>
        <v>-10.569703345438398</v>
      </c>
      <c r="D110" s="220">
        <f t="shared" si="42"/>
        <v>0.25813909202243224</v>
      </c>
      <c r="E110" s="286">
        <f t="shared" si="42"/>
        <v>-16.102847048125497</v>
      </c>
      <c r="F110" s="222">
        <f t="shared" si="42"/>
        <v>17.193106913465385</v>
      </c>
      <c r="G110" s="219">
        <f t="shared" si="42"/>
        <v>-26.84711264034533</v>
      </c>
      <c r="H110" s="220">
        <f t="shared" si="42"/>
        <v>-10.56970334543837</v>
      </c>
      <c r="I110" s="220">
        <f t="shared" si="42"/>
        <v>0.49711556652354716</v>
      </c>
      <c r="J110" s="286">
        <f t="shared" si="42"/>
        <v>-16.08974363774287</v>
      </c>
      <c r="K110" s="220">
        <f t="shared" si="42"/>
        <v>0.85226525356989669</v>
      </c>
      <c r="L110" s="220">
        <f t="shared" si="42"/>
        <v>-14.113175581589147</v>
      </c>
      <c r="M110" s="222">
        <f t="shared" si="42"/>
        <v>-13.892741993881103</v>
      </c>
      <c r="N110" s="219">
        <f t="shared" si="42"/>
        <v>45.882899656249322</v>
      </c>
      <c r="O110" s="220">
        <f t="shared" si="42"/>
        <v>16.179959800772778</v>
      </c>
      <c r="P110" s="220">
        <f t="shared" si="42"/>
        <v>6.0150402880718445</v>
      </c>
      <c r="Q110" s="286">
        <f t="shared" si="42"/>
        <v>25.345368527916577</v>
      </c>
      <c r="R110" s="220">
        <f t="shared" si="42"/>
        <v>27.713808977592322</v>
      </c>
      <c r="S110" s="384">
        <f>IF(AVERAGE(S$6:S$12)=0,"NA",AVERAGE(S74:S80)/AVERAGE(S$6:S$12)*100-100)</f>
        <v>0</v>
      </c>
      <c r="T110" s="385">
        <f t="shared" ref="T110:AB110" si="43">IF(AVERAGE(T$6:T$12)=0,"NA",AVERAGE(T74:T80)/AVERAGE(T$6:T$12)*100-100)</f>
        <v>0</v>
      </c>
      <c r="U110" s="385">
        <f t="shared" si="43"/>
        <v>-14.285714285714292</v>
      </c>
      <c r="V110" s="385">
        <f t="shared" si="43"/>
        <v>-4.761904761904745</v>
      </c>
      <c r="W110" s="386" t="str">
        <f t="shared" si="43"/>
        <v>NA</v>
      </c>
      <c r="X110" s="384" t="str">
        <f t="shared" si="43"/>
        <v>NA</v>
      </c>
      <c r="Y110" s="385" t="str">
        <f t="shared" si="43"/>
        <v>NA</v>
      </c>
      <c r="Z110" s="385" t="str">
        <f t="shared" si="43"/>
        <v>NA</v>
      </c>
      <c r="AA110" s="385" t="str">
        <f t="shared" si="43"/>
        <v>NA</v>
      </c>
      <c r="AB110" s="386">
        <f t="shared" si="43"/>
        <v>-27.356691912275238</v>
      </c>
    </row>
    <row r="111" spans="1:28" x14ac:dyDescent="0.3">
      <c r="A111" s="295" t="s">
        <v>179</v>
      </c>
      <c r="B111" s="229"/>
      <c r="C111" s="230"/>
      <c r="D111" s="230"/>
      <c r="E111" s="268"/>
      <c r="F111" s="231"/>
      <c r="G111" s="229"/>
      <c r="H111" s="230"/>
      <c r="I111" s="230"/>
      <c r="J111" s="268"/>
      <c r="K111" s="230"/>
      <c r="L111" s="230"/>
      <c r="M111" s="231"/>
      <c r="N111" s="229"/>
      <c r="O111" s="230"/>
      <c r="P111" s="230"/>
      <c r="Q111" s="230"/>
      <c r="R111" s="230"/>
      <c r="S111" s="393"/>
      <c r="T111" s="394"/>
      <c r="U111" s="394"/>
      <c r="V111" s="394"/>
      <c r="W111" s="395"/>
      <c r="X111" s="393"/>
      <c r="Y111" s="394"/>
      <c r="Z111" s="394"/>
      <c r="AA111" s="394"/>
      <c r="AB111" s="395"/>
    </row>
    <row r="112" spans="1:28" x14ac:dyDescent="0.3">
      <c r="A112" s="214" t="s">
        <v>70</v>
      </c>
      <c r="B112" s="219">
        <f>AVERAGE(B30:B34)/AVERAGE(B13:B17)*100-100</f>
        <v>-25.67350267775322</v>
      </c>
      <c r="C112" s="220">
        <f t="shared" ref="C112:R112" si="44">AVERAGE(C30:C34)/AVERAGE(C13:C17)*100-100</f>
        <v>-8.9766443775640994</v>
      </c>
      <c r="D112" s="220">
        <f t="shared" si="44"/>
        <v>-1.200537290458044</v>
      </c>
      <c r="E112" s="397">
        <f t="shared" si="44"/>
        <v>-12.856187641111489</v>
      </c>
      <c r="F112" s="220">
        <f t="shared" si="44"/>
        <v>2.0681165033195299</v>
      </c>
      <c r="G112" s="219">
        <f t="shared" si="44"/>
        <v>-25.67350267775322</v>
      </c>
      <c r="H112" s="220">
        <f t="shared" si="44"/>
        <v>-8.9766443775640994</v>
      </c>
      <c r="I112" s="220">
        <f t="shared" si="44"/>
        <v>2.2194426428527834</v>
      </c>
      <c r="J112" s="286">
        <f t="shared" si="44"/>
        <v>-12.666045640769354</v>
      </c>
      <c r="K112" s="220">
        <f t="shared" si="44"/>
        <v>24.266756879281104</v>
      </c>
      <c r="L112" s="220">
        <f t="shared" si="44"/>
        <v>-4.4562595358810171</v>
      </c>
      <c r="M112" s="222">
        <f t="shared" si="44"/>
        <v>-4.0864803530658236</v>
      </c>
      <c r="N112" s="219">
        <f t="shared" si="44"/>
        <v>47.571896562131826</v>
      </c>
      <c r="O112" s="220">
        <f t="shared" si="44"/>
        <v>17.208172654752246</v>
      </c>
      <c r="P112" s="220">
        <f t="shared" si="44"/>
        <v>2.6308258737792301</v>
      </c>
      <c r="Q112" s="286">
        <f t="shared" si="44"/>
        <v>23.465068161629205</v>
      </c>
      <c r="R112" s="220">
        <f t="shared" si="44"/>
        <v>0.32443169324348275</v>
      </c>
      <c r="S112" s="384">
        <f>IF(AVERAGE(S13:S17)=0,"NA",AVERAGE(S30:S34)/AVERAGE(S13:S17)*100-100)</f>
        <v>0</v>
      </c>
      <c r="T112" s="385">
        <f t="shared" ref="T112:AB112" si="45">IF(AVERAGE(T13:T17)=0,"NA",AVERAGE(T30:T34)/AVERAGE(T13:T17)*100-100)</f>
        <v>0</v>
      </c>
      <c r="U112" s="385">
        <f t="shared" si="45"/>
        <v>-53.905628270946977</v>
      </c>
      <c r="V112" s="385">
        <f t="shared" si="45"/>
        <v>-53.8513528904192</v>
      </c>
      <c r="W112" s="386" t="str">
        <f t="shared" si="45"/>
        <v>NA</v>
      </c>
      <c r="X112" s="384" t="str">
        <f t="shared" si="45"/>
        <v>NA</v>
      </c>
      <c r="Y112" s="385" t="str">
        <f t="shared" si="45"/>
        <v>NA</v>
      </c>
      <c r="Z112" s="385" t="str">
        <f t="shared" si="45"/>
        <v>NA</v>
      </c>
      <c r="AA112" s="385" t="str">
        <f t="shared" si="45"/>
        <v>NA</v>
      </c>
      <c r="AB112" s="386">
        <f t="shared" si="45"/>
        <v>-6.6905918481701434</v>
      </c>
    </row>
    <row r="113" spans="1:28" x14ac:dyDescent="0.3">
      <c r="A113" s="214" t="s">
        <v>71</v>
      </c>
      <c r="B113" s="219">
        <f>AVERAGE(B47:B51)/AVERAGE(B13:B17)*100-100</f>
        <v>-30.726311737647336</v>
      </c>
      <c r="C113" s="220">
        <f t="shared" ref="C113:R113" si="46">AVERAGE(C47:C51)/AVERAGE(C13:C17)*100-100</f>
        <v>36.718826797736625</v>
      </c>
      <c r="D113" s="220">
        <f t="shared" si="46"/>
        <v>37.731872853894885</v>
      </c>
      <c r="E113" s="286">
        <f t="shared" si="46"/>
        <v>18.748184148265707</v>
      </c>
      <c r="F113" s="220">
        <f t="shared" si="46"/>
        <v>9.5915469426564215</v>
      </c>
      <c r="G113" s="219">
        <f t="shared" si="46"/>
        <v>-30.726311737647336</v>
      </c>
      <c r="H113" s="220">
        <f t="shared" si="46"/>
        <v>36.718826797736597</v>
      </c>
      <c r="I113" s="220">
        <f t="shared" si="46"/>
        <v>47.57929897448841</v>
      </c>
      <c r="J113" s="286">
        <f t="shared" si="46"/>
        <v>19.363153524487146</v>
      </c>
      <c r="K113" s="220">
        <f t="shared" si="46"/>
        <v>137.8222680737546</v>
      </c>
      <c r="L113" s="220">
        <f t="shared" si="46"/>
        <v>58.314395827734018</v>
      </c>
      <c r="M113" s="222">
        <f t="shared" si="46"/>
        <v>59.337977599284613</v>
      </c>
      <c r="N113" s="219">
        <f t="shared" si="46"/>
        <v>47.264825377182831</v>
      </c>
      <c r="O113" s="220">
        <f t="shared" si="46"/>
        <v>120.76945225801472</v>
      </c>
      <c r="P113" s="220">
        <f t="shared" si="46"/>
        <v>60.782604432224815</v>
      </c>
      <c r="Q113" s="286">
        <f t="shared" si="46"/>
        <v>82.3355564604405</v>
      </c>
      <c r="R113" s="220">
        <f t="shared" si="46"/>
        <v>0.42380120397946541</v>
      </c>
      <c r="S113" s="384">
        <f>IF(AVERAGE(S13:S17)=0,"NA",AVERAGE(S47:S51)/AVERAGE(S13:S17)*100-100)</f>
        <v>0</v>
      </c>
      <c r="T113" s="385">
        <f t="shared" ref="T113:AB113" si="47">IF(AVERAGE(T13:T17)=0,"NA",AVERAGE(T47:T51)/AVERAGE(T13:T17)*100-100)</f>
        <v>0</v>
      </c>
      <c r="U113" s="385">
        <f t="shared" si="47"/>
        <v>-100</v>
      </c>
      <c r="V113" s="385">
        <f t="shared" si="47"/>
        <v>-99.899314074858808</v>
      </c>
      <c r="W113" s="386" t="str">
        <f t="shared" si="47"/>
        <v>NA</v>
      </c>
      <c r="X113" s="384" t="str">
        <f t="shared" si="47"/>
        <v>NA</v>
      </c>
      <c r="Y113" s="385" t="str">
        <f t="shared" si="47"/>
        <v>NA</v>
      </c>
      <c r="Z113" s="385" t="str">
        <f t="shared" si="47"/>
        <v>NA</v>
      </c>
      <c r="AA113" s="385" t="str">
        <f t="shared" si="47"/>
        <v>NA</v>
      </c>
      <c r="AB113" s="386">
        <f t="shared" si="47"/>
        <v>80.386524770027421</v>
      </c>
    </row>
    <row r="114" spans="1:28" x14ac:dyDescent="0.3">
      <c r="A114" s="214" t="s">
        <v>72</v>
      </c>
      <c r="B114" s="219">
        <f t="shared" ref="B114:R114" si="48">AVERAGE(B64:B68)/AVERAGE(B$13:B$17)*100-100</f>
        <v>17.89231460959158</v>
      </c>
      <c r="C114" s="220">
        <f t="shared" si="48"/>
        <v>50.266317298435126</v>
      </c>
      <c r="D114" s="220">
        <f t="shared" si="48"/>
        <v>36.74725618023723</v>
      </c>
      <c r="E114" s="286">
        <f t="shared" si="48"/>
        <v>40.580786055164509</v>
      </c>
      <c r="F114" s="220">
        <f t="shared" si="48"/>
        <v>6.5674636670019169</v>
      </c>
      <c r="G114" s="219">
        <f t="shared" si="48"/>
        <v>17.892314609591622</v>
      </c>
      <c r="H114" s="220">
        <f t="shared" si="48"/>
        <v>50.266317298435098</v>
      </c>
      <c r="I114" s="220">
        <f t="shared" si="48"/>
        <v>46.108447209353045</v>
      </c>
      <c r="J114" s="286">
        <f t="shared" si="48"/>
        <v>41.266671165574365</v>
      </c>
      <c r="K114" s="220">
        <f t="shared" si="48"/>
        <v>43.672549946556643</v>
      </c>
      <c r="L114" s="220">
        <f t="shared" si="48"/>
        <v>59.759597699935938</v>
      </c>
      <c r="M114" s="222">
        <f t="shared" si="48"/>
        <v>59.552493568316379</v>
      </c>
      <c r="N114" s="219">
        <f t="shared" si="48"/>
        <v>-25.963685798969166</v>
      </c>
      <c r="O114" s="220">
        <f t="shared" si="48"/>
        <v>83.490397484973158</v>
      </c>
      <c r="P114" s="220">
        <f t="shared" si="48"/>
        <v>49.962578042719144</v>
      </c>
      <c r="Q114" s="286">
        <f t="shared" si="48"/>
        <v>39.677127696143032</v>
      </c>
      <c r="R114" s="220">
        <f t="shared" si="48"/>
        <v>0.25999982891904949</v>
      </c>
      <c r="S114" s="384">
        <f>IF(AVERAGE(S$13:S$17)=0,"NA",AVERAGE(S64:S68)/AVERAGE(S$13:S$17)*100-100)</f>
        <v>0</v>
      </c>
      <c r="T114" s="385">
        <f t="shared" ref="T114:AB114" si="49">IF(AVERAGE(T$13:T$17)=0,"NA",AVERAGE(T64:T68)/AVERAGE(T$13:T$17)*100-100)</f>
        <v>0</v>
      </c>
      <c r="U114" s="385">
        <f t="shared" si="49"/>
        <v>-99.989921259612885</v>
      </c>
      <c r="V114" s="385">
        <f t="shared" si="49"/>
        <v>-99.889245482344691</v>
      </c>
      <c r="W114" s="386" t="str">
        <f t="shared" si="49"/>
        <v>NA</v>
      </c>
      <c r="X114" s="384" t="str">
        <f t="shared" si="49"/>
        <v>NA</v>
      </c>
      <c r="Y114" s="385" t="str">
        <f t="shared" si="49"/>
        <v>NA</v>
      </c>
      <c r="Z114" s="385" t="str">
        <f t="shared" si="49"/>
        <v>NA</v>
      </c>
      <c r="AA114" s="385" t="str">
        <f t="shared" si="49"/>
        <v>NA</v>
      </c>
      <c r="AB114" s="386">
        <f t="shared" si="49"/>
        <v>81.971344682987308</v>
      </c>
    </row>
    <row r="115" spans="1:28" ht="16.2" thickBot="1" x14ac:dyDescent="0.35">
      <c r="A115" s="215" t="s">
        <v>197</v>
      </c>
      <c r="B115" s="225">
        <f>AVERAGE(B81:B85)/AVERAGE(B$13:B$17)*100-100</f>
        <v>-26.507832715549171</v>
      </c>
      <c r="C115" s="226">
        <f t="shared" ref="C115:Q115" si="50">AVERAGE(C81:C85)/AVERAGE(C$13:C$17)*100-100</f>
        <v>-10.254124222254774</v>
      </c>
      <c r="D115" s="226">
        <f t="shared" si="50"/>
        <v>-7.6776163291880408</v>
      </c>
      <c r="E115" s="288">
        <f t="shared" si="50"/>
        <v>-14.408448270695189</v>
      </c>
      <c r="F115" s="227">
        <f t="shared" si="50"/>
        <v>43.557485223493586</v>
      </c>
      <c r="G115" s="225">
        <f t="shared" si="50"/>
        <v>-26.507832715549199</v>
      </c>
      <c r="H115" s="226">
        <f t="shared" si="50"/>
        <v>-10.254124222254774</v>
      </c>
      <c r="I115" s="226">
        <f t="shared" si="50"/>
        <v>6.0281974926736694</v>
      </c>
      <c r="J115" s="288">
        <f t="shared" si="50"/>
        <v>-13.461374742351552</v>
      </c>
      <c r="K115" s="226">
        <f t="shared" si="50"/>
        <v>-13.096722400264809</v>
      </c>
      <c r="L115" s="226">
        <f t="shared" si="50"/>
        <v>-21.920467900220643</v>
      </c>
      <c r="M115" s="227">
        <f t="shared" si="50"/>
        <v>-21.806871286509121</v>
      </c>
      <c r="N115" s="225">
        <f t="shared" si="50"/>
        <v>49.179633844790374</v>
      </c>
      <c r="O115" s="226">
        <f t="shared" si="50"/>
        <v>19.037523112124362</v>
      </c>
      <c r="P115" s="226">
        <f t="shared" si="50"/>
        <v>-0.7355085898036009</v>
      </c>
      <c r="Q115" s="288">
        <f t="shared" si="50"/>
        <v>24.671592691869762</v>
      </c>
      <c r="R115" s="226">
        <f>AVERAGE(R81:R85)/AVERAGE(R$13:R$17)*100-100</f>
        <v>80.473921732702451</v>
      </c>
      <c r="S115" s="390">
        <f>IF(AVERAGE(S$13:S$17)=0,"NA",AVERAGE(S81:S85)/AVERAGE(S$13:S$17)*100-100)</f>
        <v>0</v>
      </c>
      <c r="T115" s="391">
        <f t="shared" ref="T115:AB115" si="51">IF(AVERAGE(T$13:T$17)=0,"NA",AVERAGE(T81:T85)/AVERAGE(T$13:T$17)*100-100)</f>
        <v>0</v>
      </c>
      <c r="U115" s="391">
        <f t="shared" si="51"/>
        <v>-100</v>
      </c>
      <c r="V115" s="391">
        <f t="shared" si="51"/>
        <v>-99.899314074858808</v>
      </c>
      <c r="W115" s="392" t="str">
        <f t="shared" si="51"/>
        <v>NA</v>
      </c>
      <c r="X115" s="390" t="str">
        <f t="shared" si="51"/>
        <v>NA</v>
      </c>
      <c r="Y115" s="391" t="str">
        <f t="shared" si="51"/>
        <v>NA</v>
      </c>
      <c r="Z115" s="391" t="str">
        <f t="shared" si="51"/>
        <v>NA</v>
      </c>
      <c r="AA115" s="391" t="str">
        <f t="shared" si="51"/>
        <v>NA</v>
      </c>
      <c r="AB115" s="392">
        <f t="shared" si="51"/>
        <v>-49.463599809757362</v>
      </c>
    </row>
    <row r="116" spans="1:28" x14ac:dyDescent="0.3">
      <c r="A116" s="223"/>
      <c r="S116" s="396"/>
      <c r="T116" s="396"/>
      <c r="U116" s="396"/>
      <c r="V116" s="396"/>
      <c r="W116" s="396"/>
      <c r="X116" s="396"/>
      <c r="Y116" s="396"/>
      <c r="Z116" s="396"/>
      <c r="AA116" s="396"/>
      <c r="AB116" s="396"/>
    </row>
    <row r="117" spans="1:28" x14ac:dyDescent="0.3">
      <c r="S117" s="396"/>
      <c r="T117" s="396"/>
      <c r="U117" s="396"/>
      <c r="V117" s="396"/>
      <c r="W117" s="396"/>
      <c r="X117" s="396"/>
      <c r="Y117" s="396"/>
      <c r="Z117" s="396"/>
      <c r="AA117" s="396"/>
      <c r="AB117" s="396"/>
    </row>
    <row r="118" spans="1:28" ht="16.2" thickBot="1" x14ac:dyDescent="0.35">
      <c r="A118" s="85" t="s">
        <v>107</v>
      </c>
      <c r="S118" s="396"/>
      <c r="T118" s="396"/>
      <c r="U118" s="396"/>
      <c r="V118" s="396"/>
      <c r="W118" s="396"/>
      <c r="X118" s="396"/>
      <c r="Y118" s="396"/>
      <c r="Z118" s="396"/>
      <c r="AA118" s="396"/>
      <c r="AB118" s="396"/>
    </row>
    <row r="119" spans="1:28" x14ac:dyDescent="0.3">
      <c r="A119" s="240" t="s">
        <v>102</v>
      </c>
      <c r="B119" s="229"/>
      <c r="C119" s="217"/>
      <c r="D119" s="217"/>
      <c r="E119" s="230"/>
      <c r="F119" s="218"/>
      <c r="G119" s="229"/>
      <c r="H119" s="217"/>
      <c r="I119" s="217"/>
      <c r="J119" s="217"/>
      <c r="K119" s="217"/>
      <c r="L119" s="217"/>
      <c r="M119" s="218"/>
      <c r="N119" s="229"/>
      <c r="O119" s="217"/>
      <c r="P119" s="217"/>
      <c r="Q119" s="299"/>
      <c r="R119" s="217"/>
      <c r="S119" s="381"/>
      <c r="T119" s="382"/>
      <c r="U119" s="382"/>
      <c r="V119" s="382"/>
      <c r="W119" s="382"/>
      <c r="X119" s="381"/>
      <c r="Y119" s="382"/>
      <c r="Z119" s="382"/>
      <c r="AA119" s="382"/>
      <c r="AB119" s="383"/>
    </row>
    <row r="120" spans="1:28" x14ac:dyDescent="0.3">
      <c r="A120" s="90" t="s">
        <v>94</v>
      </c>
      <c r="B120" s="219">
        <f t="shared" ref="B120:G120" si="52">B6/B5*100-100</f>
        <v>3.0659276006356606</v>
      </c>
      <c r="C120" s="220">
        <f t="shared" si="52"/>
        <v>3.7340391099935744</v>
      </c>
      <c r="D120" s="220">
        <f t="shared" si="52"/>
        <v>3.4276835499468916</v>
      </c>
      <c r="E120" s="298">
        <f t="shared" si="52"/>
        <v>3.4546693870011183</v>
      </c>
      <c r="F120" s="222">
        <f t="shared" si="52"/>
        <v>0.60862415236013589</v>
      </c>
      <c r="G120" s="219">
        <f t="shared" si="52"/>
        <v>3.065927600635689</v>
      </c>
      <c r="H120" s="220">
        <f t="shared" ref="H120:L120" si="53">H6/H5*100-100</f>
        <v>3.7340391099935744</v>
      </c>
      <c r="I120" s="220">
        <f t="shared" si="53"/>
        <v>5.5830873972788027</v>
      </c>
      <c r="J120" s="286">
        <f t="shared" si="53"/>
        <v>3.5627648471082694</v>
      </c>
      <c r="K120" s="220">
        <f t="shared" si="53"/>
        <v>1.4432680623047958</v>
      </c>
      <c r="L120" s="220">
        <f t="shared" si="53"/>
        <v>4.5054054969111803</v>
      </c>
      <c r="M120" s="222">
        <f>M6/M5*100-100</f>
        <v>4.4544477348662497</v>
      </c>
      <c r="N120" s="219">
        <f>N6/N5*100-100</f>
        <v>5.7797234040843506</v>
      </c>
      <c r="O120" s="220">
        <f t="shared" ref="O120:Q120" si="54">O6/O5*100-100</f>
        <v>5.0068983605467281</v>
      </c>
      <c r="P120" s="220">
        <f t="shared" si="54"/>
        <v>3.4722765690591757</v>
      </c>
      <c r="Q120" s="286">
        <f t="shared" si="54"/>
        <v>5.2328745178842979</v>
      </c>
      <c r="R120" s="220">
        <f>R6/R5*100-100</f>
        <v>4.2389914004355091</v>
      </c>
      <c r="S120" s="384">
        <f t="shared" ref="S120:AB120" si="55">IF(S5=0,"NA",S6/S5*100-100)</f>
        <v>0</v>
      </c>
      <c r="T120" s="385">
        <f t="shared" si="55"/>
        <v>0</v>
      </c>
      <c r="U120" s="385">
        <f t="shared" si="55"/>
        <v>-99.650425989847449</v>
      </c>
      <c r="V120" s="385">
        <f t="shared" si="55"/>
        <v>-98.958559182401245</v>
      </c>
      <c r="W120" s="385" t="str">
        <f t="shared" si="55"/>
        <v>NA</v>
      </c>
      <c r="X120" s="384" t="str">
        <f t="shared" si="55"/>
        <v>NA</v>
      </c>
      <c r="Y120" s="385" t="str">
        <f t="shared" si="55"/>
        <v>NA</v>
      </c>
      <c r="Z120" s="385" t="str">
        <f t="shared" si="55"/>
        <v>NA</v>
      </c>
      <c r="AA120" s="385" t="str">
        <f t="shared" si="55"/>
        <v>NA</v>
      </c>
      <c r="AB120" s="386">
        <f t="shared" si="55"/>
        <v>6.3089509847148832</v>
      </c>
    </row>
    <row r="121" spans="1:28" x14ac:dyDescent="0.3">
      <c r="A121" s="269" t="s">
        <v>70</v>
      </c>
      <c r="B121" s="219">
        <f t="shared" ref="B121:G121" si="56">B23/B22*100-100</f>
        <v>-31.136848139063318</v>
      </c>
      <c r="C121" s="220">
        <f t="shared" si="56"/>
        <v>-14.869165219750755</v>
      </c>
      <c r="D121" s="220">
        <f t="shared" si="56"/>
        <v>8.6811198462051493</v>
      </c>
      <c r="E121" s="380">
        <f t="shared" si="56"/>
        <v>-20.085968848439734</v>
      </c>
      <c r="F121" s="222">
        <f t="shared" si="56"/>
        <v>1.6588681421245042</v>
      </c>
      <c r="G121" s="219">
        <f t="shared" si="56"/>
        <v>-31.136848139063346</v>
      </c>
      <c r="H121" s="220">
        <f t="shared" ref="H121:L121" si="57">H23/H22*100-100</f>
        <v>-14.869165219750769</v>
      </c>
      <c r="I121" s="220">
        <f t="shared" si="57"/>
        <v>10.946003828990314</v>
      </c>
      <c r="J121" s="286">
        <f t="shared" si="57"/>
        <v>-20.002470017333067</v>
      </c>
      <c r="K121" s="220">
        <f t="shared" si="57"/>
        <v>6.6952229683004987</v>
      </c>
      <c r="L121" s="220">
        <f t="shared" si="57"/>
        <v>-14.291158168723584</v>
      </c>
      <c r="M121" s="222">
        <f>M23/M22*100-100</f>
        <v>-13.941918776631397</v>
      </c>
      <c r="N121" s="219">
        <f>N23/N22*100-100</f>
        <v>33.115282466156458</v>
      </c>
      <c r="O121" s="220">
        <f t="shared" ref="O121:Q121" si="58">O23/O22*100-100</f>
        <v>5.2787122434421434</v>
      </c>
      <c r="P121" s="220">
        <f t="shared" si="58"/>
        <v>12.416226144301334</v>
      </c>
      <c r="Q121" s="286">
        <f t="shared" si="58"/>
        <v>15.332334010333597</v>
      </c>
      <c r="R121" s="220">
        <f>R23/R22*100-100</f>
        <v>4.5132400512074184</v>
      </c>
      <c r="S121" s="384">
        <f t="shared" ref="S121:AB121" si="59">IF(S22=0,"NA",S23/S22*100-100)</f>
        <v>0</v>
      </c>
      <c r="T121" s="385">
        <f t="shared" si="59"/>
        <v>0</v>
      </c>
      <c r="U121" s="385">
        <f t="shared" si="59"/>
        <v>-99.650425989847449</v>
      </c>
      <c r="V121" s="385">
        <f t="shared" si="59"/>
        <v>-98.958559182401245</v>
      </c>
      <c r="W121" s="385" t="str">
        <f t="shared" si="59"/>
        <v>NA</v>
      </c>
      <c r="X121" s="384" t="str">
        <f t="shared" si="59"/>
        <v>NA</v>
      </c>
      <c r="Y121" s="385" t="str">
        <f t="shared" si="59"/>
        <v>NA</v>
      </c>
      <c r="Z121" s="385" t="str">
        <f t="shared" si="59"/>
        <v>NA</v>
      </c>
      <c r="AA121" s="385" t="str">
        <f t="shared" si="59"/>
        <v>NA</v>
      </c>
      <c r="AB121" s="386">
        <f t="shared" si="59"/>
        <v>-21.464806085828371</v>
      </c>
    </row>
    <row r="122" spans="1:28" x14ac:dyDescent="0.3">
      <c r="A122" s="90" t="s">
        <v>108</v>
      </c>
      <c r="B122" s="219">
        <f t="shared" ref="B122:G122" si="60">B40/B39*100-100</f>
        <v>-31.620523379989478</v>
      </c>
      <c r="C122" s="220">
        <f t="shared" si="60"/>
        <v>-11.545331914603921</v>
      </c>
      <c r="D122" s="220">
        <f t="shared" si="60"/>
        <v>12.015565498747677</v>
      </c>
      <c r="E122" s="286">
        <f t="shared" si="60"/>
        <v>-18.26443010925442</v>
      </c>
      <c r="F122" s="222">
        <f t="shared" si="60"/>
        <v>2.3111634648886934</v>
      </c>
      <c r="G122" s="219">
        <f t="shared" si="60"/>
        <v>-31.620523379989478</v>
      </c>
      <c r="H122" s="220">
        <f t="shared" ref="H122:L122" si="61">H40/H39*100-100</f>
        <v>-11.545331914603963</v>
      </c>
      <c r="I122" s="220">
        <f t="shared" si="61"/>
        <v>14.349938391479753</v>
      </c>
      <c r="J122" s="286">
        <f t="shared" si="61"/>
        <v>-18.179028028451214</v>
      </c>
      <c r="K122" s="220">
        <f t="shared" si="61"/>
        <v>10.296858961647331</v>
      </c>
      <c r="L122" s="220">
        <f t="shared" si="61"/>
        <v>-10.55124706020392</v>
      </c>
      <c r="M122" s="222">
        <f>M40/M39*100-100</f>
        <v>-10.204308737402755</v>
      </c>
      <c r="N122" s="219">
        <f>N40/N39*100-100</f>
        <v>33.073052029215944</v>
      </c>
      <c r="O122" s="220">
        <f t="shared" ref="O122:Q122" si="62">O40/O39*100-100</f>
        <v>11.728748634819965</v>
      </c>
      <c r="P122" s="220">
        <f t="shared" si="62"/>
        <v>17.214711856393365</v>
      </c>
      <c r="Q122" s="286">
        <f t="shared" si="62"/>
        <v>19.265952788172797</v>
      </c>
      <c r="R122" s="220">
        <f>R40/R39*100-100</f>
        <v>4.4985627173276441</v>
      </c>
      <c r="S122" s="384">
        <f t="shared" ref="S122:AB122" si="63">IF(S39=0,"NA",S40/S39*100-100)</f>
        <v>0</v>
      </c>
      <c r="T122" s="385">
        <f t="shared" si="63"/>
        <v>0</v>
      </c>
      <c r="U122" s="385">
        <f t="shared" si="63"/>
        <v>-99.650425989847463</v>
      </c>
      <c r="V122" s="385">
        <f t="shared" si="63"/>
        <v>-98.958559182401274</v>
      </c>
      <c r="W122" s="385" t="str">
        <f t="shared" si="63"/>
        <v>NA</v>
      </c>
      <c r="X122" s="384" t="str">
        <f t="shared" si="63"/>
        <v>NA</v>
      </c>
      <c r="Y122" s="385" t="str">
        <f t="shared" si="63"/>
        <v>NA</v>
      </c>
      <c r="Z122" s="385" t="str">
        <f t="shared" si="63"/>
        <v>NA</v>
      </c>
      <c r="AA122" s="385" t="str">
        <f t="shared" si="63"/>
        <v>NA</v>
      </c>
      <c r="AB122" s="386">
        <f t="shared" si="63"/>
        <v>-16.239419359195267</v>
      </c>
    </row>
    <row r="123" spans="1:28" x14ac:dyDescent="0.3">
      <c r="A123" s="90" t="s">
        <v>109</v>
      </c>
      <c r="B123" s="219">
        <f t="shared" ref="B123:G123" si="64">B57/B56*100-100</f>
        <v>2.3355254262031622</v>
      </c>
      <c r="C123" s="220">
        <f t="shared" si="64"/>
        <v>7.7882699239745392</v>
      </c>
      <c r="D123" s="220">
        <f t="shared" si="64"/>
        <v>6.6079101905343549</v>
      </c>
      <c r="E123" s="286">
        <f t="shared" si="64"/>
        <v>5.575701352152393</v>
      </c>
      <c r="F123" s="222">
        <f t="shared" si="64"/>
        <v>1.2545384078038495</v>
      </c>
      <c r="G123" s="219">
        <f t="shared" si="64"/>
        <v>2.3355254262032048</v>
      </c>
      <c r="H123" s="220">
        <f t="shared" ref="H123:L123" si="65">H57/H56*100-100</f>
        <v>7.7882699239744824</v>
      </c>
      <c r="I123" s="220">
        <f t="shared" si="65"/>
        <v>8.8295890669614039</v>
      </c>
      <c r="J123" s="286">
        <f t="shared" si="65"/>
        <v>5.6860129899104237</v>
      </c>
      <c r="K123" s="220">
        <f t="shared" si="65"/>
        <v>4.0774551891464625</v>
      </c>
      <c r="L123" s="220">
        <f t="shared" si="65"/>
        <v>8.8330691098151419</v>
      </c>
      <c r="M123" s="222">
        <f>M57/M56*100-100</f>
        <v>8.7539298001916563</v>
      </c>
      <c r="N123" s="219">
        <f>N57/N56*100-100</f>
        <v>5.7453946618398959</v>
      </c>
      <c r="O123" s="220">
        <f t="shared" ref="O123:Q123" si="66">O57/O56*100-100</f>
        <v>11.434885895621917</v>
      </c>
      <c r="P123" s="220">
        <f t="shared" si="66"/>
        <v>7.8789578509439053</v>
      </c>
      <c r="Q123" s="286">
        <f t="shared" si="66"/>
        <v>9.0849665456076849</v>
      </c>
      <c r="R123" s="220">
        <f>R57/R56*100-100</f>
        <v>4.2245147642243381</v>
      </c>
      <c r="S123" s="384">
        <f t="shared" ref="S123:AB123" si="67">IF(S56=0,"NA",S57/S56*100-100)</f>
        <v>0</v>
      </c>
      <c r="T123" s="385">
        <f t="shared" si="67"/>
        <v>0</v>
      </c>
      <c r="U123" s="385">
        <f t="shared" si="67"/>
        <v>-99.650425989847463</v>
      </c>
      <c r="V123" s="385">
        <f t="shared" si="67"/>
        <v>-98.958559182401274</v>
      </c>
      <c r="W123" s="385" t="str">
        <f t="shared" si="67"/>
        <v>NA</v>
      </c>
      <c r="X123" s="384" t="str">
        <f t="shared" si="67"/>
        <v>NA</v>
      </c>
      <c r="Y123" s="385" t="str">
        <f t="shared" si="67"/>
        <v>NA</v>
      </c>
      <c r="Z123" s="385" t="str">
        <f t="shared" si="67"/>
        <v>NA</v>
      </c>
      <c r="AA123" s="385" t="str">
        <f t="shared" si="67"/>
        <v>NA</v>
      </c>
      <c r="AB123" s="386">
        <f t="shared" si="67"/>
        <v>12.370228264672093</v>
      </c>
    </row>
    <row r="124" spans="1:28" ht="16.2" thickBot="1" x14ac:dyDescent="0.35">
      <c r="A124" s="90" t="s">
        <v>197</v>
      </c>
      <c r="B124" s="219">
        <f>B74/B73*100-100</f>
        <v>-31.198722762734548</v>
      </c>
      <c r="C124" s="220">
        <f t="shared" ref="C124:R124" si="68">C74/C73*100-100</f>
        <v>-14.969596776675246</v>
      </c>
      <c r="D124" s="220">
        <f t="shared" si="68"/>
        <v>8.533067771966941</v>
      </c>
      <c r="E124" s="286">
        <f t="shared" si="68"/>
        <v>-20.173616648543515</v>
      </c>
      <c r="F124" s="222">
        <f t="shared" si="68"/>
        <v>4.6605257265343738</v>
      </c>
      <c r="G124" s="219">
        <f t="shared" si="68"/>
        <v>-31.198722762734548</v>
      </c>
      <c r="H124" s="220">
        <f t="shared" si="68"/>
        <v>-14.96959677667536</v>
      </c>
      <c r="I124" s="220">
        <f t="shared" si="68"/>
        <v>10.794866391148616</v>
      </c>
      <c r="J124" s="286">
        <f t="shared" si="68"/>
        <v>-20.090209396959921</v>
      </c>
      <c r="K124" s="220">
        <f t="shared" si="68"/>
        <v>3.3445042136060295</v>
      </c>
      <c r="L124" s="220">
        <f t="shared" si="68"/>
        <v>-15.583130465534779</v>
      </c>
      <c r="M124" s="222">
        <f t="shared" si="68"/>
        <v>-15.268151166058303</v>
      </c>
      <c r="N124" s="219">
        <f t="shared" si="68"/>
        <v>33.294168513185383</v>
      </c>
      <c r="O124" s="220">
        <f t="shared" si="68"/>
        <v>5.4713494864815999</v>
      </c>
      <c r="P124" s="220">
        <f t="shared" si="68"/>
        <v>12.654175267987085</v>
      </c>
      <c r="Q124" s="286">
        <f t="shared" si="68"/>
        <v>15.525413916595809</v>
      </c>
      <c r="R124" s="220">
        <f t="shared" si="68"/>
        <v>9.8135786595593828</v>
      </c>
      <c r="S124" s="384">
        <f>IF(S73=0,"NA",S74/S73*100-100)</f>
        <v>0</v>
      </c>
      <c r="T124" s="385">
        <f t="shared" ref="T124:AB124" si="69">IF(T73=0,"NA",T74/T73*100-100)</f>
        <v>0</v>
      </c>
      <c r="U124" s="385">
        <f t="shared" si="69"/>
        <v>-99.650425989847449</v>
      </c>
      <c r="V124" s="385">
        <f t="shared" si="69"/>
        <v>-98.958559182401245</v>
      </c>
      <c r="W124" s="385" t="str">
        <f t="shared" si="69"/>
        <v>NA</v>
      </c>
      <c r="X124" s="384" t="str">
        <f t="shared" si="69"/>
        <v>NA</v>
      </c>
      <c r="Y124" s="385" t="str">
        <f t="shared" si="69"/>
        <v>NA</v>
      </c>
      <c r="Z124" s="385" t="str">
        <f t="shared" si="69"/>
        <v>NA</v>
      </c>
      <c r="AA124" s="385" t="str">
        <f t="shared" si="69"/>
        <v>NA</v>
      </c>
      <c r="AB124" s="386">
        <f t="shared" si="69"/>
        <v>-24.877997114750883</v>
      </c>
    </row>
    <row r="125" spans="1:28" x14ac:dyDescent="0.3">
      <c r="A125" s="240" t="s">
        <v>99</v>
      </c>
      <c r="B125" s="216"/>
      <c r="C125" s="217"/>
      <c r="D125" s="217"/>
      <c r="E125" s="299"/>
      <c r="F125" s="218"/>
      <c r="G125" s="216"/>
      <c r="H125" s="217"/>
      <c r="I125" s="217"/>
      <c r="J125" s="299"/>
      <c r="K125" s="217"/>
      <c r="L125" s="217"/>
      <c r="M125" s="218"/>
      <c r="N125" s="216"/>
      <c r="O125" s="217"/>
      <c r="P125" s="217"/>
      <c r="Q125" s="299"/>
      <c r="R125" s="217"/>
      <c r="S125" s="381"/>
      <c r="T125" s="382"/>
      <c r="U125" s="382"/>
      <c r="V125" s="382"/>
      <c r="W125" s="382"/>
      <c r="X125" s="381"/>
      <c r="Y125" s="382"/>
      <c r="Z125" s="382"/>
      <c r="AA125" s="382"/>
      <c r="AB125" s="383"/>
    </row>
    <row r="126" spans="1:28" x14ac:dyDescent="0.3">
      <c r="A126" s="90" t="s">
        <v>94</v>
      </c>
      <c r="B126" s="219">
        <f t="shared" ref="B126:G126" si="70">(B12/B6)^(1/6)*100-100</f>
        <v>3.0722496065552036</v>
      </c>
      <c r="C126" s="220">
        <f t="shared" si="70"/>
        <v>5.7200957167347894</v>
      </c>
      <c r="D126" s="220">
        <f t="shared" si="70"/>
        <v>7.4652190832348708</v>
      </c>
      <c r="E126" s="298">
        <f>(E12/E6)^(1/6)*100-100</f>
        <v>4.8158143484772182</v>
      </c>
      <c r="F126" s="222">
        <f t="shared" si="70"/>
        <v>4.5314735688323822</v>
      </c>
      <c r="G126" s="219">
        <f t="shared" si="70"/>
        <v>3.0722496065552036</v>
      </c>
      <c r="H126" s="220">
        <f t="shared" ref="H126:L126" si="71">(H12/H6)^(1/6)*100-100</f>
        <v>5.7200957167347752</v>
      </c>
      <c r="I126" s="220">
        <f t="shared" si="71"/>
        <v>7.4652190832348708</v>
      </c>
      <c r="J126" s="286">
        <f t="shared" si="71"/>
        <v>4.8158143484772182</v>
      </c>
      <c r="K126" s="220">
        <f t="shared" si="71"/>
        <v>2.2274539548796497</v>
      </c>
      <c r="L126" s="220">
        <f t="shared" si="71"/>
        <v>5.5040880939580745</v>
      </c>
      <c r="M126" s="222">
        <f>(M12/M6)^(1/6)*100-100</f>
        <v>5.4550209589340142</v>
      </c>
      <c r="N126" s="219">
        <f>(N12/N6)^(1/6)*100-100</f>
        <v>5.4489480959563679</v>
      </c>
      <c r="O126" s="220">
        <f t="shared" ref="O126:Q126" si="72">(O12/O6)^(1/6)*100-100</f>
        <v>2.3516552969034592</v>
      </c>
      <c r="P126" s="220">
        <f t="shared" si="72"/>
        <v>1.388199838659915</v>
      </c>
      <c r="Q126" s="286">
        <f t="shared" si="72"/>
        <v>3.4549544107749028</v>
      </c>
      <c r="R126" s="220">
        <f>(R12/R6)^(1/6)*100-100</f>
        <v>3.200596912753582</v>
      </c>
      <c r="S126" s="384">
        <f t="shared" ref="S126:AB126" si="73">IF(S6=0,"NA",(S12/S6)^(1/6)*100-100)</f>
        <v>0</v>
      </c>
      <c r="T126" s="385">
        <f t="shared" si="73"/>
        <v>0</v>
      </c>
      <c r="U126" s="385">
        <f t="shared" si="73"/>
        <v>0</v>
      </c>
      <c r="V126" s="385">
        <f t="shared" si="73"/>
        <v>0</v>
      </c>
      <c r="W126" s="385" t="str">
        <f t="shared" si="73"/>
        <v>NA</v>
      </c>
      <c r="X126" s="384" t="str">
        <f t="shared" si="73"/>
        <v>NA</v>
      </c>
      <c r="Y126" s="385" t="str">
        <f t="shared" si="73"/>
        <v>NA</v>
      </c>
      <c r="Z126" s="385" t="str">
        <f t="shared" si="73"/>
        <v>NA</v>
      </c>
      <c r="AA126" s="385" t="str">
        <f t="shared" si="73"/>
        <v>NA</v>
      </c>
      <c r="AB126" s="386">
        <f t="shared" si="73"/>
        <v>5.8633952832892788</v>
      </c>
    </row>
    <row r="127" spans="1:28" x14ac:dyDescent="0.3">
      <c r="A127" s="269" t="s">
        <v>70</v>
      </c>
      <c r="B127" s="219">
        <f t="shared" ref="B127:G127" si="74">(B29/B23)^(1/6)*100-100</f>
        <v>4.9404854224474235</v>
      </c>
      <c r="C127" s="220">
        <f t="shared" si="74"/>
        <v>7.5611813713968985</v>
      </c>
      <c r="D127" s="220">
        <f t="shared" si="74"/>
        <v>6.6703226047645217</v>
      </c>
      <c r="E127" s="286">
        <f t="shared" si="74"/>
        <v>6.6423076887394075</v>
      </c>
      <c r="F127" s="222">
        <f t="shared" si="74"/>
        <v>4.7036685092372466</v>
      </c>
      <c r="G127" s="219">
        <f t="shared" si="74"/>
        <v>4.9404854224474519</v>
      </c>
      <c r="H127" s="220">
        <f t="shared" ref="H127:L127" si="75">(H29/H23)^(1/6)*100-100</f>
        <v>7.5611813713968985</v>
      </c>
      <c r="I127" s="220">
        <f t="shared" si="75"/>
        <v>6.6703226047645217</v>
      </c>
      <c r="J127" s="286">
        <f t="shared" si="75"/>
        <v>6.6423076887394075</v>
      </c>
      <c r="K127" s="220">
        <f t="shared" si="75"/>
        <v>4.4653574158713809</v>
      </c>
      <c r="L127" s="220">
        <f t="shared" si="75"/>
        <v>7.9877145349790339</v>
      </c>
      <c r="M127" s="222">
        <f>(M29/M23)^(1/6)*100-100</f>
        <v>7.9206121238096614</v>
      </c>
      <c r="N127" s="219">
        <f>(N29/N23)^(1/6)*100-100</f>
        <v>8.2888172194650451</v>
      </c>
      <c r="O127" s="220">
        <f t="shared" ref="O127:Q127" si="76">(O29/O23)^(1/6)*100-100</f>
        <v>5.0875277592816701</v>
      </c>
      <c r="P127" s="220">
        <f t="shared" si="76"/>
        <v>0.74929983166100556</v>
      </c>
      <c r="Q127" s="286">
        <f t="shared" si="76"/>
        <v>5.8917462570854582</v>
      </c>
      <c r="R127" s="220">
        <f>(R29/R23)^(1/6)*100-100</f>
        <v>3.1998131959901883</v>
      </c>
      <c r="S127" s="384">
        <f t="shared" ref="S127:AB127" si="77">IF(S23=0,"NA",(S29/S23)^(1/6)*100-100)</f>
        <v>0</v>
      </c>
      <c r="T127" s="385">
        <f t="shared" si="77"/>
        <v>0</v>
      </c>
      <c r="U127" s="385">
        <f t="shared" si="77"/>
        <v>0</v>
      </c>
      <c r="V127" s="385">
        <f t="shared" si="77"/>
        <v>0</v>
      </c>
      <c r="W127" s="385" t="str">
        <f t="shared" si="77"/>
        <v>NA</v>
      </c>
      <c r="X127" s="384" t="str">
        <f t="shared" si="77"/>
        <v>NA</v>
      </c>
      <c r="Y127" s="385" t="str">
        <f t="shared" si="77"/>
        <v>NA</v>
      </c>
      <c r="Z127" s="385" t="str">
        <f t="shared" si="77"/>
        <v>NA</v>
      </c>
      <c r="AA127" s="385" t="str">
        <f t="shared" si="77"/>
        <v>NA</v>
      </c>
      <c r="AB127" s="386">
        <f t="shared" si="77"/>
        <v>9.7090376474095166</v>
      </c>
    </row>
    <row r="128" spans="1:28" x14ac:dyDescent="0.3">
      <c r="A128" s="90" t="s">
        <v>108</v>
      </c>
      <c r="B128" s="219">
        <f t="shared" ref="B128:G128" si="78">(B46/B40)^(1/6)*100-100</f>
        <v>4.207574978392941</v>
      </c>
      <c r="C128" s="220">
        <f t="shared" si="78"/>
        <v>11.878373687523663</v>
      </c>
      <c r="D128" s="220">
        <f t="shared" si="78"/>
        <v>10.232284050039524</v>
      </c>
      <c r="E128" s="286">
        <f t="shared" si="78"/>
        <v>9.5087194061791394</v>
      </c>
      <c r="F128" s="222">
        <f t="shared" si="78"/>
        <v>5.4466029657836827</v>
      </c>
      <c r="G128" s="219">
        <f t="shared" si="78"/>
        <v>4.2075749783929695</v>
      </c>
      <c r="H128" s="220">
        <f t="shared" ref="H128:L128" si="79">(H46/H40)^(1/6)*100-100</f>
        <v>11.878373687523663</v>
      </c>
      <c r="I128" s="220">
        <f t="shared" si="79"/>
        <v>10.232284050039524</v>
      </c>
      <c r="J128" s="286">
        <f t="shared" si="79"/>
        <v>9.5087194061791394</v>
      </c>
      <c r="K128" s="220">
        <f t="shared" si="79"/>
        <v>10.781707318010405</v>
      </c>
      <c r="L128" s="220">
        <f t="shared" si="79"/>
        <v>13.232706404575083</v>
      </c>
      <c r="M128" s="222">
        <f>(M46/M40)^(1/6)*100-100</f>
        <v>13.185190858792723</v>
      </c>
      <c r="N128" s="219">
        <f>(N46/N40)^(1/6)*100-100</f>
        <v>8.3739140389936608</v>
      </c>
      <c r="O128" s="220">
        <f t="shared" ref="O128:Q128" si="80">(O46/O40)^(1/6)*100-100</f>
        <v>11.994631567701688</v>
      </c>
      <c r="P128" s="220">
        <f t="shared" si="80"/>
        <v>5.4503733916992019</v>
      </c>
      <c r="Q128" s="286">
        <f t="shared" si="80"/>
        <v>10.325544560332517</v>
      </c>
      <c r="R128" s="220">
        <f>(R46/R40)^(1/6)*100-100</f>
        <v>3.1980893979750533</v>
      </c>
      <c r="S128" s="384">
        <f t="shared" ref="S128:AB128" si="81">IF(S40=0,"NA",(S46/S40)^(1/6)*100-100)</f>
        <v>0</v>
      </c>
      <c r="T128" s="385">
        <f t="shared" si="81"/>
        <v>0</v>
      </c>
      <c r="U128" s="385">
        <f t="shared" si="81"/>
        <v>0</v>
      </c>
      <c r="V128" s="385">
        <f t="shared" si="81"/>
        <v>0</v>
      </c>
      <c r="W128" s="385" t="str">
        <f t="shared" si="81"/>
        <v>NA</v>
      </c>
      <c r="X128" s="384" t="str">
        <f t="shared" si="81"/>
        <v>NA</v>
      </c>
      <c r="Y128" s="385" t="str">
        <f t="shared" si="81"/>
        <v>NA</v>
      </c>
      <c r="Z128" s="385" t="str">
        <f t="shared" si="81"/>
        <v>NA</v>
      </c>
      <c r="AA128" s="385" t="str">
        <f t="shared" si="81"/>
        <v>NA</v>
      </c>
      <c r="AB128" s="386">
        <f t="shared" si="81"/>
        <v>16.740498593214596</v>
      </c>
    </row>
    <row r="129" spans="1:28" x14ac:dyDescent="0.3">
      <c r="A129" s="90" t="s">
        <v>109</v>
      </c>
      <c r="B129" s="219">
        <f>(B63/B57)^(1/6)*100-100</f>
        <v>2.3473064159416026</v>
      </c>
      <c r="C129" s="220">
        <f t="shared" ref="C129:F129" si="82">(C63/C57)^(1/6)*100-100</f>
        <v>9.9896724760853743</v>
      </c>
      <c r="D129" s="220">
        <f t="shared" si="82"/>
        <v>11.055203434389298</v>
      </c>
      <c r="E129" s="286">
        <f t="shared" si="82"/>
        <v>7.4423622797397115</v>
      </c>
      <c r="F129" s="222">
        <f t="shared" si="82"/>
        <v>5.2820163066967609</v>
      </c>
      <c r="G129" s="219">
        <f>(G63/G57)^(1/6)*100-100</f>
        <v>2.3473064159416026</v>
      </c>
      <c r="H129" s="220">
        <f t="shared" ref="H129:L129" si="83">(H63/H57)^(1/6)*100-100</f>
        <v>9.9896724760853601</v>
      </c>
      <c r="I129" s="220">
        <f t="shared" si="83"/>
        <v>11.055203434389298</v>
      </c>
      <c r="J129" s="286">
        <f t="shared" si="83"/>
        <v>7.4423622797397115</v>
      </c>
      <c r="K129" s="220">
        <f t="shared" si="83"/>
        <v>7.1998430743499711</v>
      </c>
      <c r="L129" s="220">
        <f t="shared" si="83"/>
        <v>10.467434326636919</v>
      </c>
      <c r="M129" s="222">
        <f t="shared" ref="M129" si="84">(M63/M57)^(1/6)*100-100</f>
        <v>10.419042585516806</v>
      </c>
      <c r="N129" s="219">
        <f>(N63/N57)^(1/6)*100-100</f>
        <v>5.5238798180117072</v>
      </c>
      <c r="O129" s="220">
        <f t="shared" ref="O129:Q129" si="85">(O63/O57)^(1/6)*100-100</f>
        <v>9.0787871532505875</v>
      </c>
      <c r="P129" s="220">
        <f t="shared" si="85"/>
        <v>6.1160565959021795</v>
      </c>
      <c r="Q129" s="286">
        <f t="shared" si="85"/>
        <v>8.0686989496392698</v>
      </c>
      <c r="R129" s="220">
        <f>(R63/R57)^(1/6)*100-100</f>
        <v>3.2015978363580899</v>
      </c>
      <c r="S129" s="384">
        <f t="shared" ref="S129:AB129" si="86">IF(S57=0,"NA",(S63/S57)^(1/6)*100-100)</f>
        <v>0</v>
      </c>
      <c r="T129" s="385">
        <f t="shared" si="86"/>
        <v>0</v>
      </c>
      <c r="U129" s="385">
        <f t="shared" si="86"/>
        <v>0</v>
      </c>
      <c r="V129" s="385">
        <f t="shared" si="86"/>
        <v>0</v>
      </c>
      <c r="W129" s="385" t="str">
        <f t="shared" si="86"/>
        <v>NA</v>
      </c>
      <c r="X129" s="384" t="str">
        <f t="shared" si="86"/>
        <v>NA</v>
      </c>
      <c r="Y129" s="385" t="str">
        <f t="shared" si="86"/>
        <v>NA</v>
      </c>
      <c r="Z129" s="385" t="str">
        <f t="shared" si="86"/>
        <v>NA</v>
      </c>
      <c r="AA129" s="385" t="str">
        <f t="shared" si="86"/>
        <v>NA</v>
      </c>
      <c r="AB129" s="386">
        <f t="shared" si="86"/>
        <v>12.32309056358136</v>
      </c>
    </row>
    <row r="130" spans="1:28" ht="16.2" thickBot="1" x14ac:dyDescent="0.35">
      <c r="A130" s="90" t="s">
        <v>197</v>
      </c>
      <c r="B130" s="219">
        <f>(B80/B74)^(1/6)*100-100</f>
        <v>4.8287837858225942</v>
      </c>
      <c r="C130" s="220">
        <f t="shared" ref="C130:R130" si="87">(C80/C74)^(1/6)*100-100</f>
        <v>7.4131479673586114</v>
      </c>
      <c r="D130" s="220">
        <f t="shared" si="87"/>
        <v>6.3833799921246452</v>
      </c>
      <c r="E130" s="286">
        <f t="shared" si="87"/>
        <v>6.4959400737593143</v>
      </c>
      <c r="F130" s="222">
        <f t="shared" si="87"/>
        <v>8.2379335744814881</v>
      </c>
      <c r="G130" s="219">
        <f t="shared" si="87"/>
        <v>4.8287837858225942</v>
      </c>
      <c r="H130" s="220">
        <f t="shared" si="87"/>
        <v>7.4131479673586398</v>
      </c>
      <c r="I130" s="220">
        <f t="shared" si="87"/>
        <v>6.6218000695482857</v>
      </c>
      <c r="J130" s="286">
        <f t="shared" si="87"/>
        <v>6.5125128936804231</v>
      </c>
      <c r="K130" s="220">
        <f t="shared" si="87"/>
        <v>0.91206481418988972</v>
      </c>
      <c r="L130" s="220">
        <f t="shared" si="87"/>
        <v>6.0187479303752411</v>
      </c>
      <c r="M130" s="222">
        <f t="shared" si="87"/>
        <v>5.9266070802402453</v>
      </c>
      <c r="N130" s="219">
        <f t="shared" si="87"/>
        <v>8.453514541585065</v>
      </c>
      <c r="O130" s="220">
        <f t="shared" si="87"/>
        <v>5.3046761781978944</v>
      </c>
      <c r="P130" s="220">
        <f t="shared" si="87"/>
        <v>0.85369335239309407</v>
      </c>
      <c r="Q130" s="286">
        <f t="shared" si="87"/>
        <v>6.0829629239674432</v>
      </c>
      <c r="R130" s="220">
        <f t="shared" si="87"/>
        <v>9.5265903271855876</v>
      </c>
      <c r="S130" s="384">
        <f>IF(S74=0,"NA",(S80/S74)^(1/6)*100-100)</f>
        <v>0</v>
      </c>
      <c r="T130" s="385">
        <f t="shared" ref="T130:AB130" si="88">IF(T74=0,"NA",(T80/T74)^(1/6)*100-100)</f>
        <v>0</v>
      </c>
      <c r="U130" s="385">
        <f t="shared" si="88"/>
        <v>-100</v>
      </c>
      <c r="V130" s="385">
        <f t="shared" si="88"/>
        <v>-6.534473481593281</v>
      </c>
      <c r="W130" s="385" t="str">
        <f t="shared" si="88"/>
        <v>NA</v>
      </c>
      <c r="X130" s="384" t="str">
        <f t="shared" si="88"/>
        <v>NA</v>
      </c>
      <c r="Y130" s="385" t="str">
        <f t="shared" si="88"/>
        <v>NA</v>
      </c>
      <c r="Z130" s="385" t="str">
        <f t="shared" si="88"/>
        <v>NA</v>
      </c>
      <c r="AA130" s="385" t="str">
        <f t="shared" si="88"/>
        <v>NA</v>
      </c>
      <c r="AB130" s="386">
        <f t="shared" si="88"/>
        <v>4.2192690006896925</v>
      </c>
    </row>
    <row r="131" spans="1:28" x14ac:dyDescent="0.3">
      <c r="A131" s="240" t="s">
        <v>179</v>
      </c>
      <c r="B131" s="216"/>
      <c r="C131" s="217"/>
      <c r="D131" s="217"/>
      <c r="E131" s="299"/>
      <c r="F131" s="218"/>
      <c r="G131" s="216"/>
      <c r="H131" s="217"/>
      <c r="I131" s="217"/>
      <c r="J131" s="299"/>
      <c r="K131" s="217"/>
      <c r="L131" s="217"/>
      <c r="M131" s="218"/>
      <c r="N131" s="216"/>
      <c r="O131" s="217"/>
      <c r="P131" s="217"/>
      <c r="Q131" s="299"/>
      <c r="R131" s="217"/>
      <c r="S131" s="381"/>
      <c r="T131" s="382"/>
      <c r="U131" s="382"/>
      <c r="V131" s="382"/>
      <c r="W131" s="382"/>
      <c r="X131" s="381"/>
      <c r="Y131" s="382"/>
      <c r="Z131" s="382"/>
      <c r="AA131" s="382"/>
      <c r="AB131" s="383"/>
    </row>
    <row r="132" spans="1:28" x14ac:dyDescent="0.3">
      <c r="A132" s="90" t="s">
        <v>94</v>
      </c>
      <c r="B132" s="219">
        <f t="shared" ref="B132:R132" si="89">(B17/B13)^(1/4)*100-100</f>
        <v>-5.8100002840464526</v>
      </c>
      <c r="C132" s="220">
        <f t="shared" si="89"/>
        <v>9.2640104849838849</v>
      </c>
      <c r="D132" s="220">
        <f t="shared" si="89"/>
        <v>14.95846349098322</v>
      </c>
      <c r="E132" s="298">
        <f t="shared" si="89"/>
        <v>5.4241325479153772</v>
      </c>
      <c r="F132" s="222">
        <f t="shared" si="89"/>
        <v>7.3578316819413487</v>
      </c>
      <c r="G132" s="219">
        <f t="shared" si="89"/>
        <v>-5.8100002840464384</v>
      </c>
      <c r="H132" s="220">
        <f t="shared" si="89"/>
        <v>9.2640104849838707</v>
      </c>
      <c r="I132" s="220">
        <f t="shared" si="89"/>
        <v>10.798265165236117</v>
      </c>
      <c r="J132" s="286">
        <f t="shared" si="89"/>
        <v>5.0996140628877669</v>
      </c>
      <c r="K132" s="220">
        <f t="shared" si="89"/>
        <v>6.2506486358244473</v>
      </c>
      <c r="L132" s="220">
        <f t="shared" si="89"/>
        <v>7.7522447934446035</v>
      </c>
      <c r="M132" s="222">
        <f t="shared" si="89"/>
        <v>7.73276433024499</v>
      </c>
      <c r="N132" s="219">
        <f t="shared" si="89"/>
        <v>13.805647712617585</v>
      </c>
      <c r="O132" s="220">
        <f t="shared" si="89"/>
        <v>-0.52018553668291645</v>
      </c>
      <c r="P132" s="220">
        <f t="shared" si="89"/>
        <v>-0.77455966787725572</v>
      </c>
      <c r="Q132" s="286">
        <f t="shared" si="89"/>
        <v>2.9184643575848952</v>
      </c>
      <c r="R132" s="220">
        <f t="shared" si="89"/>
        <v>2.3334058789064898</v>
      </c>
      <c r="S132" s="384">
        <f>IF(S13=0,"NA",(S17/S13)^(1/4)*100-100)</f>
        <v>0</v>
      </c>
      <c r="T132" s="385">
        <f t="shared" ref="T132:AB132" si="90">IF(T13=0,"NA",(T17/T13)^(1/4)*100-100)</f>
        <v>0</v>
      </c>
      <c r="U132" s="385">
        <f t="shared" si="90"/>
        <v>776.10373594352234</v>
      </c>
      <c r="V132" s="385">
        <f t="shared" si="90"/>
        <v>565.75137241342156</v>
      </c>
      <c r="W132" s="385" t="str">
        <f t="shared" si="90"/>
        <v>NA</v>
      </c>
      <c r="X132" s="384" t="str">
        <f t="shared" si="90"/>
        <v>NA</v>
      </c>
      <c r="Y132" s="385" t="str">
        <f t="shared" si="90"/>
        <v>NA</v>
      </c>
      <c r="Z132" s="385" t="str">
        <f t="shared" si="90"/>
        <v>NA</v>
      </c>
      <c r="AA132" s="385" t="str">
        <f t="shared" si="90"/>
        <v>NA</v>
      </c>
      <c r="AB132" s="386">
        <f t="shared" si="90"/>
        <v>7.8913520908988914</v>
      </c>
    </row>
    <row r="133" spans="1:28" x14ac:dyDescent="0.3">
      <c r="A133" s="269" t="s">
        <v>70</v>
      </c>
      <c r="B133" s="219">
        <f t="shared" ref="B133:R133" si="91">(B34/B30)^(1/4)*100-100</f>
        <v>-5.8417425881912237</v>
      </c>
      <c r="C133" s="220">
        <f t="shared" si="91"/>
        <v>9.2631004805446651</v>
      </c>
      <c r="D133" s="220">
        <f t="shared" si="91"/>
        <v>14.14788114777194</v>
      </c>
      <c r="E133" s="286">
        <f t="shared" si="91"/>
        <v>6.0199919746681161</v>
      </c>
      <c r="F133" s="222">
        <f t="shared" si="91"/>
        <v>7.2788155245525417</v>
      </c>
      <c r="G133" s="219">
        <f t="shared" si="91"/>
        <v>-5.8417425881912379</v>
      </c>
      <c r="H133" s="220">
        <f t="shared" si="91"/>
        <v>9.2631004805446651</v>
      </c>
      <c r="I133" s="220">
        <f t="shared" si="91"/>
        <v>11.596093402271464</v>
      </c>
      <c r="J133" s="286">
        <f t="shared" si="91"/>
        <v>5.7920425847208179</v>
      </c>
      <c r="K133" s="220">
        <f t="shared" si="91"/>
        <v>7.4944112879258569</v>
      </c>
      <c r="L133" s="220">
        <f t="shared" si="91"/>
        <v>8.1823216487233736</v>
      </c>
      <c r="M133" s="222">
        <f t="shared" si="91"/>
        <v>8.1707994567823903</v>
      </c>
      <c r="N133" s="219">
        <f t="shared" si="91"/>
        <v>13.787178573270253</v>
      </c>
      <c r="O133" s="220">
        <f t="shared" si="91"/>
        <v>-0.61675842757156829</v>
      </c>
      <c r="P133" s="220">
        <f t="shared" si="91"/>
        <v>-1.6960482628044815</v>
      </c>
      <c r="Q133" s="286">
        <f t="shared" si="91"/>
        <v>2.1459073481896667</v>
      </c>
      <c r="R133" s="220">
        <f t="shared" si="91"/>
        <v>2.348456352074038</v>
      </c>
      <c r="S133" s="384">
        <f>IF(S30=0,"NA",(S34/S30)^(1/4)*100-100)</f>
        <v>0</v>
      </c>
      <c r="T133" s="385">
        <f t="shared" ref="T133:AB133" si="92">IF(T30=0,"NA",(T34/T30)^(1/4)*100-100)</f>
        <v>0</v>
      </c>
      <c r="U133" s="385">
        <f t="shared" si="92"/>
        <v>676.2615170505502</v>
      </c>
      <c r="V133" s="385">
        <f t="shared" si="92"/>
        <v>489.91240575638108</v>
      </c>
      <c r="W133" s="385" t="str">
        <f t="shared" si="92"/>
        <v>NA</v>
      </c>
      <c r="X133" s="384" t="str">
        <f t="shared" si="92"/>
        <v>NA</v>
      </c>
      <c r="Y133" s="385" t="str">
        <f t="shared" si="92"/>
        <v>NA</v>
      </c>
      <c r="Z133" s="385" t="str">
        <f t="shared" si="92"/>
        <v>NA</v>
      </c>
      <c r="AA133" s="385" t="str">
        <f t="shared" si="92"/>
        <v>NA</v>
      </c>
      <c r="AB133" s="386">
        <f t="shared" si="92"/>
        <v>8.583597413825089</v>
      </c>
    </row>
    <row r="134" spans="1:28" x14ac:dyDescent="0.3">
      <c r="A134" s="90" t="s">
        <v>108</v>
      </c>
      <c r="B134" s="219">
        <f t="shared" ref="B134:R134" si="93">(B51/B47)^(1/4)*100-100</f>
        <v>-6.5535766005877747</v>
      </c>
      <c r="C134" s="220">
        <f t="shared" si="93"/>
        <v>13.895327689474129</v>
      </c>
      <c r="D134" s="220">
        <f t="shared" si="93"/>
        <v>17.161725542138555</v>
      </c>
      <c r="E134" s="286">
        <f t="shared" si="93"/>
        <v>10.655644307354223</v>
      </c>
      <c r="F134" s="222">
        <f t="shared" si="93"/>
        <v>8.0842975257798173</v>
      </c>
      <c r="G134" s="219">
        <f t="shared" si="93"/>
        <v>-6.5535766005877747</v>
      </c>
      <c r="H134" s="220">
        <f t="shared" si="93"/>
        <v>13.895327689474101</v>
      </c>
      <c r="I134" s="220">
        <f t="shared" si="93"/>
        <v>17.43455435233318</v>
      </c>
      <c r="J134" s="286">
        <f t="shared" si="93"/>
        <v>10.681187761319123</v>
      </c>
      <c r="K134" s="220">
        <f t="shared" si="93"/>
        <v>16.560315174183373</v>
      </c>
      <c r="L134" s="220">
        <f t="shared" si="93"/>
        <v>14.284109871547784</v>
      </c>
      <c r="M134" s="222">
        <f t="shared" si="93"/>
        <v>14.32717463974349</v>
      </c>
      <c r="N134" s="219">
        <f t="shared" si="93"/>
        <v>13.517866261319924</v>
      </c>
      <c r="O134" s="220">
        <f t="shared" si="93"/>
        <v>4.6680246927466129</v>
      </c>
      <c r="P134" s="220">
        <f t="shared" si="93"/>
        <v>1.7201447927322988</v>
      </c>
      <c r="Q134" s="286">
        <f t="shared" si="93"/>
        <v>5.360183363710064</v>
      </c>
      <c r="R134" s="220">
        <f t="shared" si="93"/>
        <v>2.4174573787654623</v>
      </c>
      <c r="S134" s="384">
        <f>IF(S47=0,"NA",(S51/S47)^(1/4)*100-100)</f>
        <v>0</v>
      </c>
      <c r="T134" s="385">
        <f t="shared" ref="T134:AB134" si="94">IF(T47=0,"NA",(T51/T47)^(1/4)*100-100)</f>
        <v>0</v>
      </c>
      <c r="U134" s="385" t="str">
        <f t="shared" si="94"/>
        <v>NA</v>
      </c>
      <c r="V134" s="385">
        <f t="shared" si="94"/>
        <v>0</v>
      </c>
      <c r="W134" s="385" t="str">
        <f t="shared" si="94"/>
        <v>NA</v>
      </c>
      <c r="X134" s="384" t="str">
        <f t="shared" si="94"/>
        <v>NA</v>
      </c>
      <c r="Y134" s="385" t="str">
        <f t="shared" si="94"/>
        <v>NA</v>
      </c>
      <c r="Z134" s="385">
        <f t="shared" si="94"/>
        <v>119.22371841209346</v>
      </c>
      <c r="AA134" s="385">
        <f t="shared" si="94"/>
        <v>119.22371841209346</v>
      </c>
      <c r="AB134" s="386">
        <f t="shared" si="94"/>
        <v>16.012783439153537</v>
      </c>
    </row>
    <row r="135" spans="1:28" x14ac:dyDescent="0.3">
      <c r="A135" s="90" t="s">
        <v>109</v>
      </c>
      <c r="B135" s="219">
        <f t="shared" ref="B135:R135" si="95">(B68/B64)^(1/4)*100-100</f>
        <v>2.2757001361849234</v>
      </c>
      <c r="C135" s="220">
        <f t="shared" si="95"/>
        <v>13.848516971434293</v>
      </c>
      <c r="D135" s="220">
        <f t="shared" si="95"/>
        <v>17.057178585933059</v>
      </c>
      <c r="E135" s="286">
        <f t="shared" si="95"/>
        <v>11.336864341526564</v>
      </c>
      <c r="F135" s="222">
        <f t="shared" si="95"/>
        <v>7.7436238759192406</v>
      </c>
      <c r="G135" s="219">
        <f t="shared" si="95"/>
        <v>2.2757001361849376</v>
      </c>
      <c r="H135" s="220">
        <f t="shared" si="95"/>
        <v>13.848516971434293</v>
      </c>
      <c r="I135" s="220">
        <f t="shared" si="95"/>
        <v>17.239381571960607</v>
      </c>
      <c r="J135" s="286">
        <f t="shared" si="95"/>
        <v>11.350834441688917</v>
      </c>
      <c r="K135" s="220">
        <f t="shared" si="95"/>
        <v>6.4887466233351176</v>
      </c>
      <c r="L135" s="220">
        <f t="shared" si="95"/>
        <v>12.391006167196167</v>
      </c>
      <c r="M135" s="222">
        <f t="shared" si="95"/>
        <v>12.3205403584425</v>
      </c>
      <c r="N135" s="219">
        <f t="shared" si="95"/>
        <v>3.7209441608064111</v>
      </c>
      <c r="O135" s="220">
        <f t="shared" si="95"/>
        <v>3.9196710143518629</v>
      </c>
      <c r="P135" s="220">
        <f t="shared" si="95"/>
        <v>0.97424468873039416</v>
      </c>
      <c r="Q135" s="286">
        <f t="shared" si="95"/>
        <v>4.1188685805852288</v>
      </c>
      <c r="R135" s="220">
        <f t="shared" si="95"/>
        <v>2.4303513038001654</v>
      </c>
      <c r="S135" s="384">
        <f>IF(S64=0,"NA",(S68/S64)^(1/4)*100-100)</f>
        <v>0</v>
      </c>
      <c r="T135" s="385">
        <f t="shared" ref="T135:AB135" si="96">IF(T64=0,"NA",(T68/T64)^(1/4)*100-100)</f>
        <v>0</v>
      </c>
      <c r="U135" s="385">
        <f t="shared" si="96"/>
        <v>-100</v>
      </c>
      <c r="V135" s="385">
        <f t="shared" si="96"/>
        <v>-9.6397996390155214</v>
      </c>
      <c r="W135" s="385" t="str">
        <f t="shared" si="96"/>
        <v>NA</v>
      </c>
      <c r="X135" s="384" t="str">
        <f t="shared" si="96"/>
        <v>NA</v>
      </c>
      <c r="Y135" s="385" t="str">
        <f t="shared" si="96"/>
        <v>NA</v>
      </c>
      <c r="Z135" s="385" t="str">
        <f t="shared" si="96"/>
        <v>NA</v>
      </c>
      <c r="AA135" s="385" t="str">
        <f t="shared" si="96"/>
        <v>NA</v>
      </c>
      <c r="AB135" s="386">
        <f t="shared" si="96"/>
        <v>13.498980847993366</v>
      </c>
    </row>
    <row r="136" spans="1:28" ht="16.2" thickBot="1" x14ac:dyDescent="0.35">
      <c r="A136" s="104" t="s">
        <v>197</v>
      </c>
      <c r="B136" s="225">
        <f>(B85/B81)^(1/4)*100-100</f>
        <v>-5.9840939130877473</v>
      </c>
      <c r="C136" s="226">
        <f t="shared" ref="C136:R136" si="97">(C85/C81)^(1/4)*100-100</f>
        <v>9.0991831490663486</v>
      </c>
      <c r="D136" s="226">
        <f t="shared" si="97"/>
        <v>12.404235523527163</v>
      </c>
      <c r="E136" s="288">
        <f t="shared" si="97"/>
        <v>5.6976730243137581</v>
      </c>
      <c r="F136" s="227">
        <f t="shared" si="97"/>
        <v>11.222737319668568</v>
      </c>
      <c r="G136" s="225">
        <f t="shared" si="97"/>
        <v>-5.9840939130877473</v>
      </c>
      <c r="H136" s="226">
        <f t="shared" si="97"/>
        <v>9.0991831490663486</v>
      </c>
      <c r="I136" s="226">
        <f t="shared" si="97"/>
        <v>12.990473866874311</v>
      </c>
      <c r="J136" s="288">
        <f t="shared" si="97"/>
        <v>5.7785821997995015</v>
      </c>
      <c r="K136" s="226">
        <f t="shared" si="97"/>
        <v>3.3428608495905507</v>
      </c>
      <c r="L136" s="226">
        <f t="shared" si="97"/>
        <v>5.4644428285591999</v>
      </c>
      <c r="M136" s="227">
        <f t="shared" si="97"/>
        <v>5.4337245557164948</v>
      </c>
      <c r="N136" s="225">
        <f t="shared" si="97"/>
        <v>13.768196900777042</v>
      </c>
      <c r="O136" s="226">
        <f t="shared" si="97"/>
        <v>-0.57827948928755291</v>
      </c>
      <c r="P136" s="226">
        <f t="shared" si="97"/>
        <v>-2.5600671749723176</v>
      </c>
      <c r="Q136" s="288">
        <f t="shared" si="97"/>
        <v>2.0494100676988722</v>
      </c>
      <c r="R136" s="226">
        <f t="shared" si="97"/>
        <v>7.4954766449584014</v>
      </c>
      <c r="S136" s="390">
        <f>IF(S81=0,"NA",(S85/S81)^(1/4)*100-100)</f>
        <v>0</v>
      </c>
      <c r="T136" s="391">
        <f t="shared" ref="T136:AB136" si="98">IF(T81=0,"NA",(T85/T81)^(1/4)*100-100)</f>
        <v>0</v>
      </c>
      <c r="U136" s="391" t="str">
        <f t="shared" si="98"/>
        <v>NA</v>
      </c>
      <c r="V136" s="391">
        <f t="shared" si="98"/>
        <v>0</v>
      </c>
      <c r="W136" s="391" t="str">
        <f t="shared" si="98"/>
        <v>NA</v>
      </c>
      <c r="X136" s="390" t="str">
        <f t="shared" si="98"/>
        <v>NA</v>
      </c>
      <c r="Y136" s="391" t="str">
        <f t="shared" si="98"/>
        <v>NA</v>
      </c>
      <c r="Z136" s="391">
        <f t="shared" si="98"/>
        <v>22.846237468097314</v>
      </c>
      <c r="AA136" s="391">
        <f t="shared" si="98"/>
        <v>22.846237468097314</v>
      </c>
      <c r="AB136" s="392">
        <f t="shared" si="98"/>
        <v>-1.0545740844338383</v>
      </c>
    </row>
    <row r="139" spans="1:28" ht="16.2" thickBot="1" x14ac:dyDescent="0.35">
      <c r="A139" s="228" t="s">
        <v>103</v>
      </c>
    </row>
    <row r="140" spans="1:28" ht="16.2" thickBot="1" x14ac:dyDescent="0.35">
      <c r="A140" s="232"/>
      <c r="B140" s="216" t="s">
        <v>30</v>
      </c>
      <c r="C140" s="405" t="s">
        <v>31</v>
      </c>
      <c r="D140" s="405" t="s">
        <v>32</v>
      </c>
      <c r="E140" s="218" t="s">
        <v>33</v>
      </c>
    </row>
    <row r="141" spans="1:28" x14ac:dyDescent="0.3">
      <c r="A141" s="403">
        <v>2018</v>
      </c>
      <c r="B141" s="229">
        <f>B5/$E5*100</f>
        <v>39.470355726414795</v>
      </c>
      <c r="C141" s="230">
        <f>C5/$E5*100</f>
        <v>55.416718104595653</v>
      </c>
      <c r="D141" s="230">
        <f>D5/$E5*100</f>
        <v>5.1129261689895653</v>
      </c>
      <c r="E141" s="107">
        <f>E5/$E5*100</f>
        <v>100</v>
      </c>
    </row>
    <row r="142" spans="1:28" s="223" customFormat="1" x14ac:dyDescent="0.3">
      <c r="A142" s="403">
        <v>2019</v>
      </c>
      <c r="B142" s="219"/>
      <c r="C142" s="220"/>
      <c r="D142" s="220"/>
      <c r="E142" s="300"/>
    </row>
    <row r="143" spans="1:28" s="223" customFormat="1" x14ac:dyDescent="0.3">
      <c r="A143" s="403" t="s">
        <v>110</v>
      </c>
      <c r="B143" s="219">
        <f>B6/$E6*100</f>
        <v>39.322041719086918</v>
      </c>
      <c r="C143" s="220">
        <f>C6/$E6*100</f>
        <v>55.566365803223135</v>
      </c>
      <c r="D143" s="220">
        <f>D6/$E6*100</f>
        <v>5.1115924776899444</v>
      </c>
      <c r="E143" s="300">
        <f>SUM(B143:D143)</f>
        <v>99.999999999999986</v>
      </c>
    </row>
    <row r="144" spans="1:28" s="223" customFormat="1" x14ac:dyDescent="0.3">
      <c r="A144" s="403" t="s">
        <v>104</v>
      </c>
      <c r="B144" s="219">
        <f>B23/$E23*100</f>
        <v>34.012213640410579</v>
      </c>
      <c r="C144" s="220">
        <f>C23/$E23*100</f>
        <v>59.034332332437586</v>
      </c>
      <c r="D144" s="221">
        <f>D23/$E23*100</f>
        <v>6.9534540271518281</v>
      </c>
      <c r="E144" s="300">
        <f t="shared" ref="E144:E147" si="99">SUM(B144:D144)</f>
        <v>100</v>
      </c>
    </row>
    <row r="145" spans="1:5" s="223" customFormat="1" x14ac:dyDescent="0.3">
      <c r="A145" s="403" t="s">
        <v>105</v>
      </c>
      <c r="B145" s="219">
        <f>B40/$E40*100</f>
        <v>33.020657593573148</v>
      </c>
      <c r="C145" s="220">
        <f>C40/$E40*100</f>
        <v>59.972266821852507</v>
      </c>
      <c r="D145" s="220">
        <f>D40/$E40*100</f>
        <v>7.0070755845743236</v>
      </c>
      <c r="E145" s="300">
        <f t="shared" si="99"/>
        <v>99.999999999999972</v>
      </c>
    </row>
    <row r="146" spans="1:5" s="223" customFormat="1" x14ac:dyDescent="0.3">
      <c r="A146" s="403" t="s">
        <v>106</v>
      </c>
      <c r="B146" s="219">
        <f>B57/$E57*100</f>
        <v>38.258988955695486</v>
      </c>
      <c r="C146" s="220">
        <f>C57/$E57*100</f>
        <v>56.578096028316708</v>
      </c>
      <c r="D146" s="220">
        <f>D57/$E57*100</f>
        <v>5.1629150159878128</v>
      </c>
      <c r="E146" s="300">
        <f t="shared" si="99"/>
        <v>100</v>
      </c>
    </row>
    <row r="147" spans="1:5" s="223" customFormat="1" x14ac:dyDescent="0.3">
      <c r="A147" s="403" t="s">
        <v>198</v>
      </c>
      <c r="B147" s="219">
        <f>B74/$E74*100</f>
        <v>34.018964319482777</v>
      </c>
      <c r="C147" s="220">
        <f t="shared" ref="C147:D147" si="100">C74/$E74*100</f>
        <v>59.029429718753676</v>
      </c>
      <c r="D147" s="220">
        <f t="shared" si="100"/>
        <v>6.9516059617635531</v>
      </c>
      <c r="E147" s="300">
        <f t="shared" si="99"/>
        <v>100</v>
      </c>
    </row>
    <row r="148" spans="1:5" s="223" customFormat="1" x14ac:dyDescent="0.3">
      <c r="A148" s="403">
        <v>2025</v>
      </c>
      <c r="B148" s="219"/>
      <c r="C148" s="220"/>
      <c r="D148" s="220"/>
      <c r="E148" s="300"/>
    </row>
    <row r="149" spans="1:5" s="223" customFormat="1" x14ac:dyDescent="0.3">
      <c r="A149" s="403" t="s">
        <v>110</v>
      </c>
      <c r="B149" s="219">
        <f>B12/$E12*100</f>
        <v>35.55704911393989</v>
      </c>
      <c r="C149" s="220">
        <f>C12/$E12*100</f>
        <v>58.505460552565161</v>
      </c>
      <c r="D149" s="220">
        <f>D12/$E12*100</f>
        <v>5.9374903334949414</v>
      </c>
      <c r="E149" s="300">
        <f>SUM(B149:D149)</f>
        <v>99.999999999999986</v>
      </c>
    </row>
    <row r="150" spans="1:5" s="223" customFormat="1" x14ac:dyDescent="0.3">
      <c r="A150" s="403" t="s">
        <v>104</v>
      </c>
      <c r="B150" s="219">
        <f>B29/$E29*100</f>
        <v>30.882759858876817</v>
      </c>
      <c r="C150" s="220">
        <f>C29/$E29*100</f>
        <v>62.152818886340967</v>
      </c>
      <c r="D150" s="221">
        <f>D29/$E29*100</f>
        <v>6.9644212547821978</v>
      </c>
      <c r="E150" s="300">
        <f t="shared" ref="E150:E153" si="101">SUM(B150:D150)</f>
        <v>99.999999999999972</v>
      </c>
    </row>
    <row r="151" spans="1:5" s="223" customFormat="1" x14ac:dyDescent="0.3">
      <c r="A151" s="403" t="s">
        <v>105</v>
      </c>
      <c r="B151" s="219">
        <f>B46/$E46*100</f>
        <v>24.518237793152384</v>
      </c>
      <c r="C151" s="220">
        <f>C46/$E46*100</f>
        <v>68.192267289541789</v>
      </c>
      <c r="D151" s="220">
        <f>D46/$E46*100</f>
        <v>7.289494917305829</v>
      </c>
      <c r="E151" s="300">
        <f t="shared" si="101"/>
        <v>100</v>
      </c>
    </row>
    <row r="152" spans="1:5" s="223" customFormat="1" x14ac:dyDescent="0.3">
      <c r="A152" s="403" t="s">
        <v>106</v>
      </c>
      <c r="B152" s="219">
        <f>B63/$E63*100</f>
        <v>28.58503332887798</v>
      </c>
      <c r="C152" s="220">
        <f>C63/$E63*100</f>
        <v>65.118815336473006</v>
      </c>
      <c r="D152" s="220">
        <f>D63/$E63*100</f>
        <v>6.2961513346490197</v>
      </c>
      <c r="E152" s="300">
        <f t="shared" si="101"/>
        <v>100.00000000000001</v>
      </c>
    </row>
    <row r="153" spans="1:5" s="223" customFormat="1" x14ac:dyDescent="0.3">
      <c r="A153" s="403" t="s">
        <v>198</v>
      </c>
      <c r="B153" s="219">
        <f>B80/$E80*100</f>
        <v>30.946109752719348</v>
      </c>
      <c r="C153" s="220">
        <f t="shared" ref="C153:D153" si="102">C80/$E80*100</f>
        <v>62.14625264743956</v>
      </c>
      <c r="D153" s="220">
        <f t="shared" si="102"/>
        <v>6.9076375998411041</v>
      </c>
      <c r="E153" s="300">
        <f t="shared" si="101"/>
        <v>100.00000000000001</v>
      </c>
    </row>
    <row r="154" spans="1:5" s="223" customFormat="1" x14ac:dyDescent="0.3">
      <c r="A154" s="403">
        <v>2030</v>
      </c>
      <c r="B154" s="219"/>
      <c r="C154" s="220"/>
      <c r="D154" s="220"/>
      <c r="E154" s="300"/>
    </row>
    <row r="155" spans="1:5" s="223" customFormat="1" x14ac:dyDescent="0.3">
      <c r="A155" s="403" t="s">
        <v>110</v>
      </c>
      <c r="B155" s="219">
        <f>B17/$E17*100</f>
        <v>21.000538472715672</v>
      </c>
      <c r="C155" s="220">
        <f>C17/$E17*100</f>
        <v>70.058920488702796</v>
      </c>
      <c r="D155" s="220">
        <f>D17/$E17*100</f>
        <v>8.9405410385815482</v>
      </c>
      <c r="E155" s="300">
        <f>SUM(B155:D155)</f>
        <v>100.00000000000001</v>
      </c>
    </row>
    <row r="156" spans="1:5" s="223" customFormat="1" x14ac:dyDescent="0.3">
      <c r="A156" s="403" t="s">
        <v>104</v>
      </c>
      <c r="B156" s="219">
        <f>B34/$E34*100</f>
        <v>17.706505103266707</v>
      </c>
      <c r="C156" s="220">
        <f>C34/$E34*100</f>
        <v>72.379181490830362</v>
      </c>
      <c r="D156" s="221">
        <f>D34/$E34*100</f>
        <v>9.914313405902945</v>
      </c>
      <c r="E156" s="300">
        <f t="shared" ref="E156:E159" si="103">SUM(B156:D156)</f>
        <v>100.00000000000001</v>
      </c>
    </row>
    <row r="157" spans="1:5" s="223" customFormat="1" x14ac:dyDescent="0.3">
      <c r="A157" s="403" t="s">
        <v>105</v>
      </c>
      <c r="B157" s="219">
        <f>B51/$E51*100</f>
        <v>10.996926027323434</v>
      </c>
      <c r="C157" s="220">
        <f>C51/$E51*100</f>
        <v>79.311884236320665</v>
      </c>
      <c r="D157" s="220">
        <f>D51/$E51*100</f>
        <v>9.6911897363559021</v>
      </c>
      <c r="E157" s="300">
        <f t="shared" si="103"/>
        <v>100</v>
      </c>
    </row>
    <row r="158" spans="1:5" s="223" customFormat="1" x14ac:dyDescent="0.3">
      <c r="A158" s="403" t="s">
        <v>106</v>
      </c>
      <c r="B158" s="219">
        <f>B68/$E68*100</f>
        <v>19.013963134203898</v>
      </c>
      <c r="C158" s="220">
        <f>C68/$E68*100</f>
        <v>72.942056926299102</v>
      </c>
      <c r="D158" s="220">
        <f>D68/$E68*100</f>
        <v>8.0439799394969977</v>
      </c>
      <c r="E158" s="300">
        <f t="shared" si="103"/>
        <v>99.999999999999986</v>
      </c>
    </row>
    <row r="159" spans="1:5" s="223" customFormat="1" ht="16.2" thickBot="1" x14ac:dyDescent="0.35">
      <c r="A159" s="404" t="s">
        <v>198</v>
      </c>
      <c r="B159" s="225">
        <f>B85/$E85*100</f>
        <v>17.880134853131572</v>
      </c>
      <c r="C159" s="226">
        <f t="shared" ref="C159:D159" si="104">C85/$E85*100</f>
        <v>72.919346199850509</v>
      </c>
      <c r="D159" s="226">
        <f t="shared" si="104"/>
        <v>9.2005189470179154</v>
      </c>
      <c r="E159" s="108">
        <f t="shared" si="103"/>
        <v>100</v>
      </c>
    </row>
  </sheetData>
  <mergeCells count="30">
    <mergeCell ref="N54:R54"/>
    <mergeCell ref="B3:F3"/>
    <mergeCell ref="G3:M3"/>
    <mergeCell ref="S3:W3"/>
    <mergeCell ref="N3:R3"/>
    <mergeCell ref="B20:F20"/>
    <mergeCell ref="G20:M20"/>
    <mergeCell ref="S20:W20"/>
    <mergeCell ref="N20:R20"/>
    <mergeCell ref="B89:F89"/>
    <mergeCell ref="G89:M89"/>
    <mergeCell ref="S89:W89"/>
    <mergeCell ref="N89:R89"/>
    <mergeCell ref="X3:AB3"/>
    <mergeCell ref="X20:AB20"/>
    <mergeCell ref="X37:AB37"/>
    <mergeCell ref="X54:AB54"/>
    <mergeCell ref="X89:AB89"/>
    <mergeCell ref="B37:F37"/>
    <mergeCell ref="G37:M37"/>
    <mergeCell ref="S37:W37"/>
    <mergeCell ref="N37:R37"/>
    <mergeCell ref="B54:F54"/>
    <mergeCell ref="G54:M54"/>
    <mergeCell ref="S54:W54"/>
    <mergeCell ref="B71:F71"/>
    <mergeCell ref="G71:M71"/>
    <mergeCell ref="N71:R71"/>
    <mergeCell ref="S71:W71"/>
    <mergeCell ref="X71:AB7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43"/>
  <sheetViews>
    <sheetView zoomScale="80" zoomScaleNormal="80" workbookViewId="0">
      <pane xSplit="2" ySplit="6" topLeftCell="C31" activePane="bottomRight" state="frozen"/>
      <selection pane="topRight" activeCell="D1" sqref="D1"/>
      <selection pane="bottomLeft" activeCell="A7" sqref="A7"/>
      <selection pane="bottomRight" activeCell="D34" sqref="D34"/>
    </sheetView>
  </sheetViews>
  <sheetFormatPr defaultRowHeight="15.6" x14ac:dyDescent="0.3"/>
  <cols>
    <col min="1" max="1" width="15.19921875" style="109" customWidth="1"/>
    <col min="2" max="2" width="7.8984375" style="83" customWidth="1"/>
    <col min="3" max="3" width="6.09765625" style="83" bestFit="1" customWidth="1"/>
    <col min="4" max="4" width="5.8984375" style="83" bestFit="1" customWidth="1"/>
    <col min="5" max="5" width="8.09765625" style="83" bestFit="1" customWidth="1"/>
    <col min="6" max="6" width="4.8984375" style="83" bestFit="1" customWidth="1"/>
    <col min="7" max="7" width="6.09765625" style="83" bestFit="1" customWidth="1"/>
    <col min="8" max="8" width="4.8984375" style="83" bestFit="1" customWidth="1"/>
    <col min="9" max="9" width="5.5" style="83" customWidth="1"/>
    <col min="10" max="10" width="5.19921875" style="83" customWidth="1"/>
    <col min="11" max="11" width="6.09765625" style="109" bestFit="1" customWidth="1"/>
    <col min="12" max="12" width="5.8984375" style="109" customWidth="1"/>
    <col min="13" max="13" width="6.09765625" style="83" customWidth="1"/>
    <col min="14" max="14" width="4.796875" style="83" customWidth="1"/>
    <col min="15" max="15" width="6.09765625" style="83" customWidth="1"/>
    <col min="16" max="16" width="5.8984375" style="83" customWidth="1"/>
    <col min="17" max="17" width="6.09765625" style="83" customWidth="1"/>
    <col min="18" max="18" width="4.8984375" style="83" customWidth="1"/>
    <col min="19" max="19" width="6.09765625" style="83" customWidth="1"/>
    <col min="20" max="20" width="4.8984375" style="83" customWidth="1"/>
    <col min="21" max="21" width="6.09765625" style="83" bestFit="1" customWidth="1"/>
    <col min="22" max="22" width="6.59765625" style="83" bestFit="1" customWidth="1"/>
    <col min="23" max="23" width="6.09765625" style="83" customWidth="1"/>
    <col min="24" max="24" width="4.796875" style="83" customWidth="1"/>
    <col min="25" max="25" width="6.09765625" style="83" customWidth="1"/>
    <col min="26" max="26" width="4.796875" style="83" customWidth="1"/>
    <col min="27" max="27" width="6.09765625" style="83" customWidth="1"/>
    <col min="28" max="28" width="4.796875" style="83" bestFit="1" customWidth="1"/>
    <col min="29" max="29" width="6.09765625" style="83" bestFit="1" customWidth="1"/>
    <col min="30" max="30" width="4.796875" style="83" bestFit="1" customWidth="1"/>
    <col min="31" max="31" width="6.09765625" style="83" bestFit="1" customWidth="1"/>
    <col min="32" max="32" width="5.3984375" style="83" bestFit="1" customWidth="1"/>
    <col min="33" max="33" width="6.09765625" style="83" bestFit="1" customWidth="1"/>
    <col min="34" max="34" width="6.8984375" style="83" bestFit="1" customWidth="1"/>
    <col min="35" max="229" width="8.796875" style="83"/>
    <col min="230" max="230" width="8.3984375" style="83" customWidth="1"/>
    <col min="231" max="231" width="7" style="83" customWidth="1"/>
    <col min="232" max="232" width="5.3984375" style="83" bestFit="1" customWidth="1"/>
    <col min="233" max="233" width="6.8984375" style="83" bestFit="1" customWidth="1"/>
    <col min="234" max="234" width="7.8984375" style="83" bestFit="1" customWidth="1"/>
    <col min="235" max="236" width="6.8984375" style="83" customWidth="1"/>
    <col min="237" max="237" width="8.59765625" style="83" customWidth="1"/>
    <col min="238" max="238" width="9.09765625" style="83" customWidth="1"/>
    <col min="239" max="239" width="5.8984375" style="83" bestFit="1" customWidth="1"/>
    <col min="240" max="240" width="6.3984375" style="83" bestFit="1" customWidth="1"/>
    <col min="241" max="241" width="5.69921875" style="83" bestFit="1" customWidth="1"/>
    <col min="242" max="242" width="4.8984375" style="83" bestFit="1" customWidth="1"/>
    <col min="243" max="243" width="5.69921875" style="83" bestFit="1" customWidth="1"/>
    <col min="244" max="244" width="4.8984375" style="83" bestFit="1" customWidth="1"/>
    <col min="245" max="245" width="4.3984375" style="83" bestFit="1" customWidth="1"/>
    <col min="246" max="246" width="5.3984375" style="83" bestFit="1" customWidth="1"/>
    <col min="247" max="247" width="5.5" style="83" customWidth="1"/>
    <col min="248" max="248" width="5.3984375" style="83" bestFit="1" customWidth="1"/>
    <col min="249" max="249" width="6" style="83" customWidth="1"/>
    <col min="250" max="250" width="5.09765625" style="83" customWidth="1"/>
    <col min="251" max="251" width="5.8984375" style="83" customWidth="1"/>
    <col min="252" max="252" width="7.3984375" style="83" bestFit="1" customWidth="1"/>
    <col min="253" max="254" width="6.3984375" style="83" bestFit="1" customWidth="1"/>
    <col min="255" max="264" width="6.3984375" style="83" customWidth="1"/>
    <col min="265" max="265" width="7.19921875" style="83" bestFit="1" customWidth="1"/>
    <col min="266" max="266" width="4.59765625" style="83" bestFit="1" customWidth="1"/>
    <col min="267" max="267" width="6.69921875" style="83" customWidth="1"/>
    <col min="268" max="268" width="5.8984375" style="83" bestFit="1" customWidth="1"/>
    <col min="269" max="269" width="5.69921875" style="83" bestFit="1" customWidth="1"/>
    <col min="270" max="270" width="4.8984375" style="83" bestFit="1" customWidth="1"/>
    <col min="271" max="271" width="5.69921875" style="83" bestFit="1" customWidth="1"/>
    <col min="272" max="272" width="4.8984375" style="83" bestFit="1" customWidth="1"/>
    <col min="273" max="273" width="5.69921875" style="83" bestFit="1" customWidth="1"/>
    <col min="274" max="274" width="5.3984375" style="83" bestFit="1" customWidth="1"/>
    <col min="275" max="275" width="6.3984375" style="83" bestFit="1" customWidth="1"/>
    <col min="276" max="276" width="8.8984375" style="83" customWidth="1"/>
    <col min="277" max="287" width="5.8984375" style="83" bestFit="1" customWidth="1"/>
    <col min="288" max="485" width="8.796875" style="83"/>
    <col min="486" max="486" width="8.3984375" style="83" customWidth="1"/>
    <col min="487" max="487" width="7" style="83" customWidth="1"/>
    <col min="488" max="488" width="5.3984375" style="83" bestFit="1" customWidth="1"/>
    <col min="489" max="489" width="6.8984375" style="83" bestFit="1" customWidth="1"/>
    <col min="490" max="490" width="7.8984375" style="83" bestFit="1" customWidth="1"/>
    <col min="491" max="492" width="6.8984375" style="83" customWidth="1"/>
    <col min="493" max="493" width="8.59765625" style="83" customWidth="1"/>
    <col min="494" max="494" width="9.09765625" style="83" customWidth="1"/>
    <col min="495" max="495" width="5.8984375" style="83" bestFit="1" customWidth="1"/>
    <col min="496" max="496" width="6.3984375" style="83" bestFit="1" customWidth="1"/>
    <col min="497" max="497" width="5.69921875" style="83" bestFit="1" customWidth="1"/>
    <col min="498" max="498" width="4.8984375" style="83" bestFit="1" customWidth="1"/>
    <col min="499" max="499" width="5.69921875" style="83" bestFit="1" customWidth="1"/>
    <col min="500" max="500" width="4.8984375" style="83" bestFit="1" customWidth="1"/>
    <col min="501" max="501" width="4.3984375" style="83" bestFit="1" customWidth="1"/>
    <col min="502" max="502" width="5.3984375" style="83" bestFit="1" customWidth="1"/>
    <col min="503" max="503" width="5.5" style="83" customWidth="1"/>
    <col min="504" max="504" width="5.3984375" style="83" bestFit="1" customWidth="1"/>
    <col min="505" max="505" width="6" style="83" customWidth="1"/>
    <col min="506" max="506" width="5.09765625" style="83" customWidth="1"/>
    <col min="507" max="507" width="5.8984375" style="83" customWidth="1"/>
    <col min="508" max="508" width="7.3984375" style="83" bestFit="1" customWidth="1"/>
    <col min="509" max="510" width="6.3984375" style="83" bestFit="1" customWidth="1"/>
    <col min="511" max="520" width="6.3984375" style="83" customWidth="1"/>
    <col min="521" max="521" width="7.19921875" style="83" bestFit="1" customWidth="1"/>
    <col min="522" max="522" width="4.59765625" style="83" bestFit="1" customWidth="1"/>
    <col min="523" max="523" width="6.69921875" style="83" customWidth="1"/>
    <col min="524" max="524" width="5.8984375" style="83" bestFit="1" customWidth="1"/>
    <col min="525" max="525" width="5.69921875" style="83" bestFit="1" customWidth="1"/>
    <col min="526" max="526" width="4.8984375" style="83" bestFit="1" customWidth="1"/>
    <col min="527" max="527" width="5.69921875" style="83" bestFit="1" customWidth="1"/>
    <col min="528" max="528" width="4.8984375" style="83" bestFit="1" customWidth="1"/>
    <col min="529" max="529" width="5.69921875" style="83" bestFit="1" customWidth="1"/>
    <col min="530" max="530" width="5.3984375" style="83" bestFit="1" customWidth="1"/>
    <col min="531" max="531" width="6.3984375" style="83" bestFit="1" customWidth="1"/>
    <col min="532" max="532" width="8.8984375" style="83" customWidth="1"/>
    <col min="533" max="543" width="5.8984375" style="83" bestFit="1" customWidth="1"/>
    <col min="544" max="741" width="8.796875" style="83"/>
    <col min="742" max="742" width="8.3984375" style="83" customWidth="1"/>
    <col min="743" max="743" width="7" style="83" customWidth="1"/>
    <col min="744" max="744" width="5.3984375" style="83" bestFit="1" customWidth="1"/>
    <col min="745" max="745" width="6.8984375" style="83" bestFit="1" customWidth="1"/>
    <col min="746" max="746" width="7.8984375" style="83" bestFit="1" customWidth="1"/>
    <col min="747" max="748" width="6.8984375" style="83" customWidth="1"/>
    <col min="749" max="749" width="8.59765625" style="83" customWidth="1"/>
    <col min="750" max="750" width="9.09765625" style="83" customWidth="1"/>
    <col min="751" max="751" width="5.8984375" style="83" bestFit="1" customWidth="1"/>
    <col min="752" max="752" width="6.3984375" style="83" bestFit="1" customWidth="1"/>
    <col min="753" max="753" width="5.69921875" style="83" bestFit="1" customWidth="1"/>
    <col min="754" max="754" width="4.8984375" style="83" bestFit="1" customWidth="1"/>
    <col min="755" max="755" width="5.69921875" style="83" bestFit="1" customWidth="1"/>
    <col min="756" max="756" width="4.8984375" style="83" bestFit="1" customWidth="1"/>
    <col min="757" max="757" width="4.3984375" style="83" bestFit="1" customWidth="1"/>
    <col min="758" max="758" width="5.3984375" style="83" bestFit="1" customWidth="1"/>
    <col min="759" max="759" width="5.5" style="83" customWidth="1"/>
    <col min="760" max="760" width="5.3984375" style="83" bestFit="1" customWidth="1"/>
    <col min="761" max="761" width="6" style="83" customWidth="1"/>
    <col min="762" max="762" width="5.09765625" style="83" customWidth="1"/>
    <col min="763" max="763" width="5.8984375" style="83" customWidth="1"/>
    <col min="764" max="764" width="7.3984375" style="83" bestFit="1" customWidth="1"/>
    <col min="765" max="766" width="6.3984375" style="83" bestFit="1" customWidth="1"/>
    <col min="767" max="776" width="6.3984375" style="83" customWidth="1"/>
    <col min="777" max="777" width="7.19921875" style="83" bestFit="1" customWidth="1"/>
    <col min="778" max="778" width="4.59765625" style="83" bestFit="1" customWidth="1"/>
    <col min="779" max="779" width="6.69921875" style="83" customWidth="1"/>
    <col min="780" max="780" width="5.8984375" style="83" bestFit="1" customWidth="1"/>
    <col min="781" max="781" width="5.69921875" style="83" bestFit="1" customWidth="1"/>
    <col min="782" max="782" width="4.8984375" style="83" bestFit="1" customWidth="1"/>
    <col min="783" max="783" width="5.69921875" style="83" bestFit="1" customWidth="1"/>
    <col min="784" max="784" width="4.8984375" style="83" bestFit="1" customWidth="1"/>
    <col min="785" max="785" width="5.69921875" style="83" bestFit="1" customWidth="1"/>
    <col min="786" max="786" width="5.3984375" style="83" bestFit="1" customWidth="1"/>
    <col min="787" max="787" width="6.3984375" style="83" bestFit="1" customWidth="1"/>
    <col min="788" max="788" width="8.8984375" style="83" customWidth="1"/>
    <col min="789" max="799" width="5.8984375" style="83" bestFit="1" customWidth="1"/>
    <col min="800" max="997" width="8.796875" style="83"/>
    <col min="998" max="998" width="8.3984375" style="83" customWidth="1"/>
    <col min="999" max="999" width="7" style="83" customWidth="1"/>
    <col min="1000" max="1000" width="5.3984375" style="83" bestFit="1" customWidth="1"/>
    <col min="1001" max="1001" width="6.8984375" style="83" bestFit="1" customWidth="1"/>
    <col min="1002" max="1002" width="7.8984375" style="83" bestFit="1" customWidth="1"/>
    <col min="1003" max="1004" width="6.8984375" style="83" customWidth="1"/>
    <col min="1005" max="1005" width="8.59765625" style="83" customWidth="1"/>
    <col min="1006" max="1006" width="9.09765625" style="83" customWidth="1"/>
    <col min="1007" max="1007" width="5.8984375" style="83" bestFit="1" customWidth="1"/>
    <col min="1008" max="1008" width="6.3984375" style="83" bestFit="1" customWidth="1"/>
    <col min="1009" max="1009" width="5.69921875" style="83" bestFit="1" customWidth="1"/>
    <col min="1010" max="1010" width="4.8984375" style="83" bestFit="1" customWidth="1"/>
    <col min="1011" max="1011" width="5.69921875" style="83" bestFit="1" customWidth="1"/>
    <col min="1012" max="1012" width="4.8984375" style="83" bestFit="1" customWidth="1"/>
    <col min="1013" max="1013" width="4.3984375" style="83" bestFit="1" customWidth="1"/>
    <col min="1014" max="1014" width="5.3984375" style="83" bestFit="1" customWidth="1"/>
    <col min="1015" max="1015" width="5.5" style="83" customWidth="1"/>
    <col min="1016" max="1016" width="5.3984375" style="83" bestFit="1" customWidth="1"/>
    <col min="1017" max="1017" width="6" style="83" customWidth="1"/>
    <col min="1018" max="1018" width="5.09765625" style="83" customWidth="1"/>
    <col min="1019" max="1019" width="5.8984375" style="83" customWidth="1"/>
    <col min="1020" max="1020" width="7.3984375" style="83" bestFit="1" customWidth="1"/>
    <col min="1021" max="1022" width="6.3984375" style="83" bestFit="1" customWidth="1"/>
    <col min="1023" max="1032" width="6.3984375" style="83" customWidth="1"/>
    <col min="1033" max="1033" width="7.19921875" style="83" bestFit="1" customWidth="1"/>
    <col min="1034" max="1034" width="4.59765625" style="83" bestFit="1" customWidth="1"/>
    <col min="1035" max="1035" width="6.69921875" style="83" customWidth="1"/>
    <col min="1036" max="1036" width="5.8984375" style="83" bestFit="1" customWidth="1"/>
    <col min="1037" max="1037" width="5.69921875" style="83" bestFit="1" customWidth="1"/>
    <col min="1038" max="1038" width="4.8984375" style="83" bestFit="1" customWidth="1"/>
    <col min="1039" max="1039" width="5.69921875" style="83" bestFit="1" customWidth="1"/>
    <col min="1040" max="1040" width="4.8984375" style="83" bestFit="1" customWidth="1"/>
    <col min="1041" max="1041" width="5.69921875" style="83" bestFit="1" customWidth="1"/>
    <col min="1042" max="1042" width="5.3984375" style="83" bestFit="1" customWidth="1"/>
    <col min="1043" max="1043" width="6.3984375" style="83" bestFit="1" customWidth="1"/>
    <col min="1044" max="1044" width="8.8984375" style="83" customWidth="1"/>
    <col min="1045" max="1055" width="5.8984375" style="83" bestFit="1" customWidth="1"/>
    <col min="1056" max="1253" width="8.796875" style="83"/>
    <col min="1254" max="1254" width="8.3984375" style="83" customWidth="1"/>
    <col min="1255" max="1255" width="7" style="83" customWidth="1"/>
    <col min="1256" max="1256" width="5.3984375" style="83" bestFit="1" customWidth="1"/>
    <col min="1257" max="1257" width="6.8984375" style="83" bestFit="1" customWidth="1"/>
    <col min="1258" max="1258" width="7.8984375" style="83" bestFit="1" customWidth="1"/>
    <col min="1259" max="1260" width="6.8984375" style="83" customWidth="1"/>
    <col min="1261" max="1261" width="8.59765625" style="83" customWidth="1"/>
    <col min="1262" max="1262" width="9.09765625" style="83" customWidth="1"/>
    <col min="1263" max="1263" width="5.8984375" style="83" bestFit="1" customWidth="1"/>
    <col min="1264" max="1264" width="6.3984375" style="83" bestFit="1" customWidth="1"/>
    <col min="1265" max="1265" width="5.69921875" style="83" bestFit="1" customWidth="1"/>
    <col min="1266" max="1266" width="4.8984375" style="83" bestFit="1" customWidth="1"/>
    <col min="1267" max="1267" width="5.69921875" style="83" bestFit="1" customWidth="1"/>
    <col min="1268" max="1268" width="4.8984375" style="83" bestFit="1" customWidth="1"/>
    <col min="1269" max="1269" width="4.3984375" style="83" bestFit="1" customWidth="1"/>
    <col min="1270" max="1270" width="5.3984375" style="83" bestFit="1" customWidth="1"/>
    <col min="1271" max="1271" width="5.5" style="83" customWidth="1"/>
    <col min="1272" max="1272" width="5.3984375" style="83" bestFit="1" customWidth="1"/>
    <col min="1273" max="1273" width="6" style="83" customWidth="1"/>
    <col min="1274" max="1274" width="5.09765625" style="83" customWidth="1"/>
    <col min="1275" max="1275" width="5.8984375" style="83" customWidth="1"/>
    <col min="1276" max="1276" width="7.3984375" style="83" bestFit="1" customWidth="1"/>
    <col min="1277" max="1278" width="6.3984375" style="83" bestFit="1" customWidth="1"/>
    <col min="1279" max="1288" width="6.3984375" style="83" customWidth="1"/>
    <col min="1289" max="1289" width="7.19921875" style="83" bestFit="1" customWidth="1"/>
    <col min="1290" max="1290" width="4.59765625" style="83" bestFit="1" customWidth="1"/>
    <col min="1291" max="1291" width="6.69921875" style="83" customWidth="1"/>
    <col min="1292" max="1292" width="5.8984375" style="83" bestFit="1" customWidth="1"/>
    <col min="1293" max="1293" width="5.69921875" style="83" bestFit="1" customWidth="1"/>
    <col min="1294" max="1294" width="4.8984375" style="83" bestFit="1" customWidth="1"/>
    <col min="1295" max="1295" width="5.69921875" style="83" bestFit="1" customWidth="1"/>
    <col min="1296" max="1296" width="4.8984375" style="83" bestFit="1" customWidth="1"/>
    <col min="1297" max="1297" width="5.69921875" style="83" bestFit="1" customWidth="1"/>
    <col min="1298" max="1298" width="5.3984375" style="83" bestFit="1" customWidth="1"/>
    <col min="1299" max="1299" width="6.3984375" style="83" bestFit="1" customWidth="1"/>
    <col min="1300" max="1300" width="8.8984375" style="83" customWidth="1"/>
    <col min="1301" max="1311" width="5.8984375" style="83" bestFit="1" customWidth="1"/>
    <col min="1312" max="1509" width="8.796875" style="83"/>
    <col min="1510" max="1510" width="8.3984375" style="83" customWidth="1"/>
    <col min="1511" max="1511" width="7" style="83" customWidth="1"/>
    <col min="1512" max="1512" width="5.3984375" style="83" bestFit="1" customWidth="1"/>
    <col min="1513" max="1513" width="6.8984375" style="83" bestFit="1" customWidth="1"/>
    <col min="1514" max="1514" width="7.8984375" style="83" bestFit="1" customWidth="1"/>
    <col min="1515" max="1516" width="6.8984375" style="83" customWidth="1"/>
    <col min="1517" max="1517" width="8.59765625" style="83" customWidth="1"/>
    <col min="1518" max="1518" width="9.09765625" style="83" customWidth="1"/>
    <col min="1519" max="1519" width="5.8984375" style="83" bestFit="1" customWidth="1"/>
    <col min="1520" max="1520" width="6.3984375" style="83" bestFit="1" customWidth="1"/>
    <col min="1521" max="1521" width="5.69921875" style="83" bestFit="1" customWidth="1"/>
    <col min="1522" max="1522" width="4.8984375" style="83" bestFit="1" customWidth="1"/>
    <col min="1523" max="1523" width="5.69921875" style="83" bestFit="1" customWidth="1"/>
    <col min="1524" max="1524" width="4.8984375" style="83" bestFit="1" customWidth="1"/>
    <col min="1525" max="1525" width="4.3984375" style="83" bestFit="1" customWidth="1"/>
    <col min="1526" max="1526" width="5.3984375" style="83" bestFit="1" customWidth="1"/>
    <col min="1527" max="1527" width="5.5" style="83" customWidth="1"/>
    <col min="1528" max="1528" width="5.3984375" style="83" bestFit="1" customWidth="1"/>
    <col min="1529" max="1529" width="6" style="83" customWidth="1"/>
    <col min="1530" max="1530" width="5.09765625" style="83" customWidth="1"/>
    <col min="1531" max="1531" width="5.8984375" style="83" customWidth="1"/>
    <col min="1532" max="1532" width="7.3984375" style="83" bestFit="1" customWidth="1"/>
    <col min="1533" max="1534" width="6.3984375" style="83" bestFit="1" customWidth="1"/>
    <col min="1535" max="1544" width="6.3984375" style="83" customWidth="1"/>
    <col min="1545" max="1545" width="7.19921875" style="83" bestFit="1" customWidth="1"/>
    <col min="1546" max="1546" width="4.59765625" style="83" bestFit="1" customWidth="1"/>
    <col min="1547" max="1547" width="6.69921875" style="83" customWidth="1"/>
    <col min="1548" max="1548" width="5.8984375" style="83" bestFit="1" customWidth="1"/>
    <col min="1549" max="1549" width="5.69921875" style="83" bestFit="1" customWidth="1"/>
    <col min="1550" max="1550" width="4.8984375" style="83" bestFit="1" customWidth="1"/>
    <col min="1551" max="1551" width="5.69921875" style="83" bestFit="1" customWidth="1"/>
    <col min="1552" max="1552" width="4.8984375" style="83" bestFit="1" customWidth="1"/>
    <col min="1553" max="1553" width="5.69921875" style="83" bestFit="1" customWidth="1"/>
    <col min="1554" max="1554" width="5.3984375" style="83" bestFit="1" customWidth="1"/>
    <col min="1555" max="1555" width="6.3984375" style="83" bestFit="1" customWidth="1"/>
    <col min="1556" max="1556" width="8.8984375" style="83" customWidth="1"/>
    <col min="1557" max="1567" width="5.8984375" style="83" bestFit="1" customWidth="1"/>
    <col min="1568" max="1765" width="8.796875" style="83"/>
    <col min="1766" max="1766" width="8.3984375" style="83" customWidth="1"/>
    <col min="1767" max="1767" width="7" style="83" customWidth="1"/>
    <col min="1768" max="1768" width="5.3984375" style="83" bestFit="1" customWidth="1"/>
    <col min="1769" max="1769" width="6.8984375" style="83" bestFit="1" customWidth="1"/>
    <col min="1770" max="1770" width="7.8984375" style="83" bestFit="1" customWidth="1"/>
    <col min="1771" max="1772" width="6.8984375" style="83" customWidth="1"/>
    <col min="1773" max="1773" width="8.59765625" style="83" customWidth="1"/>
    <col min="1774" max="1774" width="9.09765625" style="83" customWidth="1"/>
    <col min="1775" max="1775" width="5.8984375" style="83" bestFit="1" customWidth="1"/>
    <col min="1776" max="1776" width="6.3984375" style="83" bestFit="1" customWidth="1"/>
    <col min="1777" max="1777" width="5.69921875" style="83" bestFit="1" customWidth="1"/>
    <col min="1778" max="1778" width="4.8984375" style="83" bestFit="1" customWidth="1"/>
    <col min="1779" max="1779" width="5.69921875" style="83" bestFit="1" customWidth="1"/>
    <col min="1780" max="1780" width="4.8984375" style="83" bestFit="1" customWidth="1"/>
    <col min="1781" max="1781" width="4.3984375" style="83" bestFit="1" customWidth="1"/>
    <col min="1782" max="1782" width="5.3984375" style="83" bestFit="1" customWidth="1"/>
    <col min="1783" max="1783" width="5.5" style="83" customWidth="1"/>
    <col min="1784" max="1784" width="5.3984375" style="83" bestFit="1" customWidth="1"/>
    <col min="1785" max="1785" width="6" style="83" customWidth="1"/>
    <col min="1786" max="1786" width="5.09765625" style="83" customWidth="1"/>
    <col min="1787" max="1787" width="5.8984375" style="83" customWidth="1"/>
    <col min="1788" max="1788" width="7.3984375" style="83" bestFit="1" customWidth="1"/>
    <col min="1789" max="1790" width="6.3984375" style="83" bestFit="1" customWidth="1"/>
    <col min="1791" max="1800" width="6.3984375" style="83" customWidth="1"/>
    <col min="1801" max="1801" width="7.19921875" style="83" bestFit="1" customWidth="1"/>
    <col min="1802" max="1802" width="4.59765625" style="83" bestFit="1" customWidth="1"/>
    <col min="1803" max="1803" width="6.69921875" style="83" customWidth="1"/>
    <col min="1804" max="1804" width="5.8984375" style="83" bestFit="1" customWidth="1"/>
    <col min="1805" max="1805" width="5.69921875" style="83" bestFit="1" customWidth="1"/>
    <col min="1806" max="1806" width="4.8984375" style="83" bestFit="1" customWidth="1"/>
    <col min="1807" max="1807" width="5.69921875" style="83" bestFit="1" customWidth="1"/>
    <col min="1808" max="1808" width="4.8984375" style="83" bestFit="1" customWidth="1"/>
    <col min="1809" max="1809" width="5.69921875" style="83" bestFit="1" customWidth="1"/>
    <col min="1810" max="1810" width="5.3984375" style="83" bestFit="1" customWidth="1"/>
    <col min="1811" max="1811" width="6.3984375" style="83" bestFit="1" customWidth="1"/>
    <col min="1812" max="1812" width="8.8984375" style="83" customWidth="1"/>
    <col min="1813" max="1823" width="5.8984375" style="83" bestFit="1" customWidth="1"/>
    <col min="1824" max="2021" width="8.796875" style="83"/>
    <col min="2022" max="2022" width="8.3984375" style="83" customWidth="1"/>
    <col min="2023" max="2023" width="7" style="83" customWidth="1"/>
    <col min="2024" max="2024" width="5.3984375" style="83" bestFit="1" customWidth="1"/>
    <col min="2025" max="2025" width="6.8984375" style="83" bestFit="1" customWidth="1"/>
    <col min="2026" max="2026" width="7.8984375" style="83" bestFit="1" customWidth="1"/>
    <col min="2027" max="2028" width="6.8984375" style="83" customWidth="1"/>
    <col min="2029" max="2029" width="8.59765625" style="83" customWidth="1"/>
    <col min="2030" max="2030" width="9.09765625" style="83" customWidth="1"/>
    <col min="2031" max="2031" width="5.8984375" style="83" bestFit="1" customWidth="1"/>
    <col min="2032" max="2032" width="6.3984375" style="83" bestFit="1" customWidth="1"/>
    <col min="2033" max="2033" width="5.69921875" style="83" bestFit="1" customWidth="1"/>
    <col min="2034" max="2034" width="4.8984375" style="83" bestFit="1" customWidth="1"/>
    <col min="2035" max="2035" width="5.69921875" style="83" bestFit="1" customWidth="1"/>
    <col min="2036" max="2036" width="4.8984375" style="83" bestFit="1" customWidth="1"/>
    <col min="2037" max="2037" width="4.3984375" style="83" bestFit="1" customWidth="1"/>
    <col min="2038" max="2038" width="5.3984375" style="83" bestFit="1" customWidth="1"/>
    <col min="2039" max="2039" width="5.5" style="83" customWidth="1"/>
    <col min="2040" max="2040" width="5.3984375" style="83" bestFit="1" customWidth="1"/>
    <col min="2041" max="2041" width="6" style="83" customWidth="1"/>
    <col min="2042" max="2042" width="5.09765625" style="83" customWidth="1"/>
    <col min="2043" max="2043" width="5.8984375" style="83" customWidth="1"/>
    <col min="2044" max="2044" width="7.3984375" style="83" bestFit="1" customWidth="1"/>
    <col min="2045" max="2046" width="6.3984375" style="83" bestFit="1" customWidth="1"/>
    <col min="2047" max="2056" width="6.3984375" style="83" customWidth="1"/>
    <col min="2057" max="2057" width="7.19921875" style="83" bestFit="1" customWidth="1"/>
    <col min="2058" max="2058" width="4.59765625" style="83" bestFit="1" customWidth="1"/>
    <col min="2059" max="2059" width="6.69921875" style="83" customWidth="1"/>
    <col min="2060" max="2060" width="5.8984375" style="83" bestFit="1" customWidth="1"/>
    <col min="2061" max="2061" width="5.69921875" style="83" bestFit="1" customWidth="1"/>
    <col min="2062" max="2062" width="4.8984375" style="83" bestFit="1" customWidth="1"/>
    <col min="2063" max="2063" width="5.69921875" style="83" bestFit="1" customWidth="1"/>
    <col min="2064" max="2064" width="4.8984375" style="83" bestFit="1" customWidth="1"/>
    <col min="2065" max="2065" width="5.69921875" style="83" bestFit="1" customWidth="1"/>
    <col min="2066" max="2066" width="5.3984375" style="83" bestFit="1" customWidth="1"/>
    <col min="2067" max="2067" width="6.3984375" style="83" bestFit="1" customWidth="1"/>
    <col min="2068" max="2068" width="8.8984375" style="83" customWidth="1"/>
    <col min="2069" max="2079" width="5.8984375" style="83" bestFit="1" customWidth="1"/>
    <col min="2080" max="2277" width="8.796875" style="83"/>
    <col min="2278" max="2278" width="8.3984375" style="83" customWidth="1"/>
    <col min="2279" max="2279" width="7" style="83" customWidth="1"/>
    <col min="2280" max="2280" width="5.3984375" style="83" bestFit="1" customWidth="1"/>
    <col min="2281" max="2281" width="6.8984375" style="83" bestFit="1" customWidth="1"/>
    <col min="2282" max="2282" width="7.8984375" style="83" bestFit="1" customWidth="1"/>
    <col min="2283" max="2284" width="6.8984375" style="83" customWidth="1"/>
    <col min="2285" max="2285" width="8.59765625" style="83" customWidth="1"/>
    <col min="2286" max="2286" width="9.09765625" style="83" customWidth="1"/>
    <col min="2287" max="2287" width="5.8984375" style="83" bestFit="1" customWidth="1"/>
    <col min="2288" max="2288" width="6.3984375" style="83" bestFit="1" customWidth="1"/>
    <col min="2289" max="2289" width="5.69921875" style="83" bestFit="1" customWidth="1"/>
    <col min="2290" max="2290" width="4.8984375" style="83" bestFit="1" customWidth="1"/>
    <col min="2291" max="2291" width="5.69921875" style="83" bestFit="1" customWidth="1"/>
    <col min="2292" max="2292" width="4.8984375" style="83" bestFit="1" customWidth="1"/>
    <col min="2293" max="2293" width="4.3984375" style="83" bestFit="1" customWidth="1"/>
    <col min="2294" max="2294" width="5.3984375" style="83" bestFit="1" customWidth="1"/>
    <col min="2295" max="2295" width="5.5" style="83" customWidth="1"/>
    <col min="2296" max="2296" width="5.3984375" style="83" bestFit="1" customWidth="1"/>
    <col min="2297" max="2297" width="6" style="83" customWidth="1"/>
    <col min="2298" max="2298" width="5.09765625" style="83" customWidth="1"/>
    <col min="2299" max="2299" width="5.8984375" style="83" customWidth="1"/>
    <col min="2300" max="2300" width="7.3984375" style="83" bestFit="1" customWidth="1"/>
    <col min="2301" max="2302" width="6.3984375" style="83" bestFit="1" customWidth="1"/>
    <col min="2303" max="2312" width="6.3984375" style="83" customWidth="1"/>
    <col min="2313" max="2313" width="7.19921875" style="83" bestFit="1" customWidth="1"/>
    <col min="2314" max="2314" width="4.59765625" style="83" bestFit="1" customWidth="1"/>
    <col min="2315" max="2315" width="6.69921875" style="83" customWidth="1"/>
    <col min="2316" max="2316" width="5.8984375" style="83" bestFit="1" customWidth="1"/>
    <col min="2317" max="2317" width="5.69921875" style="83" bestFit="1" customWidth="1"/>
    <col min="2318" max="2318" width="4.8984375" style="83" bestFit="1" customWidth="1"/>
    <col min="2319" max="2319" width="5.69921875" style="83" bestFit="1" customWidth="1"/>
    <col min="2320" max="2320" width="4.8984375" style="83" bestFit="1" customWidth="1"/>
    <col min="2321" max="2321" width="5.69921875" style="83" bestFit="1" customWidth="1"/>
    <col min="2322" max="2322" width="5.3984375" style="83" bestFit="1" customWidth="1"/>
    <col min="2323" max="2323" width="6.3984375" style="83" bestFit="1" customWidth="1"/>
    <col min="2324" max="2324" width="8.8984375" style="83" customWidth="1"/>
    <col min="2325" max="2335" width="5.8984375" style="83" bestFit="1" customWidth="1"/>
    <col min="2336" max="2533" width="8.796875" style="83"/>
    <col min="2534" max="2534" width="8.3984375" style="83" customWidth="1"/>
    <col min="2535" max="2535" width="7" style="83" customWidth="1"/>
    <col min="2536" max="2536" width="5.3984375" style="83" bestFit="1" customWidth="1"/>
    <col min="2537" max="2537" width="6.8984375" style="83" bestFit="1" customWidth="1"/>
    <col min="2538" max="2538" width="7.8984375" style="83" bestFit="1" customWidth="1"/>
    <col min="2539" max="2540" width="6.8984375" style="83" customWidth="1"/>
    <col min="2541" max="2541" width="8.59765625" style="83" customWidth="1"/>
    <col min="2542" max="2542" width="9.09765625" style="83" customWidth="1"/>
    <col min="2543" max="2543" width="5.8984375" style="83" bestFit="1" customWidth="1"/>
    <col min="2544" max="2544" width="6.3984375" style="83" bestFit="1" customWidth="1"/>
    <col min="2545" max="2545" width="5.69921875" style="83" bestFit="1" customWidth="1"/>
    <col min="2546" max="2546" width="4.8984375" style="83" bestFit="1" customWidth="1"/>
    <col min="2547" max="2547" width="5.69921875" style="83" bestFit="1" customWidth="1"/>
    <col min="2548" max="2548" width="4.8984375" style="83" bestFit="1" customWidth="1"/>
    <col min="2549" max="2549" width="4.3984375" style="83" bestFit="1" customWidth="1"/>
    <col min="2550" max="2550" width="5.3984375" style="83" bestFit="1" customWidth="1"/>
    <col min="2551" max="2551" width="5.5" style="83" customWidth="1"/>
    <col min="2552" max="2552" width="5.3984375" style="83" bestFit="1" customWidth="1"/>
    <col min="2553" max="2553" width="6" style="83" customWidth="1"/>
    <col min="2554" max="2554" width="5.09765625" style="83" customWidth="1"/>
    <col min="2555" max="2555" width="5.8984375" style="83" customWidth="1"/>
    <col min="2556" max="2556" width="7.3984375" style="83" bestFit="1" customWidth="1"/>
    <col min="2557" max="2558" width="6.3984375" style="83" bestFit="1" customWidth="1"/>
    <col min="2559" max="2568" width="6.3984375" style="83" customWidth="1"/>
    <col min="2569" max="2569" width="7.19921875" style="83" bestFit="1" customWidth="1"/>
    <col min="2570" max="2570" width="4.59765625" style="83" bestFit="1" customWidth="1"/>
    <col min="2571" max="2571" width="6.69921875" style="83" customWidth="1"/>
    <col min="2572" max="2572" width="5.8984375" style="83" bestFit="1" customWidth="1"/>
    <col min="2573" max="2573" width="5.69921875" style="83" bestFit="1" customWidth="1"/>
    <col min="2574" max="2574" width="4.8984375" style="83" bestFit="1" customWidth="1"/>
    <col min="2575" max="2575" width="5.69921875" style="83" bestFit="1" customWidth="1"/>
    <col min="2576" max="2576" width="4.8984375" style="83" bestFit="1" customWidth="1"/>
    <col min="2577" max="2577" width="5.69921875" style="83" bestFit="1" customWidth="1"/>
    <col min="2578" max="2578" width="5.3984375" style="83" bestFit="1" customWidth="1"/>
    <col min="2579" max="2579" width="6.3984375" style="83" bestFit="1" customWidth="1"/>
    <col min="2580" max="2580" width="8.8984375" style="83" customWidth="1"/>
    <col min="2581" max="2591" width="5.8984375" style="83" bestFit="1" customWidth="1"/>
    <col min="2592" max="2789" width="8.796875" style="83"/>
    <col min="2790" max="2790" width="8.3984375" style="83" customWidth="1"/>
    <col min="2791" max="2791" width="7" style="83" customWidth="1"/>
    <col min="2792" max="2792" width="5.3984375" style="83" bestFit="1" customWidth="1"/>
    <col min="2793" max="2793" width="6.8984375" style="83" bestFit="1" customWidth="1"/>
    <col min="2794" max="2794" width="7.8984375" style="83" bestFit="1" customWidth="1"/>
    <col min="2795" max="2796" width="6.8984375" style="83" customWidth="1"/>
    <col min="2797" max="2797" width="8.59765625" style="83" customWidth="1"/>
    <col min="2798" max="2798" width="9.09765625" style="83" customWidth="1"/>
    <col min="2799" max="2799" width="5.8984375" style="83" bestFit="1" customWidth="1"/>
    <col min="2800" max="2800" width="6.3984375" style="83" bestFit="1" customWidth="1"/>
    <col min="2801" max="2801" width="5.69921875" style="83" bestFit="1" customWidth="1"/>
    <col min="2802" max="2802" width="4.8984375" style="83" bestFit="1" customWidth="1"/>
    <col min="2803" max="2803" width="5.69921875" style="83" bestFit="1" customWidth="1"/>
    <col min="2804" max="2804" width="4.8984375" style="83" bestFit="1" customWidth="1"/>
    <col min="2805" max="2805" width="4.3984375" style="83" bestFit="1" customWidth="1"/>
    <col min="2806" max="2806" width="5.3984375" style="83" bestFit="1" customWidth="1"/>
    <col min="2807" max="2807" width="5.5" style="83" customWidth="1"/>
    <col min="2808" max="2808" width="5.3984375" style="83" bestFit="1" customWidth="1"/>
    <col min="2809" max="2809" width="6" style="83" customWidth="1"/>
    <col min="2810" max="2810" width="5.09765625" style="83" customWidth="1"/>
    <col min="2811" max="2811" width="5.8984375" style="83" customWidth="1"/>
    <col min="2812" max="2812" width="7.3984375" style="83" bestFit="1" customWidth="1"/>
    <col min="2813" max="2814" width="6.3984375" style="83" bestFit="1" customWidth="1"/>
    <col min="2815" max="2824" width="6.3984375" style="83" customWidth="1"/>
    <col min="2825" max="2825" width="7.19921875" style="83" bestFit="1" customWidth="1"/>
    <col min="2826" max="2826" width="4.59765625" style="83" bestFit="1" customWidth="1"/>
    <col min="2827" max="2827" width="6.69921875" style="83" customWidth="1"/>
    <col min="2828" max="2828" width="5.8984375" style="83" bestFit="1" customWidth="1"/>
    <col min="2829" max="2829" width="5.69921875" style="83" bestFit="1" customWidth="1"/>
    <col min="2830" max="2830" width="4.8984375" style="83" bestFit="1" customWidth="1"/>
    <col min="2831" max="2831" width="5.69921875" style="83" bestFit="1" customWidth="1"/>
    <col min="2832" max="2832" width="4.8984375" style="83" bestFit="1" customWidth="1"/>
    <col min="2833" max="2833" width="5.69921875" style="83" bestFit="1" customWidth="1"/>
    <col min="2834" max="2834" width="5.3984375" style="83" bestFit="1" customWidth="1"/>
    <col min="2835" max="2835" width="6.3984375" style="83" bestFit="1" customWidth="1"/>
    <col min="2836" max="2836" width="8.8984375" style="83" customWidth="1"/>
    <col min="2837" max="2847" width="5.8984375" style="83" bestFit="1" customWidth="1"/>
    <col min="2848" max="3045" width="8.796875" style="83"/>
    <col min="3046" max="3046" width="8.3984375" style="83" customWidth="1"/>
    <col min="3047" max="3047" width="7" style="83" customWidth="1"/>
    <col min="3048" max="3048" width="5.3984375" style="83" bestFit="1" customWidth="1"/>
    <col min="3049" max="3049" width="6.8984375" style="83" bestFit="1" customWidth="1"/>
    <col min="3050" max="3050" width="7.8984375" style="83" bestFit="1" customWidth="1"/>
    <col min="3051" max="3052" width="6.8984375" style="83" customWidth="1"/>
    <col min="3053" max="3053" width="8.59765625" style="83" customWidth="1"/>
    <col min="3054" max="3054" width="9.09765625" style="83" customWidth="1"/>
    <col min="3055" max="3055" width="5.8984375" style="83" bestFit="1" customWidth="1"/>
    <col min="3056" max="3056" width="6.3984375" style="83" bestFit="1" customWidth="1"/>
    <col min="3057" max="3057" width="5.69921875" style="83" bestFit="1" customWidth="1"/>
    <col min="3058" max="3058" width="4.8984375" style="83" bestFit="1" customWidth="1"/>
    <col min="3059" max="3059" width="5.69921875" style="83" bestFit="1" customWidth="1"/>
    <col min="3060" max="3060" width="4.8984375" style="83" bestFit="1" customWidth="1"/>
    <col min="3061" max="3061" width="4.3984375" style="83" bestFit="1" customWidth="1"/>
    <col min="3062" max="3062" width="5.3984375" style="83" bestFit="1" customWidth="1"/>
    <col min="3063" max="3063" width="5.5" style="83" customWidth="1"/>
    <col min="3064" max="3064" width="5.3984375" style="83" bestFit="1" customWidth="1"/>
    <col min="3065" max="3065" width="6" style="83" customWidth="1"/>
    <col min="3066" max="3066" width="5.09765625" style="83" customWidth="1"/>
    <col min="3067" max="3067" width="5.8984375" style="83" customWidth="1"/>
    <col min="3068" max="3068" width="7.3984375" style="83" bestFit="1" customWidth="1"/>
    <col min="3069" max="3070" width="6.3984375" style="83" bestFit="1" customWidth="1"/>
    <col min="3071" max="3080" width="6.3984375" style="83" customWidth="1"/>
    <col min="3081" max="3081" width="7.19921875" style="83" bestFit="1" customWidth="1"/>
    <col min="3082" max="3082" width="4.59765625" style="83" bestFit="1" customWidth="1"/>
    <col min="3083" max="3083" width="6.69921875" style="83" customWidth="1"/>
    <col min="3084" max="3084" width="5.8984375" style="83" bestFit="1" customWidth="1"/>
    <col min="3085" max="3085" width="5.69921875" style="83" bestFit="1" customWidth="1"/>
    <col min="3086" max="3086" width="4.8984375" style="83" bestFit="1" customWidth="1"/>
    <col min="3087" max="3087" width="5.69921875" style="83" bestFit="1" customWidth="1"/>
    <col min="3088" max="3088" width="4.8984375" style="83" bestFit="1" customWidth="1"/>
    <col min="3089" max="3089" width="5.69921875" style="83" bestFit="1" customWidth="1"/>
    <col min="3090" max="3090" width="5.3984375" style="83" bestFit="1" customWidth="1"/>
    <col min="3091" max="3091" width="6.3984375" style="83" bestFit="1" customWidth="1"/>
    <col min="3092" max="3092" width="8.8984375" style="83" customWidth="1"/>
    <col min="3093" max="3103" width="5.8984375" style="83" bestFit="1" customWidth="1"/>
    <col min="3104" max="3301" width="8.796875" style="83"/>
    <col min="3302" max="3302" width="8.3984375" style="83" customWidth="1"/>
    <col min="3303" max="3303" width="7" style="83" customWidth="1"/>
    <col min="3304" max="3304" width="5.3984375" style="83" bestFit="1" customWidth="1"/>
    <col min="3305" max="3305" width="6.8984375" style="83" bestFit="1" customWidth="1"/>
    <col min="3306" max="3306" width="7.8984375" style="83" bestFit="1" customWidth="1"/>
    <col min="3307" max="3308" width="6.8984375" style="83" customWidth="1"/>
    <col min="3309" max="3309" width="8.59765625" style="83" customWidth="1"/>
    <col min="3310" max="3310" width="9.09765625" style="83" customWidth="1"/>
    <col min="3311" max="3311" width="5.8984375" style="83" bestFit="1" customWidth="1"/>
    <col min="3312" max="3312" width="6.3984375" style="83" bestFit="1" customWidth="1"/>
    <col min="3313" max="3313" width="5.69921875" style="83" bestFit="1" customWidth="1"/>
    <col min="3314" max="3314" width="4.8984375" style="83" bestFit="1" customWidth="1"/>
    <col min="3315" max="3315" width="5.69921875" style="83" bestFit="1" customWidth="1"/>
    <col min="3316" max="3316" width="4.8984375" style="83" bestFit="1" customWidth="1"/>
    <col min="3317" max="3317" width="4.3984375" style="83" bestFit="1" customWidth="1"/>
    <col min="3318" max="3318" width="5.3984375" style="83" bestFit="1" customWidth="1"/>
    <col min="3319" max="3319" width="5.5" style="83" customWidth="1"/>
    <col min="3320" max="3320" width="5.3984375" style="83" bestFit="1" customWidth="1"/>
    <col min="3321" max="3321" width="6" style="83" customWidth="1"/>
    <col min="3322" max="3322" width="5.09765625" style="83" customWidth="1"/>
    <col min="3323" max="3323" width="5.8984375" style="83" customWidth="1"/>
    <col min="3324" max="3324" width="7.3984375" style="83" bestFit="1" customWidth="1"/>
    <col min="3325" max="3326" width="6.3984375" style="83" bestFit="1" customWidth="1"/>
    <col min="3327" max="3336" width="6.3984375" style="83" customWidth="1"/>
    <col min="3337" max="3337" width="7.19921875" style="83" bestFit="1" customWidth="1"/>
    <col min="3338" max="3338" width="4.59765625" style="83" bestFit="1" customWidth="1"/>
    <col min="3339" max="3339" width="6.69921875" style="83" customWidth="1"/>
    <col min="3340" max="3340" width="5.8984375" style="83" bestFit="1" customWidth="1"/>
    <col min="3341" max="3341" width="5.69921875" style="83" bestFit="1" customWidth="1"/>
    <col min="3342" max="3342" width="4.8984375" style="83" bestFit="1" customWidth="1"/>
    <col min="3343" max="3343" width="5.69921875" style="83" bestFit="1" customWidth="1"/>
    <col min="3344" max="3344" width="4.8984375" style="83" bestFit="1" customWidth="1"/>
    <col min="3345" max="3345" width="5.69921875" style="83" bestFit="1" customWidth="1"/>
    <col min="3346" max="3346" width="5.3984375" style="83" bestFit="1" customWidth="1"/>
    <col min="3347" max="3347" width="6.3984375" style="83" bestFit="1" customWidth="1"/>
    <col min="3348" max="3348" width="8.8984375" style="83" customWidth="1"/>
    <col min="3349" max="3359" width="5.8984375" style="83" bestFit="1" customWidth="1"/>
    <col min="3360" max="3557" width="8.796875" style="83"/>
    <col min="3558" max="3558" width="8.3984375" style="83" customWidth="1"/>
    <col min="3559" max="3559" width="7" style="83" customWidth="1"/>
    <col min="3560" max="3560" width="5.3984375" style="83" bestFit="1" customWidth="1"/>
    <col min="3561" max="3561" width="6.8984375" style="83" bestFit="1" customWidth="1"/>
    <col min="3562" max="3562" width="7.8984375" style="83" bestFit="1" customWidth="1"/>
    <col min="3563" max="3564" width="6.8984375" style="83" customWidth="1"/>
    <col min="3565" max="3565" width="8.59765625" style="83" customWidth="1"/>
    <col min="3566" max="3566" width="9.09765625" style="83" customWidth="1"/>
    <col min="3567" max="3567" width="5.8984375" style="83" bestFit="1" customWidth="1"/>
    <col min="3568" max="3568" width="6.3984375" style="83" bestFit="1" customWidth="1"/>
    <col min="3569" max="3569" width="5.69921875" style="83" bestFit="1" customWidth="1"/>
    <col min="3570" max="3570" width="4.8984375" style="83" bestFit="1" customWidth="1"/>
    <col min="3571" max="3571" width="5.69921875" style="83" bestFit="1" customWidth="1"/>
    <col min="3572" max="3572" width="4.8984375" style="83" bestFit="1" customWidth="1"/>
    <col min="3573" max="3573" width="4.3984375" style="83" bestFit="1" customWidth="1"/>
    <col min="3574" max="3574" width="5.3984375" style="83" bestFit="1" customWidth="1"/>
    <col min="3575" max="3575" width="5.5" style="83" customWidth="1"/>
    <col min="3576" max="3576" width="5.3984375" style="83" bestFit="1" customWidth="1"/>
    <col min="3577" max="3577" width="6" style="83" customWidth="1"/>
    <col min="3578" max="3578" width="5.09765625" style="83" customWidth="1"/>
    <col min="3579" max="3579" width="5.8984375" style="83" customWidth="1"/>
    <col min="3580" max="3580" width="7.3984375" style="83" bestFit="1" customWidth="1"/>
    <col min="3581" max="3582" width="6.3984375" style="83" bestFit="1" customWidth="1"/>
    <col min="3583" max="3592" width="6.3984375" style="83" customWidth="1"/>
    <col min="3593" max="3593" width="7.19921875" style="83" bestFit="1" customWidth="1"/>
    <col min="3594" max="3594" width="4.59765625" style="83" bestFit="1" customWidth="1"/>
    <col min="3595" max="3595" width="6.69921875" style="83" customWidth="1"/>
    <col min="3596" max="3596" width="5.8984375" style="83" bestFit="1" customWidth="1"/>
    <col min="3597" max="3597" width="5.69921875" style="83" bestFit="1" customWidth="1"/>
    <col min="3598" max="3598" width="4.8984375" style="83" bestFit="1" customWidth="1"/>
    <col min="3599" max="3599" width="5.69921875" style="83" bestFit="1" customWidth="1"/>
    <col min="3600" max="3600" width="4.8984375" style="83" bestFit="1" customWidth="1"/>
    <col min="3601" max="3601" width="5.69921875" style="83" bestFit="1" customWidth="1"/>
    <col min="3602" max="3602" width="5.3984375" style="83" bestFit="1" customWidth="1"/>
    <col min="3603" max="3603" width="6.3984375" style="83" bestFit="1" customWidth="1"/>
    <col min="3604" max="3604" width="8.8984375" style="83" customWidth="1"/>
    <col min="3605" max="3615" width="5.8984375" style="83" bestFit="1" customWidth="1"/>
    <col min="3616" max="3813" width="8.796875" style="83"/>
    <col min="3814" max="3814" width="8.3984375" style="83" customWidth="1"/>
    <col min="3815" max="3815" width="7" style="83" customWidth="1"/>
    <col min="3816" max="3816" width="5.3984375" style="83" bestFit="1" customWidth="1"/>
    <col min="3817" max="3817" width="6.8984375" style="83" bestFit="1" customWidth="1"/>
    <col min="3818" max="3818" width="7.8984375" style="83" bestFit="1" customWidth="1"/>
    <col min="3819" max="3820" width="6.8984375" style="83" customWidth="1"/>
    <col min="3821" max="3821" width="8.59765625" style="83" customWidth="1"/>
    <col min="3822" max="3822" width="9.09765625" style="83" customWidth="1"/>
    <col min="3823" max="3823" width="5.8984375" style="83" bestFit="1" customWidth="1"/>
    <col min="3824" max="3824" width="6.3984375" style="83" bestFit="1" customWidth="1"/>
    <col min="3825" max="3825" width="5.69921875" style="83" bestFit="1" customWidth="1"/>
    <col min="3826" max="3826" width="4.8984375" style="83" bestFit="1" customWidth="1"/>
    <col min="3827" max="3827" width="5.69921875" style="83" bestFit="1" customWidth="1"/>
    <col min="3828" max="3828" width="4.8984375" style="83" bestFit="1" customWidth="1"/>
    <col min="3829" max="3829" width="4.3984375" style="83" bestFit="1" customWidth="1"/>
    <col min="3830" max="3830" width="5.3984375" style="83" bestFit="1" customWidth="1"/>
    <col min="3831" max="3831" width="5.5" style="83" customWidth="1"/>
    <col min="3832" max="3832" width="5.3984375" style="83" bestFit="1" customWidth="1"/>
    <col min="3833" max="3833" width="6" style="83" customWidth="1"/>
    <col min="3834" max="3834" width="5.09765625" style="83" customWidth="1"/>
    <col min="3835" max="3835" width="5.8984375" style="83" customWidth="1"/>
    <col min="3836" max="3836" width="7.3984375" style="83" bestFit="1" customWidth="1"/>
    <col min="3837" max="3838" width="6.3984375" style="83" bestFit="1" customWidth="1"/>
    <col min="3839" max="3848" width="6.3984375" style="83" customWidth="1"/>
    <col min="3849" max="3849" width="7.19921875" style="83" bestFit="1" customWidth="1"/>
    <col min="3850" max="3850" width="4.59765625" style="83" bestFit="1" customWidth="1"/>
    <col min="3851" max="3851" width="6.69921875" style="83" customWidth="1"/>
    <col min="3852" max="3852" width="5.8984375" style="83" bestFit="1" customWidth="1"/>
    <col min="3853" max="3853" width="5.69921875" style="83" bestFit="1" customWidth="1"/>
    <col min="3854" max="3854" width="4.8984375" style="83" bestFit="1" customWidth="1"/>
    <col min="3855" max="3855" width="5.69921875" style="83" bestFit="1" customWidth="1"/>
    <col min="3856" max="3856" width="4.8984375" style="83" bestFit="1" customWidth="1"/>
    <col min="3857" max="3857" width="5.69921875" style="83" bestFit="1" customWidth="1"/>
    <col min="3858" max="3858" width="5.3984375" style="83" bestFit="1" customWidth="1"/>
    <col min="3859" max="3859" width="6.3984375" style="83" bestFit="1" customWidth="1"/>
    <col min="3860" max="3860" width="8.8984375" style="83" customWidth="1"/>
    <col min="3861" max="3871" width="5.8984375" style="83" bestFit="1" customWidth="1"/>
    <col min="3872" max="4069" width="8.796875" style="83"/>
    <col min="4070" max="4070" width="8.3984375" style="83" customWidth="1"/>
    <col min="4071" max="4071" width="7" style="83" customWidth="1"/>
    <col min="4072" max="4072" width="5.3984375" style="83" bestFit="1" customWidth="1"/>
    <col min="4073" max="4073" width="6.8984375" style="83" bestFit="1" customWidth="1"/>
    <col min="4074" max="4074" width="7.8984375" style="83" bestFit="1" customWidth="1"/>
    <col min="4075" max="4076" width="6.8984375" style="83" customWidth="1"/>
    <col min="4077" max="4077" width="8.59765625" style="83" customWidth="1"/>
    <col min="4078" max="4078" width="9.09765625" style="83" customWidth="1"/>
    <col min="4079" max="4079" width="5.8984375" style="83" bestFit="1" customWidth="1"/>
    <col min="4080" max="4080" width="6.3984375" style="83" bestFit="1" customWidth="1"/>
    <col min="4081" max="4081" width="5.69921875" style="83" bestFit="1" customWidth="1"/>
    <col min="4082" max="4082" width="4.8984375" style="83" bestFit="1" customWidth="1"/>
    <col min="4083" max="4083" width="5.69921875" style="83" bestFit="1" customWidth="1"/>
    <col min="4084" max="4084" width="4.8984375" style="83" bestFit="1" customWidth="1"/>
    <col min="4085" max="4085" width="4.3984375" style="83" bestFit="1" customWidth="1"/>
    <col min="4086" max="4086" width="5.3984375" style="83" bestFit="1" customWidth="1"/>
    <col min="4087" max="4087" width="5.5" style="83" customWidth="1"/>
    <col min="4088" max="4088" width="5.3984375" style="83" bestFit="1" customWidth="1"/>
    <col min="4089" max="4089" width="6" style="83" customWidth="1"/>
    <col min="4090" max="4090" width="5.09765625" style="83" customWidth="1"/>
    <col min="4091" max="4091" width="5.8984375" style="83" customWidth="1"/>
    <col min="4092" max="4092" width="7.3984375" style="83" bestFit="1" customWidth="1"/>
    <col min="4093" max="4094" width="6.3984375" style="83" bestFit="1" customWidth="1"/>
    <col min="4095" max="4104" width="6.3984375" style="83" customWidth="1"/>
    <col min="4105" max="4105" width="7.19921875" style="83" bestFit="1" customWidth="1"/>
    <col min="4106" max="4106" width="4.59765625" style="83" bestFit="1" customWidth="1"/>
    <col min="4107" max="4107" width="6.69921875" style="83" customWidth="1"/>
    <col min="4108" max="4108" width="5.8984375" style="83" bestFit="1" customWidth="1"/>
    <col min="4109" max="4109" width="5.69921875" style="83" bestFit="1" customWidth="1"/>
    <col min="4110" max="4110" width="4.8984375" style="83" bestFit="1" customWidth="1"/>
    <col min="4111" max="4111" width="5.69921875" style="83" bestFit="1" customWidth="1"/>
    <col min="4112" max="4112" width="4.8984375" style="83" bestFit="1" customWidth="1"/>
    <col min="4113" max="4113" width="5.69921875" style="83" bestFit="1" customWidth="1"/>
    <col min="4114" max="4114" width="5.3984375" style="83" bestFit="1" customWidth="1"/>
    <col min="4115" max="4115" width="6.3984375" style="83" bestFit="1" customWidth="1"/>
    <col min="4116" max="4116" width="8.8984375" style="83" customWidth="1"/>
    <col min="4117" max="4127" width="5.8984375" style="83" bestFit="1" customWidth="1"/>
    <col min="4128" max="4325" width="8.796875" style="83"/>
    <col min="4326" max="4326" width="8.3984375" style="83" customWidth="1"/>
    <col min="4327" max="4327" width="7" style="83" customWidth="1"/>
    <col min="4328" max="4328" width="5.3984375" style="83" bestFit="1" customWidth="1"/>
    <col min="4329" max="4329" width="6.8984375" style="83" bestFit="1" customWidth="1"/>
    <col min="4330" max="4330" width="7.8984375" style="83" bestFit="1" customWidth="1"/>
    <col min="4331" max="4332" width="6.8984375" style="83" customWidth="1"/>
    <col min="4333" max="4333" width="8.59765625" style="83" customWidth="1"/>
    <col min="4334" max="4334" width="9.09765625" style="83" customWidth="1"/>
    <col min="4335" max="4335" width="5.8984375" style="83" bestFit="1" customWidth="1"/>
    <col min="4336" max="4336" width="6.3984375" style="83" bestFit="1" customWidth="1"/>
    <col min="4337" max="4337" width="5.69921875" style="83" bestFit="1" customWidth="1"/>
    <col min="4338" max="4338" width="4.8984375" style="83" bestFit="1" customWidth="1"/>
    <col min="4339" max="4339" width="5.69921875" style="83" bestFit="1" customWidth="1"/>
    <col min="4340" max="4340" width="4.8984375" style="83" bestFit="1" customWidth="1"/>
    <col min="4341" max="4341" width="4.3984375" style="83" bestFit="1" customWidth="1"/>
    <col min="4342" max="4342" width="5.3984375" style="83" bestFit="1" customWidth="1"/>
    <col min="4343" max="4343" width="5.5" style="83" customWidth="1"/>
    <col min="4344" max="4344" width="5.3984375" style="83" bestFit="1" customWidth="1"/>
    <col min="4345" max="4345" width="6" style="83" customWidth="1"/>
    <col min="4346" max="4346" width="5.09765625" style="83" customWidth="1"/>
    <col min="4347" max="4347" width="5.8984375" style="83" customWidth="1"/>
    <col min="4348" max="4348" width="7.3984375" style="83" bestFit="1" customWidth="1"/>
    <col min="4349" max="4350" width="6.3984375" style="83" bestFit="1" customWidth="1"/>
    <col min="4351" max="4360" width="6.3984375" style="83" customWidth="1"/>
    <col min="4361" max="4361" width="7.19921875" style="83" bestFit="1" customWidth="1"/>
    <col min="4362" max="4362" width="4.59765625" style="83" bestFit="1" customWidth="1"/>
    <col min="4363" max="4363" width="6.69921875" style="83" customWidth="1"/>
    <col min="4364" max="4364" width="5.8984375" style="83" bestFit="1" customWidth="1"/>
    <col min="4365" max="4365" width="5.69921875" style="83" bestFit="1" customWidth="1"/>
    <col min="4366" max="4366" width="4.8984375" style="83" bestFit="1" customWidth="1"/>
    <col min="4367" max="4367" width="5.69921875" style="83" bestFit="1" customWidth="1"/>
    <col min="4368" max="4368" width="4.8984375" style="83" bestFit="1" customWidth="1"/>
    <col min="4369" max="4369" width="5.69921875" style="83" bestFit="1" customWidth="1"/>
    <col min="4370" max="4370" width="5.3984375" style="83" bestFit="1" customWidth="1"/>
    <col min="4371" max="4371" width="6.3984375" style="83" bestFit="1" customWidth="1"/>
    <col min="4372" max="4372" width="8.8984375" style="83" customWidth="1"/>
    <col min="4373" max="4383" width="5.8984375" style="83" bestFit="1" customWidth="1"/>
    <col min="4384" max="4581" width="8.796875" style="83"/>
    <col min="4582" max="4582" width="8.3984375" style="83" customWidth="1"/>
    <col min="4583" max="4583" width="7" style="83" customWidth="1"/>
    <col min="4584" max="4584" width="5.3984375" style="83" bestFit="1" customWidth="1"/>
    <col min="4585" max="4585" width="6.8984375" style="83" bestFit="1" customWidth="1"/>
    <col min="4586" max="4586" width="7.8984375" style="83" bestFit="1" customWidth="1"/>
    <col min="4587" max="4588" width="6.8984375" style="83" customWidth="1"/>
    <col min="4589" max="4589" width="8.59765625" style="83" customWidth="1"/>
    <col min="4590" max="4590" width="9.09765625" style="83" customWidth="1"/>
    <col min="4591" max="4591" width="5.8984375" style="83" bestFit="1" customWidth="1"/>
    <col min="4592" max="4592" width="6.3984375" style="83" bestFit="1" customWidth="1"/>
    <col min="4593" max="4593" width="5.69921875" style="83" bestFit="1" customWidth="1"/>
    <col min="4594" max="4594" width="4.8984375" style="83" bestFit="1" customWidth="1"/>
    <col min="4595" max="4595" width="5.69921875" style="83" bestFit="1" customWidth="1"/>
    <col min="4596" max="4596" width="4.8984375" style="83" bestFit="1" customWidth="1"/>
    <col min="4597" max="4597" width="4.3984375" style="83" bestFit="1" customWidth="1"/>
    <col min="4598" max="4598" width="5.3984375" style="83" bestFit="1" customWidth="1"/>
    <col min="4599" max="4599" width="5.5" style="83" customWidth="1"/>
    <col min="4600" max="4600" width="5.3984375" style="83" bestFit="1" customWidth="1"/>
    <col min="4601" max="4601" width="6" style="83" customWidth="1"/>
    <col min="4602" max="4602" width="5.09765625" style="83" customWidth="1"/>
    <col min="4603" max="4603" width="5.8984375" style="83" customWidth="1"/>
    <col min="4604" max="4604" width="7.3984375" style="83" bestFit="1" customWidth="1"/>
    <col min="4605" max="4606" width="6.3984375" style="83" bestFit="1" customWidth="1"/>
    <col min="4607" max="4616" width="6.3984375" style="83" customWidth="1"/>
    <col min="4617" max="4617" width="7.19921875" style="83" bestFit="1" customWidth="1"/>
    <col min="4618" max="4618" width="4.59765625" style="83" bestFit="1" customWidth="1"/>
    <col min="4619" max="4619" width="6.69921875" style="83" customWidth="1"/>
    <col min="4620" max="4620" width="5.8984375" style="83" bestFit="1" customWidth="1"/>
    <col min="4621" max="4621" width="5.69921875" style="83" bestFit="1" customWidth="1"/>
    <col min="4622" max="4622" width="4.8984375" style="83" bestFit="1" customWidth="1"/>
    <col min="4623" max="4623" width="5.69921875" style="83" bestFit="1" customWidth="1"/>
    <col min="4624" max="4624" width="4.8984375" style="83" bestFit="1" customWidth="1"/>
    <col min="4625" max="4625" width="5.69921875" style="83" bestFit="1" customWidth="1"/>
    <col min="4626" max="4626" width="5.3984375" style="83" bestFit="1" customWidth="1"/>
    <col min="4627" max="4627" width="6.3984375" style="83" bestFit="1" customWidth="1"/>
    <col min="4628" max="4628" width="8.8984375" style="83" customWidth="1"/>
    <col min="4629" max="4639" width="5.8984375" style="83" bestFit="1" customWidth="1"/>
    <col min="4640" max="4837" width="8.796875" style="83"/>
    <col min="4838" max="4838" width="8.3984375" style="83" customWidth="1"/>
    <col min="4839" max="4839" width="7" style="83" customWidth="1"/>
    <col min="4840" max="4840" width="5.3984375" style="83" bestFit="1" customWidth="1"/>
    <col min="4841" max="4841" width="6.8984375" style="83" bestFit="1" customWidth="1"/>
    <col min="4842" max="4842" width="7.8984375" style="83" bestFit="1" customWidth="1"/>
    <col min="4843" max="4844" width="6.8984375" style="83" customWidth="1"/>
    <col min="4845" max="4845" width="8.59765625" style="83" customWidth="1"/>
    <col min="4846" max="4846" width="9.09765625" style="83" customWidth="1"/>
    <col min="4847" max="4847" width="5.8984375" style="83" bestFit="1" customWidth="1"/>
    <col min="4848" max="4848" width="6.3984375" style="83" bestFit="1" customWidth="1"/>
    <col min="4849" max="4849" width="5.69921875" style="83" bestFit="1" customWidth="1"/>
    <col min="4850" max="4850" width="4.8984375" style="83" bestFit="1" customWidth="1"/>
    <col min="4851" max="4851" width="5.69921875" style="83" bestFit="1" customWidth="1"/>
    <col min="4852" max="4852" width="4.8984375" style="83" bestFit="1" customWidth="1"/>
    <col min="4853" max="4853" width="4.3984375" style="83" bestFit="1" customWidth="1"/>
    <col min="4854" max="4854" width="5.3984375" style="83" bestFit="1" customWidth="1"/>
    <col min="4855" max="4855" width="5.5" style="83" customWidth="1"/>
    <col min="4856" max="4856" width="5.3984375" style="83" bestFit="1" customWidth="1"/>
    <col min="4857" max="4857" width="6" style="83" customWidth="1"/>
    <col min="4858" max="4858" width="5.09765625" style="83" customWidth="1"/>
    <col min="4859" max="4859" width="5.8984375" style="83" customWidth="1"/>
    <col min="4860" max="4860" width="7.3984375" style="83" bestFit="1" customWidth="1"/>
    <col min="4861" max="4862" width="6.3984375" style="83" bestFit="1" customWidth="1"/>
    <col min="4863" max="4872" width="6.3984375" style="83" customWidth="1"/>
    <col min="4873" max="4873" width="7.19921875" style="83" bestFit="1" customWidth="1"/>
    <col min="4874" max="4874" width="4.59765625" style="83" bestFit="1" customWidth="1"/>
    <col min="4875" max="4875" width="6.69921875" style="83" customWidth="1"/>
    <col min="4876" max="4876" width="5.8984375" style="83" bestFit="1" customWidth="1"/>
    <col min="4877" max="4877" width="5.69921875" style="83" bestFit="1" customWidth="1"/>
    <col min="4878" max="4878" width="4.8984375" style="83" bestFit="1" customWidth="1"/>
    <col min="4879" max="4879" width="5.69921875" style="83" bestFit="1" customWidth="1"/>
    <col min="4880" max="4880" width="4.8984375" style="83" bestFit="1" customWidth="1"/>
    <col min="4881" max="4881" width="5.69921875" style="83" bestFit="1" customWidth="1"/>
    <col min="4882" max="4882" width="5.3984375" style="83" bestFit="1" customWidth="1"/>
    <col min="4883" max="4883" width="6.3984375" style="83" bestFit="1" customWidth="1"/>
    <col min="4884" max="4884" width="8.8984375" style="83" customWidth="1"/>
    <col min="4885" max="4895" width="5.8984375" style="83" bestFit="1" customWidth="1"/>
    <col min="4896" max="5093" width="8.796875" style="83"/>
    <col min="5094" max="5094" width="8.3984375" style="83" customWidth="1"/>
    <col min="5095" max="5095" width="7" style="83" customWidth="1"/>
    <col min="5096" max="5096" width="5.3984375" style="83" bestFit="1" customWidth="1"/>
    <col min="5097" max="5097" width="6.8984375" style="83" bestFit="1" customWidth="1"/>
    <col min="5098" max="5098" width="7.8984375" style="83" bestFit="1" customWidth="1"/>
    <col min="5099" max="5100" width="6.8984375" style="83" customWidth="1"/>
    <col min="5101" max="5101" width="8.59765625" style="83" customWidth="1"/>
    <col min="5102" max="5102" width="9.09765625" style="83" customWidth="1"/>
    <col min="5103" max="5103" width="5.8984375" style="83" bestFit="1" customWidth="1"/>
    <col min="5104" max="5104" width="6.3984375" style="83" bestFit="1" customWidth="1"/>
    <col min="5105" max="5105" width="5.69921875" style="83" bestFit="1" customWidth="1"/>
    <col min="5106" max="5106" width="4.8984375" style="83" bestFit="1" customWidth="1"/>
    <col min="5107" max="5107" width="5.69921875" style="83" bestFit="1" customWidth="1"/>
    <col min="5108" max="5108" width="4.8984375" style="83" bestFit="1" customWidth="1"/>
    <col min="5109" max="5109" width="4.3984375" style="83" bestFit="1" customWidth="1"/>
    <col min="5110" max="5110" width="5.3984375" style="83" bestFit="1" customWidth="1"/>
    <col min="5111" max="5111" width="5.5" style="83" customWidth="1"/>
    <col min="5112" max="5112" width="5.3984375" style="83" bestFit="1" customWidth="1"/>
    <col min="5113" max="5113" width="6" style="83" customWidth="1"/>
    <col min="5114" max="5114" width="5.09765625" style="83" customWidth="1"/>
    <col min="5115" max="5115" width="5.8984375" style="83" customWidth="1"/>
    <col min="5116" max="5116" width="7.3984375" style="83" bestFit="1" customWidth="1"/>
    <col min="5117" max="5118" width="6.3984375" style="83" bestFit="1" customWidth="1"/>
    <col min="5119" max="5128" width="6.3984375" style="83" customWidth="1"/>
    <col min="5129" max="5129" width="7.19921875" style="83" bestFit="1" customWidth="1"/>
    <col min="5130" max="5130" width="4.59765625" style="83" bestFit="1" customWidth="1"/>
    <col min="5131" max="5131" width="6.69921875" style="83" customWidth="1"/>
    <col min="5132" max="5132" width="5.8984375" style="83" bestFit="1" customWidth="1"/>
    <col min="5133" max="5133" width="5.69921875" style="83" bestFit="1" customWidth="1"/>
    <col min="5134" max="5134" width="4.8984375" style="83" bestFit="1" customWidth="1"/>
    <col min="5135" max="5135" width="5.69921875" style="83" bestFit="1" customWidth="1"/>
    <col min="5136" max="5136" width="4.8984375" style="83" bestFit="1" customWidth="1"/>
    <col min="5137" max="5137" width="5.69921875" style="83" bestFit="1" customWidth="1"/>
    <col min="5138" max="5138" width="5.3984375" style="83" bestFit="1" customWidth="1"/>
    <col min="5139" max="5139" width="6.3984375" style="83" bestFit="1" customWidth="1"/>
    <col min="5140" max="5140" width="8.8984375" style="83" customWidth="1"/>
    <col min="5141" max="5151" width="5.8984375" style="83" bestFit="1" customWidth="1"/>
    <col min="5152" max="5349" width="8.796875" style="83"/>
    <col min="5350" max="5350" width="8.3984375" style="83" customWidth="1"/>
    <col min="5351" max="5351" width="7" style="83" customWidth="1"/>
    <col min="5352" max="5352" width="5.3984375" style="83" bestFit="1" customWidth="1"/>
    <col min="5353" max="5353" width="6.8984375" style="83" bestFit="1" customWidth="1"/>
    <col min="5354" max="5354" width="7.8984375" style="83" bestFit="1" customWidth="1"/>
    <col min="5355" max="5356" width="6.8984375" style="83" customWidth="1"/>
    <col min="5357" max="5357" width="8.59765625" style="83" customWidth="1"/>
    <col min="5358" max="5358" width="9.09765625" style="83" customWidth="1"/>
    <col min="5359" max="5359" width="5.8984375" style="83" bestFit="1" customWidth="1"/>
    <col min="5360" max="5360" width="6.3984375" style="83" bestFit="1" customWidth="1"/>
    <col min="5361" max="5361" width="5.69921875" style="83" bestFit="1" customWidth="1"/>
    <col min="5362" max="5362" width="4.8984375" style="83" bestFit="1" customWidth="1"/>
    <col min="5363" max="5363" width="5.69921875" style="83" bestFit="1" customWidth="1"/>
    <col min="5364" max="5364" width="4.8984375" style="83" bestFit="1" customWidth="1"/>
    <col min="5365" max="5365" width="4.3984375" style="83" bestFit="1" customWidth="1"/>
    <col min="5366" max="5366" width="5.3984375" style="83" bestFit="1" customWidth="1"/>
    <col min="5367" max="5367" width="5.5" style="83" customWidth="1"/>
    <col min="5368" max="5368" width="5.3984375" style="83" bestFit="1" customWidth="1"/>
    <col min="5369" max="5369" width="6" style="83" customWidth="1"/>
    <col min="5370" max="5370" width="5.09765625" style="83" customWidth="1"/>
    <col min="5371" max="5371" width="5.8984375" style="83" customWidth="1"/>
    <col min="5372" max="5372" width="7.3984375" style="83" bestFit="1" customWidth="1"/>
    <col min="5373" max="5374" width="6.3984375" style="83" bestFit="1" customWidth="1"/>
    <col min="5375" max="5384" width="6.3984375" style="83" customWidth="1"/>
    <col min="5385" max="5385" width="7.19921875" style="83" bestFit="1" customWidth="1"/>
    <col min="5386" max="5386" width="4.59765625" style="83" bestFit="1" customWidth="1"/>
    <col min="5387" max="5387" width="6.69921875" style="83" customWidth="1"/>
    <col min="5388" max="5388" width="5.8984375" style="83" bestFit="1" customWidth="1"/>
    <col min="5389" max="5389" width="5.69921875" style="83" bestFit="1" customWidth="1"/>
    <col min="5390" max="5390" width="4.8984375" style="83" bestFit="1" customWidth="1"/>
    <col min="5391" max="5391" width="5.69921875" style="83" bestFit="1" customWidth="1"/>
    <col min="5392" max="5392" width="4.8984375" style="83" bestFit="1" customWidth="1"/>
    <col min="5393" max="5393" width="5.69921875" style="83" bestFit="1" customWidth="1"/>
    <col min="5394" max="5394" width="5.3984375" style="83" bestFit="1" customWidth="1"/>
    <col min="5395" max="5395" width="6.3984375" style="83" bestFit="1" customWidth="1"/>
    <col min="5396" max="5396" width="8.8984375" style="83" customWidth="1"/>
    <col min="5397" max="5407" width="5.8984375" style="83" bestFit="1" customWidth="1"/>
    <col min="5408" max="5605" width="8.796875" style="83"/>
    <col min="5606" max="5606" width="8.3984375" style="83" customWidth="1"/>
    <col min="5607" max="5607" width="7" style="83" customWidth="1"/>
    <col min="5608" max="5608" width="5.3984375" style="83" bestFit="1" customWidth="1"/>
    <col min="5609" max="5609" width="6.8984375" style="83" bestFit="1" customWidth="1"/>
    <col min="5610" max="5610" width="7.8984375" style="83" bestFit="1" customWidth="1"/>
    <col min="5611" max="5612" width="6.8984375" style="83" customWidth="1"/>
    <col min="5613" max="5613" width="8.59765625" style="83" customWidth="1"/>
    <col min="5614" max="5614" width="9.09765625" style="83" customWidth="1"/>
    <col min="5615" max="5615" width="5.8984375" style="83" bestFit="1" customWidth="1"/>
    <col min="5616" max="5616" width="6.3984375" style="83" bestFit="1" customWidth="1"/>
    <col min="5617" max="5617" width="5.69921875" style="83" bestFit="1" customWidth="1"/>
    <col min="5618" max="5618" width="4.8984375" style="83" bestFit="1" customWidth="1"/>
    <col min="5619" max="5619" width="5.69921875" style="83" bestFit="1" customWidth="1"/>
    <col min="5620" max="5620" width="4.8984375" style="83" bestFit="1" customWidth="1"/>
    <col min="5621" max="5621" width="4.3984375" style="83" bestFit="1" customWidth="1"/>
    <col min="5622" max="5622" width="5.3984375" style="83" bestFit="1" customWidth="1"/>
    <col min="5623" max="5623" width="5.5" style="83" customWidth="1"/>
    <col min="5624" max="5624" width="5.3984375" style="83" bestFit="1" customWidth="1"/>
    <col min="5625" max="5625" width="6" style="83" customWidth="1"/>
    <col min="5626" max="5626" width="5.09765625" style="83" customWidth="1"/>
    <col min="5627" max="5627" width="5.8984375" style="83" customWidth="1"/>
    <col min="5628" max="5628" width="7.3984375" style="83" bestFit="1" customWidth="1"/>
    <col min="5629" max="5630" width="6.3984375" style="83" bestFit="1" customWidth="1"/>
    <col min="5631" max="5640" width="6.3984375" style="83" customWidth="1"/>
    <col min="5641" max="5641" width="7.19921875" style="83" bestFit="1" customWidth="1"/>
    <col min="5642" max="5642" width="4.59765625" style="83" bestFit="1" customWidth="1"/>
    <col min="5643" max="5643" width="6.69921875" style="83" customWidth="1"/>
    <col min="5644" max="5644" width="5.8984375" style="83" bestFit="1" customWidth="1"/>
    <col min="5645" max="5645" width="5.69921875" style="83" bestFit="1" customWidth="1"/>
    <col min="5646" max="5646" width="4.8984375" style="83" bestFit="1" customWidth="1"/>
    <col min="5647" max="5647" width="5.69921875" style="83" bestFit="1" customWidth="1"/>
    <col min="5648" max="5648" width="4.8984375" style="83" bestFit="1" customWidth="1"/>
    <col min="5649" max="5649" width="5.69921875" style="83" bestFit="1" customWidth="1"/>
    <col min="5650" max="5650" width="5.3984375" style="83" bestFit="1" customWidth="1"/>
    <col min="5651" max="5651" width="6.3984375" style="83" bestFit="1" customWidth="1"/>
    <col min="5652" max="5652" width="8.8984375" style="83" customWidth="1"/>
    <col min="5653" max="5663" width="5.8984375" style="83" bestFit="1" customWidth="1"/>
    <col min="5664" max="5861" width="8.796875" style="83"/>
    <col min="5862" max="5862" width="8.3984375" style="83" customWidth="1"/>
    <col min="5863" max="5863" width="7" style="83" customWidth="1"/>
    <col min="5864" max="5864" width="5.3984375" style="83" bestFit="1" customWidth="1"/>
    <col min="5865" max="5865" width="6.8984375" style="83" bestFit="1" customWidth="1"/>
    <col min="5866" max="5866" width="7.8984375" style="83" bestFit="1" customWidth="1"/>
    <col min="5867" max="5868" width="6.8984375" style="83" customWidth="1"/>
    <col min="5869" max="5869" width="8.59765625" style="83" customWidth="1"/>
    <col min="5870" max="5870" width="9.09765625" style="83" customWidth="1"/>
    <col min="5871" max="5871" width="5.8984375" style="83" bestFit="1" customWidth="1"/>
    <col min="5872" max="5872" width="6.3984375" style="83" bestFit="1" customWidth="1"/>
    <col min="5873" max="5873" width="5.69921875" style="83" bestFit="1" customWidth="1"/>
    <col min="5874" max="5874" width="4.8984375" style="83" bestFit="1" customWidth="1"/>
    <col min="5875" max="5875" width="5.69921875" style="83" bestFit="1" customWidth="1"/>
    <col min="5876" max="5876" width="4.8984375" style="83" bestFit="1" customWidth="1"/>
    <col min="5877" max="5877" width="4.3984375" style="83" bestFit="1" customWidth="1"/>
    <col min="5878" max="5878" width="5.3984375" style="83" bestFit="1" customWidth="1"/>
    <col min="5879" max="5879" width="5.5" style="83" customWidth="1"/>
    <col min="5880" max="5880" width="5.3984375" style="83" bestFit="1" customWidth="1"/>
    <col min="5881" max="5881" width="6" style="83" customWidth="1"/>
    <col min="5882" max="5882" width="5.09765625" style="83" customWidth="1"/>
    <col min="5883" max="5883" width="5.8984375" style="83" customWidth="1"/>
    <col min="5884" max="5884" width="7.3984375" style="83" bestFit="1" customWidth="1"/>
    <col min="5885" max="5886" width="6.3984375" style="83" bestFit="1" customWidth="1"/>
    <col min="5887" max="5896" width="6.3984375" style="83" customWidth="1"/>
    <col min="5897" max="5897" width="7.19921875" style="83" bestFit="1" customWidth="1"/>
    <col min="5898" max="5898" width="4.59765625" style="83" bestFit="1" customWidth="1"/>
    <col min="5899" max="5899" width="6.69921875" style="83" customWidth="1"/>
    <col min="5900" max="5900" width="5.8984375" style="83" bestFit="1" customWidth="1"/>
    <col min="5901" max="5901" width="5.69921875" style="83" bestFit="1" customWidth="1"/>
    <col min="5902" max="5902" width="4.8984375" style="83" bestFit="1" customWidth="1"/>
    <col min="5903" max="5903" width="5.69921875" style="83" bestFit="1" customWidth="1"/>
    <col min="5904" max="5904" width="4.8984375" style="83" bestFit="1" customWidth="1"/>
    <col min="5905" max="5905" width="5.69921875" style="83" bestFit="1" customWidth="1"/>
    <col min="5906" max="5906" width="5.3984375" style="83" bestFit="1" customWidth="1"/>
    <col min="5907" max="5907" width="6.3984375" style="83" bestFit="1" customWidth="1"/>
    <col min="5908" max="5908" width="8.8984375" style="83" customWidth="1"/>
    <col min="5909" max="5919" width="5.8984375" style="83" bestFit="1" customWidth="1"/>
    <col min="5920" max="6117" width="8.796875" style="83"/>
    <col min="6118" max="6118" width="8.3984375" style="83" customWidth="1"/>
    <col min="6119" max="6119" width="7" style="83" customWidth="1"/>
    <col min="6120" max="6120" width="5.3984375" style="83" bestFit="1" customWidth="1"/>
    <col min="6121" max="6121" width="6.8984375" style="83" bestFit="1" customWidth="1"/>
    <col min="6122" max="6122" width="7.8984375" style="83" bestFit="1" customWidth="1"/>
    <col min="6123" max="6124" width="6.8984375" style="83" customWidth="1"/>
    <col min="6125" max="6125" width="8.59765625" style="83" customWidth="1"/>
    <col min="6126" max="6126" width="9.09765625" style="83" customWidth="1"/>
    <col min="6127" max="6127" width="5.8984375" style="83" bestFit="1" customWidth="1"/>
    <col min="6128" max="6128" width="6.3984375" style="83" bestFit="1" customWidth="1"/>
    <col min="6129" max="6129" width="5.69921875" style="83" bestFit="1" customWidth="1"/>
    <col min="6130" max="6130" width="4.8984375" style="83" bestFit="1" customWidth="1"/>
    <col min="6131" max="6131" width="5.69921875" style="83" bestFit="1" customWidth="1"/>
    <col min="6132" max="6132" width="4.8984375" style="83" bestFit="1" customWidth="1"/>
    <col min="6133" max="6133" width="4.3984375" style="83" bestFit="1" customWidth="1"/>
    <col min="6134" max="6134" width="5.3984375" style="83" bestFit="1" customWidth="1"/>
    <col min="6135" max="6135" width="5.5" style="83" customWidth="1"/>
    <col min="6136" max="6136" width="5.3984375" style="83" bestFit="1" customWidth="1"/>
    <col min="6137" max="6137" width="6" style="83" customWidth="1"/>
    <col min="6138" max="6138" width="5.09765625" style="83" customWidth="1"/>
    <col min="6139" max="6139" width="5.8984375" style="83" customWidth="1"/>
    <col min="6140" max="6140" width="7.3984375" style="83" bestFit="1" customWidth="1"/>
    <col min="6141" max="6142" width="6.3984375" style="83" bestFit="1" customWidth="1"/>
    <col min="6143" max="6152" width="6.3984375" style="83" customWidth="1"/>
    <col min="6153" max="6153" width="7.19921875" style="83" bestFit="1" customWidth="1"/>
    <col min="6154" max="6154" width="4.59765625" style="83" bestFit="1" customWidth="1"/>
    <col min="6155" max="6155" width="6.69921875" style="83" customWidth="1"/>
    <col min="6156" max="6156" width="5.8984375" style="83" bestFit="1" customWidth="1"/>
    <col min="6157" max="6157" width="5.69921875" style="83" bestFit="1" customWidth="1"/>
    <col min="6158" max="6158" width="4.8984375" style="83" bestFit="1" customWidth="1"/>
    <col min="6159" max="6159" width="5.69921875" style="83" bestFit="1" customWidth="1"/>
    <col min="6160" max="6160" width="4.8984375" style="83" bestFit="1" customWidth="1"/>
    <col min="6161" max="6161" width="5.69921875" style="83" bestFit="1" customWidth="1"/>
    <col min="6162" max="6162" width="5.3984375" style="83" bestFit="1" customWidth="1"/>
    <col min="6163" max="6163" width="6.3984375" style="83" bestFit="1" customWidth="1"/>
    <col min="6164" max="6164" width="8.8984375" style="83" customWidth="1"/>
    <col min="6165" max="6175" width="5.8984375" style="83" bestFit="1" customWidth="1"/>
    <col min="6176" max="6373" width="8.796875" style="83"/>
    <col min="6374" max="6374" width="8.3984375" style="83" customWidth="1"/>
    <col min="6375" max="6375" width="7" style="83" customWidth="1"/>
    <col min="6376" max="6376" width="5.3984375" style="83" bestFit="1" customWidth="1"/>
    <col min="6377" max="6377" width="6.8984375" style="83" bestFit="1" customWidth="1"/>
    <col min="6378" max="6378" width="7.8984375" style="83" bestFit="1" customWidth="1"/>
    <col min="6379" max="6380" width="6.8984375" style="83" customWidth="1"/>
    <col min="6381" max="6381" width="8.59765625" style="83" customWidth="1"/>
    <col min="6382" max="6382" width="9.09765625" style="83" customWidth="1"/>
    <col min="6383" max="6383" width="5.8984375" style="83" bestFit="1" customWidth="1"/>
    <col min="6384" max="6384" width="6.3984375" style="83" bestFit="1" customWidth="1"/>
    <col min="6385" max="6385" width="5.69921875" style="83" bestFit="1" customWidth="1"/>
    <col min="6386" max="6386" width="4.8984375" style="83" bestFit="1" customWidth="1"/>
    <col min="6387" max="6387" width="5.69921875" style="83" bestFit="1" customWidth="1"/>
    <col min="6388" max="6388" width="4.8984375" style="83" bestFit="1" customWidth="1"/>
    <col min="6389" max="6389" width="4.3984375" style="83" bestFit="1" customWidth="1"/>
    <col min="6390" max="6390" width="5.3984375" style="83" bestFit="1" customWidth="1"/>
    <col min="6391" max="6391" width="5.5" style="83" customWidth="1"/>
    <col min="6392" max="6392" width="5.3984375" style="83" bestFit="1" customWidth="1"/>
    <col min="6393" max="6393" width="6" style="83" customWidth="1"/>
    <col min="6394" max="6394" width="5.09765625" style="83" customWidth="1"/>
    <col min="6395" max="6395" width="5.8984375" style="83" customWidth="1"/>
    <col min="6396" max="6396" width="7.3984375" style="83" bestFit="1" customWidth="1"/>
    <col min="6397" max="6398" width="6.3984375" style="83" bestFit="1" customWidth="1"/>
    <col min="6399" max="6408" width="6.3984375" style="83" customWidth="1"/>
    <col min="6409" max="6409" width="7.19921875" style="83" bestFit="1" customWidth="1"/>
    <col min="6410" max="6410" width="4.59765625" style="83" bestFit="1" customWidth="1"/>
    <col min="6411" max="6411" width="6.69921875" style="83" customWidth="1"/>
    <col min="6412" max="6412" width="5.8984375" style="83" bestFit="1" customWidth="1"/>
    <col min="6413" max="6413" width="5.69921875" style="83" bestFit="1" customWidth="1"/>
    <col min="6414" max="6414" width="4.8984375" style="83" bestFit="1" customWidth="1"/>
    <col min="6415" max="6415" width="5.69921875" style="83" bestFit="1" customWidth="1"/>
    <col min="6416" max="6416" width="4.8984375" style="83" bestFit="1" customWidth="1"/>
    <col min="6417" max="6417" width="5.69921875" style="83" bestFit="1" customWidth="1"/>
    <col min="6418" max="6418" width="5.3984375" style="83" bestFit="1" customWidth="1"/>
    <col min="6419" max="6419" width="6.3984375" style="83" bestFit="1" customWidth="1"/>
    <col min="6420" max="6420" width="8.8984375" style="83" customWidth="1"/>
    <col min="6421" max="6431" width="5.8984375" style="83" bestFit="1" customWidth="1"/>
    <col min="6432" max="6629" width="8.796875" style="83"/>
    <col min="6630" max="6630" width="8.3984375" style="83" customWidth="1"/>
    <col min="6631" max="6631" width="7" style="83" customWidth="1"/>
    <col min="6632" max="6632" width="5.3984375" style="83" bestFit="1" customWidth="1"/>
    <col min="6633" max="6633" width="6.8984375" style="83" bestFit="1" customWidth="1"/>
    <col min="6634" max="6634" width="7.8984375" style="83" bestFit="1" customWidth="1"/>
    <col min="6635" max="6636" width="6.8984375" style="83" customWidth="1"/>
    <col min="6637" max="6637" width="8.59765625" style="83" customWidth="1"/>
    <col min="6638" max="6638" width="9.09765625" style="83" customWidth="1"/>
    <col min="6639" max="6639" width="5.8984375" style="83" bestFit="1" customWidth="1"/>
    <col min="6640" max="6640" width="6.3984375" style="83" bestFit="1" customWidth="1"/>
    <col min="6641" max="6641" width="5.69921875" style="83" bestFit="1" customWidth="1"/>
    <col min="6642" max="6642" width="4.8984375" style="83" bestFit="1" customWidth="1"/>
    <col min="6643" max="6643" width="5.69921875" style="83" bestFit="1" customWidth="1"/>
    <col min="6644" max="6644" width="4.8984375" style="83" bestFit="1" customWidth="1"/>
    <col min="6645" max="6645" width="4.3984375" style="83" bestFit="1" customWidth="1"/>
    <col min="6646" max="6646" width="5.3984375" style="83" bestFit="1" customWidth="1"/>
    <col min="6647" max="6647" width="5.5" style="83" customWidth="1"/>
    <col min="6648" max="6648" width="5.3984375" style="83" bestFit="1" customWidth="1"/>
    <col min="6649" max="6649" width="6" style="83" customWidth="1"/>
    <col min="6650" max="6650" width="5.09765625" style="83" customWidth="1"/>
    <col min="6651" max="6651" width="5.8984375" style="83" customWidth="1"/>
    <col min="6652" max="6652" width="7.3984375" style="83" bestFit="1" customWidth="1"/>
    <col min="6653" max="6654" width="6.3984375" style="83" bestFit="1" customWidth="1"/>
    <col min="6655" max="6664" width="6.3984375" style="83" customWidth="1"/>
    <col min="6665" max="6665" width="7.19921875" style="83" bestFit="1" customWidth="1"/>
    <col min="6666" max="6666" width="4.59765625" style="83" bestFit="1" customWidth="1"/>
    <col min="6667" max="6667" width="6.69921875" style="83" customWidth="1"/>
    <col min="6668" max="6668" width="5.8984375" style="83" bestFit="1" customWidth="1"/>
    <col min="6669" max="6669" width="5.69921875" style="83" bestFit="1" customWidth="1"/>
    <col min="6670" max="6670" width="4.8984375" style="83" bestFit="1" customWidth="1"/>
    <col min="6671" max="6671" width="5.69921875" style="83" bestFit="1" customWidth="1"/>
    <col min="6672" max="6672" width="4.8984375" style="83" bestFit="1" customWidth="1"/>
    <col min="6673" max="6673" width="5.69921875" style="83" bestFit="1" customWidth="1"/>
    <col min="6674" max="6674" width="5.3984375" style="83" bestFit="1" customWidth="1"/>
    <col min="6675" max="6675" width="6.3984375" style="83" bestFit="1" customWidth="1"/>
    <col min="6676" max="6676" width="8.8984375" style="83" customWidth="1"/>
    <col min="6677" max="6687" width="5.8984375" style="83" bestFit="1" customWidth="1"/>
    <col min="6688" max="6885" width="8.796875" style="83"/>
    <col min="6886" max="6886" width="8.3984375" style="83" customWidth="1"/>
    <col min="6887" max="6887" width="7" style="83" customWidth="1"/>
    <col min="6888" max="6888" width="5.3984375" style="83" bestFit="1" customWidth="1"/>
    <col min="6889" max="6889" width="6.8984375" style="83" bestFit="1" customWidth="1"/>
    <col min="6890" max="6890" width="7.8984375" style="83" bestFit="1" customWidth="1"/>
    <col min="6891" max="6892" width="6.8984375" style="83" customWidth="1"/>
    <col min="6893" max="6893" width="8.59765625" style="83" customWidth="1"/>
    <col min="6894" max="6894" width="9.09765625" style="83" customWidth="1"/>
    <col min="6895" max="6895" width="5.8984375" style="83" bestFit="1" customWidth="1"/>
    <col min="6896" max="6896" width="6.3984375" style="83" bestFit="1" customWidth="1"/>
    <col min="6897" max="6897" width="5.69921875" style="83" bestFit="1" customWidth="1"/>
    <col min="6898" max="6898" width="4.8984375" style="83" bestFit="1" customWidth="1"/>
    <col min="6899" max="6899" width="5.69921875" style="83" bestFit="1" customWidth="1"/>
    <col min="6900" max="6900" width="4.8984375" style="83" bestFit="1" customWidth="1"/>
    <col min="6901" max="6901" width="4.3984375" style="83" bestFit="1" customWidth="1"/>
    <col min="6902" max="6902" width="5.3984375" style="83" bestFit="1" customWidth="1"/>
    <col min="6903" max="6903" width="5.5" style="83" customWidth="1"/>
    <col min="6904" max="6904" width="5.3984375" style="83" bestFit="1" customWidth="1"/>
    <col min="6905" max="6905" width="6" style="83" customWidth="1"/>
    <col min="6906" max="6906" width="5.09765625" style="83" customWidth="1"/>
    <col min="6907" max="6907" width="5.8984375" style="83" customWidth="1"/>
    <col min="6908" max="6908" width="7.3984375" style="83" bestFit="1" customWidth="1"/>
    <col min="6909" max="6910" width="6.3984375" style="83" bestFit="1" customWidth="1"/>
    <col min="6911" max="6920" width="6.3984375" style="83" customWidth="1"/>
    <col min="6921" max="6921" width="7.19921875" style="83" bestFit="1" customWidth="1"/>
    <col min="6922" max="6922" width="4.59765625" style="83" bestFit="1" customWidth="1"/>
    <col min="6923" max="6923" width="6.69921875" style="83" customWidth="1"/>
    <col min="6924" max="6924" width="5.8984375" style="83" bestFit="1" customWidth="1"/>
    <col min="6925" max="6925" width="5.69921875" style="83" bestFit="1" customWidth="1"/>
    <col min="6926" max="6926" width="4.8984375" style="83" bestFit="1" customWidth="1"/>
    <col min="6927" max="6927" width="5.69921875" style="83" bestFit="1" customWidth="1"/>
    <col min="6928" max="6928" width="4.8984375" style="83" bestFit="1" customWidth="1"/>
    <col min="6929" max="6929" width="5.69921875" style="83" bestFit="1" customWidth="1"/>
    <col min="6930" max="6930" width="5.3984375" style="83" bestFit="1" customWidth="1"/>
    <col min="6931" max="6931" width="6.3984375" style="83" bestFit="1" customWidth="1"/>
    <col min="6932" max="6932" width="8.8984375" style="83" customWidth="1"/>
    <col min="6933" max="6943" width="5.8984375" style="83" bestFit="1" customWidth="1"/>
    <col min="6944" max="7141" width="8.796875" style="83"/>
    <col min="7142" max="7142" width="8.3984375" style="83" customWidth="1"/>
    <col min="7143" max="7143" width="7" style="83" customWidth="1"/>
    <col min="7144" max="7144" width="5.3984375" style="83" bestFit="1" customWidth="1"/>
    <col min="7145" max="7145" width="6.8984375" style="83" bestFit="1" customWidth="1"/>
    <col min="7146" max="7146" width="7.8984375" style="83" bestFit="1" customWidth="1"/>
    <col min="7147" max="7148" width="6.8984375" style="83" customWidth="1"/>
    <col min="7149" max="7149" width="8.59765625" style="83" customWidth="1"/>
    <col min="7150" max="7150" width="9.09765625" style="83" customWidth="1"/>
    <col min="7151" max="7151" width="5.8984375" style="83" bestFit="1" customWidth="1"/>
    <col min="7152" max="7152" width="6.3984375" style="83" bestFit="1" customWidth="1"/>
    <col min="7153" max="7153" width="5.69921875" style="83" bestFit="1" customWidth="1"/>
    <col min="7154" max="7154" width="4.8984375" style="83" bestFit="1" customWidth="1"/>
    <col min="7155" max="7155" width="5.69921875" style="83" bestFit="1" customWidth="1"/>
    <col min="7156" max="7156" width="4.8984375" style="83" bestFit="1" customWidth="1"/>
    <col min="7157" max="7157" width="4.3984375" style="83" bestFit="1" customWidth="1"/>
    <col min="7158" max="7158" width="5.3984375" style="83" bestFit="1" customWidth="1"/>
    <col min="7159" max="7159" width="5.5" style="83" customWidth="1"/>
    <col min="7160" max="7160" width="5.3984375" style="83" bestFit="1" customWidth="1"/>
    <col min="7161" max="7161" width="6" style="83" customWidth="1"/>
    <col min="7162" max="7162" width="5.09765625" style="83" customWidth="1"/>
    <col min="7163" max="7163" width="5.8984375" style="83" customWidth="1"/>
    <col min="7164" max="7164" width="7.3984375" style="83" bestFit="1" customWidth="1"/>
    <col min="7165" max="7166" width="6.3984375" style="83" bestFit="1" customWidth="1"/>
    <col min="7167" max="7176" width="6.3984375" style="83" customWidth="1"/>
    <col min="7177" max="7177" width="7.19921875" style="83" bestFit="1" customWidth="1"/>
    <col min="7178" max="7178" width="4.59765625" style="83" bestFit="1" customWidth="1"/>
    <col min="7179" max="7179" width="6.69921875" style="83" customWidth="1"/>
    <col min="7180" max="7180" width="5.8984375" style="83" bestFit="1" customWidth="1"/>
    <col min="7181" max="7181" width="5.69921875" style="83" bestFit="1" customWidth="1"/>
    <col min="7182" max="7182" width="4.8984375" style="83" bestFit="1" customWidth="1"/>
    <col min="7183" max="7183" width="5.69921875" style="83" bestFit="1" customWidth="1"/>
    <col min="7184" max="7184" width="4.8984375" style="83" bestFit="1" customWidth="1"/>
    <col min="7185" max="7185" width="5.69921875" style="83" bestFit="1" customWidth="1"/>
    <col min="7186" max="7186" width="5.3984375" style="83" bestFit="1" customWidth="1"/>
    <col min="7187" max="7187" width="6.3984375" style="83" bestFit="1" customWidth="1"/>
    <col min="7188" max="7188" width="8.8984375" style="83" customWidth="1"/>
    <col min="7189" max="7199" width="5.8984375" style="83" bestFit="1" customWidth="1"/>
    <col min="7200" max="7397" width="8.796875" style="83"/>
    <col min="7398" max="7398" width="8.3984375" style="83" customWidth="1"/>
    <col min="7399" max="7399" width="7" style="83" customWidth="1"/>
    <col min="7400" max="7400" width="5.3984375" style="83" bestFit="1" customWidth="1"/>
    <col min="7401" max="7401" width="6.8984375" style="83" bestFit="1" customWidth="1"/>
    <col min="7402" max="7402" width="7.8984375" style="83" bestFit="1" customWidth="1"/>
    <col min="7403" max="7404" width="6.8984375" style="83" customWidth="1"/>
    <col min="7405" max="7405" width="8.59765625" style="83" customWidth="1"/>
    <col min="7406" max="7406" width="9.09765625" style="83" customWidth="1"/>
    <col min="7407" max="7407" width="5.8984375" style="83" bestFit="1" customWidth="1"/>
    <col min="7408" max="7408" width="6.3984375" style="83" bestFit="1" customWidth="1"/>
    <col min="7409" max="7409" width="5.69921875" style="83" bestFit="1" customWidth="1"/>
    <col min="7410" max="7410" width="4.8984375" style="83" bestFit="1" customWidth="1"/>
    <col min="7411" max="7411" width="5.69921875" style="83" bestFit="1" customWidth="1"/>
    <col min="7412" max="7412" width="4.8984375" style="83" bestFit="1" customWidth="1"/>
    <col min="7413" max="7413" width="4.3984375" style="83" bestFit="1" customWidth="1"/>
    <col min="7414" max="7414" width="5.3984375" style="83" bestFit="1" customWidth="1"/>
    <col min="7415" max="7415" width="5.5" style="83" customWidth="1"/>
    <col min="7416" max="7416" width="5.3984375" style="83" bestFit="1" customWidth="1"/>
    <col min="7417" max="7417" width="6" style="83" customWidth="1"/>
    <col min="7418" max="7418" width="5.09765625" style="83" customWidth="1"/>
    <col min="7419" max="7419" width="5.8984375" style="83" customWidth="1"/>
    <col min="7420" max="7420" width="7.3984375" style="83" bestFit="1" customWidth="1"/>
    <col min="7421" max="7422" width="6.3984375" style="83" bestFit="1" customWidth="1"/>
    <col min="7423" max="7432" width="6.3984375" style="83" customWidth="1"/>
    <col min="7433" max="7433" width="7.19921875" style="83" bestFit="1" customWidth="1"/>
    <col min="7434" max="7434" width="4.59765625" style="83" bestFit="1" customWidth="1"/>
    <col min="7435" max="7435" width="6.69921875" style="83" customWidth="1"/>
    <col min="7436" max="7436" width="5.8984375" style="83" bestFit="1" customWidth="1"/>
    <col min="7437" max="7437" width="5.69921875" style="83" bestFit="1" customWidth="1"/>
    <col min="7438" max="7438" width="4.8984375" style="83" bestFit="1" customWidth="1"/>
    <col min="7439" max="7439" width="5.69921875" style="83" bestFit="1" customWidth="1"/>
    <col min="7440" max="7440" width="4.8984375" style="83" bestFit="1" customWidth="1"/>
    <col min="7441" max="7441" width="5.69921875" style="83" bestFit="1" customWidth="1"/>
    <col min="7442" max="7442" width="5.3984375" style="83" bestFit="1" customWidth="1"/>
    <col min="7443" max="7443" width="6.3984375" style="83" bestFit="1" customWidth="1"/>
    <col min="7444" max="7444" width="8.8984375" style="83" customWidth="1"/>
    <col min="7445" max="7455" width="5.8984375" style="83" bestFit="1" customWidth="1"/>
    <col min="7456" max="7653" width="8.796875" style="83"/>
    <col min="7654" max="7654" width="8.3984375" style="83" customWidth="1"/>
    <col min="7655" max="7655" width="7" style="83" customWidth="1"/>
    <col min="7656" max="7656" width="5.3984375" style="83" bestFit="1" customWidth="1"/>
    <col min="7657" max="7657" width="6.8984375" style="83" bestFit="1" customWidth="1"/>
    <col min="7658" max="7658" width="7.8984375" style="83" bestFit="1" customWidth="1"/>
    <col min="7659" max="7660" width="6.8984375" style="83" customWidth="1"/>
    <col min="7661" max="7661" width="8.59765625" style="83" customWidth="1"/>
    <col min="7662" max="7662" width="9.09765625" style="83" customWidth="1"/>
    <col min="7663" max="7663" width="5.8984375" style="83" bestFit="1" customWidth="1"/>
    <col min="7664" max="7664" width="6.3984375" style="83" bestFit="1" customWidth="1"/>
    <col min="7665" max="7665" width="5.69921875" style="83" bestFit="1" customWidth="1"/>
    <col min="7666" max="7666" width="4.8984375" style="83" bestFit="1" customWidth="1"/>
    <col min="7667" max="7667" width="5.69921875" style="83" bestFit="1" customWidth="1"/>
    <col min="7668" max="7668" width="4.8984375" style="83" bestFit="1" customWidth="1"/>
    <col min="7669" max="7669" width="4.3984375" style="83" bestFit="1" customWidth="1"/>
    <col min="7670" max="7670" width="5.3984375" style="83" bestFit="1" customWidth="1"/>
    <col min="7671" max="7671" width="5.5" style="83" customWidth="1"/>
    <col min="7672" max="7672" width="5.3984375" style="83" bestFit="1" customWidth="1"/>
    <col min="7673" max="7673" width="6" style="83" customWidth="1"/>
    <col min="7674" max="7674" width="5.09765625" style="83" customWidth="1"/>
    <col min="7675" max="7675" width="5.8984375" style="83" customWidth="1"/>
    <col min="7676" max="7676" width="7.3984375" style="83" bestFit="1" customWidth="1"/>
    <col min="7677" max="7678" width="6.3984375" style="83" bestFit="1" customWidth="1"/>
    <col min="7679" max="7688" width="6.3984375" style="83" customWidth="1"/>
    <col min="7689" max="7689" width="7.19921875" style="83" bestFit="1" customWidth="1"/>
    <col min="7690" max="7690" width="4.59765625" style="83" bestFit="1" customWidth="1"/>
    <col min="7691" max="7691" width="6.69921875" style="83" customWidth="1"/>
    <col min="7692" max="7692" width="5.8984375" style="83" bestFit="1" customWidth="1"/>
    <col min="7693" max="7693" width="5.69921875" style="83" bestFit="1" customWidth="1"/>
    <col min="7694" max="7694" width="4.8984375" style="83" bestFit="1" customWidth="1"/>
    <col min="7695" max="7695" width="5.69921875" style="83" bestFit="1" customWidth="1"/>
    <col min="7696" max="7696" width="4.8984375" style="83" bestFit="1" customWidth="1"/>
    <col min="7697" max="7697" width="5.69921875" style="83" bestFit="1" customWidth="1"/>
    <col min="7698" max="7698" width="5.3984375" style="83" bestFit="1" customWidth="1"/>
    <col min="7699" max="7699" width="6.3984375" style="83" bestFit="1" customWidth="1"/>
    <col min="7700" max="7700" width="8.8984375" style="83" customWidth="1"/>
    <col min="7701" max="7711" width="5.8984375" style="83" bestFit="1" customWidth="1"/>
    <col min="7712" max="7909" width="8.796875" style="83"/>
    <col min="7910" max="7910" width="8.3984375" style="83" customWidth="1"/>
    <col min="7911" max="7911" width="7" style="83" customWidth="1"/>
    <col min="7912" max="7912" width="5.3984375" style="83" bestFit="1" customWidth="1"/>
    <col min="7913" max="7913" width="6.8984375" style="83" bestFit="1" customWidth="1"/>
    <col min="7914" max="7914" width="7.8984375" style="83" bestFit="1" customWidth="1"/>
    <col min="7915" max="7916" width="6.8984375" style="83" customWidth="1"/>
    <col min="7917" max="7917" width="8.59765625" style="83" customWidth="1"/>
    <col min="7918" max="7918" width="9.09765625" style="83" customWidth="1"/>
    <col min="7919" max="7919" width="5.8984375" style="83" bestFit="1" customWidth="1"/>
    <col min="7920" max="7920" width="6.3984375" style="83" bestFit="1" customWidth="1"/>
    <col min="7921" max="7921" width="5.69921875" style="83" bestFit="1" customWidth="1"/>
    <col min="7922" max="7922" width="4.8984375" style="83" bestFit="1" customWidth="1"/>
    <col min="7923" max="7923" width="5.69921875" style="83" bestFit="1" customWidth="1"/>
    <col min="7924" max="7924" width="4.8984375" style="83" bestFit="1" customWidth="1"/>
    <col min="7925" max="7925" width="4.3984375" style="83" bestFit="1" customWidth="1"/>
    <col min="7926" max="7926" width="5.3984375" style="83" bestFit="1" customWidth="1"/>
    <col min="7927" max="7927" width="5.5" style="83" customWidth="1"/>
    <col min="7928" max="7928" width="5.3984375" style="83" bestFit="1" customWidth="1"/>
    <col min="7929" max="7929" width="6" style="83" customWidth="1"/>
    <col min="7930" max="7930" width="5.09765625" style="83" customWidth="1"/>
    <col min="7931" max="7931" width="5.8984375" style="83" customWidth="1"/>
    <col min="7932" max="7932" width="7.3984375" style="83" bestFit="1" customWidth="1"/>
    <col min="7933" max="7934" width="6.3984375" style="83" bestFit="1" customWidth="1"/>
    <col min="7935" max="7944" width="6.3984375" style="83" customWidth="1"/>
    <col min="7945" max="7945" width="7.19921875" style="83" bestFit="1" customWidth="1"/>
    <col min="7946" max="7946" width="4.59765625" style="83" bestFit="1" customWidth="1"/>
    <col min="7947" max="7947" width="6.69921875" style="83" customWidth="1"/>
    <col min="7948" max="7948" width="5.8984375" style="83" bestFit="1" customWidth="1"/>
    <col min="7949" max="7949" width="5.69921875" style="83" bestFit="1" customWidth="1"/>
    <col min="7950" max="7950" width="4.8984375" style="83" bestFit="1" customWidth="1"/>
    <col min="7951" max="7951" width="5.69921875" style="83" bestFit="1" customWidth="1"/>
    <col min="7952" max="7952" width="4.8984375" style="83" bestFit="1" customWidth="1"/>
    <col min="7953" max="7953" width="5.69921875" style="83" bestFit="1" customWidth="1"/>
    <col min="7954" max="7954" width="5.3984375" style="83" bestFit="1" customWidth="1"/>
    <col min="7955" max="7955" width="6.3984375" style="83" bestFit="1" customWidth="1"/>
    <col min="7956" max="7956" width="8.8984375" style="83" customWidth="1"/>
    <col min="7957" max="7967" width="5.8984375" style="83" bestFit="1" customWidth="1"/>
    <col min="7968" max="8165" width="8.796875" style="83"/>
    <col min="8166" max="8166" width="8.3984375" style="83" customWidth="1"/>
    <col min="8167" max="8167" width="7" style="83" customWidth="1"/>
    <col min="8168" max="8168" width="5.3984375" style="83" bestFit="1" customWidth="1"/>
    <col min="8169" max="8169" width="6.8984375" style="83" bestFit="1" customWidth="1"/>
    <col min="8170" max="8170" width="7.8984375" style="83" bestFit="1" customWidth="1"/>
    <col min="8171" max="8172" width="6.8984375" style="83" customWidth="1"/>
    <col min="8173" max="8173" width="8.59765625" style="83" customWidth="1"/>
    <col min="8174" max="8174" width="9.09765625" style="83" customWidth="1"/>
    <col min="8175" max="8175" width="5.8984375" style="83" bestFit="1" customWidth="1"/>
    <col min="8176" max="8176" width="6.3984375" style="83" bestFit="1" customWidth="1"/>
    <col min="8177" max="8177" width="5.69921875" style="83" bestFit="1" customWidth="1"/>
    <col min="8178" max="8178" width="4.8984375" style="83" bestFit="1" customWidth="1"/>
    <col min="8179" max="8179" width="5.69921875" style="83" bestFit="1" customWidth="1"/>
    <col min="8180" max="8180" width="4.8984375" style="83" bestFit="1" customWidth="1"/>
    <col min="8181" max="8181" width="4.3984375" style="83" bestFit="1" customWidth="1"/>
    <col min="8182" max="8182" width="5.3984375" style="83" bestFit="1" customWidth="1"/>
    <col min="8183" max="8183" width="5.5" style="83" customWidth="1"/>
    <col min="8184" max="8184" width="5.3984375" style="83" bestFit="1" customWidth="1"/>
    <col min="8185" max="8185" width="6" style="83" customWidth="1"/>
    <col min="8186" max="8186" width="5.09765625" style="83" customWidth="1"/>
    <col min="8187" max="8187" width="5.8984375" style="83" customWidth="1"/>
    <col min="8188" max="8188" width="7.3984375" style="83" bestFit="1" customWidth="1"/>
    <col min="8189" max="8190" width="6.3984375" style="83" bestFit="1" customWidth="1"/>
    <col min="8191" max="8200" width="6.3984375" style="83" customWidth="1"/>
    <col min="8201" max="8201" width="7.19921875" style="83" bestFit="1" customWidth="1"/>
    <col min="8202" max="8202" width="4.59765625" style="83" bestFit="1" customWidth="1"/>
    <col min="8203" max="8203" width="6.69921875" style="83" customWidth="1"/>
    <col min="8204" max="8204" width="5.8984375" style="83" bestFit="1" customWidth="1"/>
    <col min="8205" max="8205" width="5.69921875" style="83" bestFit="1" customWidth="1"/>
    <col min="8206" max="8206" width="4.8984375" style="83" bestFit="1" customWidth="1"/>
    <col min="8207" max="8207" width="5.69921875" style="83" bestFit="1" customWidth="1"/>
    <col min="8208" max="8208" width="4.8984375" style="83" bestFit="1" customWidth="1"/>
    <col min="8209" max="8209" width="5.69921875" style="83" bestFit="1" customWidth="1"/>
    <col min="8210" max="8210" width="5.3984375" style="83" bestFit="1" customWidth="1"/>
    <col min="8211" max="8211" width="6.3984375" style="83" bestFit="1" customWidth="1"/>
    <col min="8212" max="8212" width="8.8984375" style="83" customWidth="1"/>
    <col min="8213" max="8223" width="5.8984375" style="83" bestFit="1" customWidth="1"/>
    <col min="8224" max="8421" width="8.796875" style="83"/>
    <col min="8422" max="8422" width="8.3984375" style="83" customWidth="1"/>
    <col min="8423" max="8423" width="7" style="83" customWidth="1"/>
    <col min="8424" max="8424" width="5.3984375" style="83" bestFit="1" customWidth="1"/>
    <col min="8425" max="8425" width="6.8984375" style="83" bestFit="1" customWidth="1"/>
    <col min="8426" max="8426" width="7.8984375" style="83" bestFit="1" customWidth="1"/>
    <col min="8427" max="8428" width="6.8984375" style="83" customWidth="1"/>
    <col min="8429" max="8429" width="8.59765625" style="83" customWidth="1"/>
    <col min="8430" max="8430" width="9.09765625" style="83" customWidth="1"/>
    <col min="8431" max="8431" width="5.8984375" style="83" bestFit="1" customWidth="1"/>
    <col min="8432" max="8432" width="6.3984375" style="83" bestFit="1" customWidth="1"/>
    <col min="8433" max="8433" width="5.69921875" style="83" bestFit="1" customWidth="1"/>
    <col min="8434" max="8434" width="4.8984375" style="83" bestFit="1" customWidth="1"/>
    <col min="8435" max="8435" width="5.69921875" style="83" bestFit="1" customWidth="1"/>
    <col min="8436" max="8436" width="4.8984375" style="83" bestFit="1" customWidth="1"/>
    <col min="8437" max="8437" width="4.3984375" style="83" bestFit="1" customWidth="1"/>
    <col min="8438" max="8438" width="5.3984375" style="83" bestFit="1" customWidth="1"/>
    <col min="8439" max="8439" width="5.5" style="83" customWidth="1"/>
    <col min="8440" max="8440" width="5.3984375" style="83" bestFit="1" customWidth="1"/>
    <col min="8441" max="8441" width="6" style="83" customWidth="1"/>
    <col min="8442" max="8442" width="5.09765625" style="83" customWidth="1"/>
    <col min="8443" max="8443" width="5.8984375" style="83" customWidth="1"/>
    <col min="8444" max="8444" width="7.3984375" style="83" bestFit="1" customWidth="1"/>
    <col min="8445" max="8446" width="6.3984375" style="83" bestFit="1" customWidth="1"/>
    <col min="8447" max="8456" width="6.3984375" style="83" customWidth="1"/>
    <col min="8457" max="8457" width="7.19921875" style="83" bestFit="1" customWidth="1"/>
    <col min="8458" max="8458" width="4.59765625" style="83" bestFit="1" customWidth="1"/>
    <col min="8459" max="8459" width="6.69921875" style="83" customWidth="1"/>
    <col min="8460" max="8460" width="5.8984375" style="83" bestFit="1" customWidth="1"/>
    <col min="8461" max="8461" width="5.69921875" style="83" bestFit="1" customWidth="1"/>
    <col min="8462" max="8462" width="4.8984375" style="83" bestFit="1" customWidth="1"/>
    <col min="8463" max="8463" width="5.69921875" style="83" bestFit="1" customWidth="1"/>
    <col min="8464" max="8464" width="4.8984375" style="83" bestFit="1" customWidth="1"/>
    <col min="8465" max="8465" width="5.69921875" style="83" bestFit="1" customWidth="1"/>
    <col min="8466" max="8466" width="5.3984375" style="83" bestFit="1" customWidth="1"/>
    <col min="8467" max="8467" width="6.3984375" style="83" bestFit="1" customWidth="1"/>
    <col min="8468" max="8468" width="8.8984375" style="83" customWidth="1"/>
    <col min="8469" max="8479" width="5.8984375" style="83" bestFit="1" customWidth="1"/>
    <col min="8480" max="8677" width="8.796875" style="83"/>
    <col min="8678" max="8678" width="8.3984375" style="83" customWidth="1"/>
    <col min="8679" max="8679" width="7" style="83" customWidth="1"/>
    <col min="8680" max="8680" width="5.3984375" style="83" bestFit="1" customWidth="1"/>
    <col min="8681" max="8681" width="6.8984375" style="83" bestFit="1" customWidth="1"/>
    <col min="8682" max="8682" width="7.8984375" style="83" bestFit="1" customWidth="1"/>
    <col min="8683" max="8684" width="6.8984375" style="83" customWidth="1"/>
    <col min="8685" max="8685" width="8.59765625" style="83" customWidth="1"/>
    <col min="8686" max="8686" width="9.09765625" style="83" customWidth="1"/>
    <col min="8687" max="8687" width="5.8984375" style="83" bestFit="1" customWidth="1"/>
    <col min="8688" max="8688" width="6.3984375" style="83" bestFit="1" customWidth="1"/>
    <col min="8689" max="8689" width="5.69921875" style="83" bestFit="1" customWidth="1"/>
    <col min="8690" max="8690" width="4.8984375" style="83" bestFit="1" customWidth="1"/>
    <col min="8691" max="8691" width="5.69921875" style="83" bestFit="1" customWidth="1"/>
    <col min="8692" max="8692" width="4.8984375" style="83" bestFit="1" customWidth="1"/>
    <col min="8693" max="8693" width="4.3984375" style="83" bestFit="1" customWidth="1"/>
    <col min="8694" max="8694" width="5.3984375" style="83" bestFit="1" customWidth="1"/>
    <col min="8695" max="8695" width="5.5" style="83" customWidth="1"/>
    <col min="8696" max="8696" width="5.3984375" style="83" bestFit="1" customWidth="1"/>
    <col min="8697" max="8697" width="6" style="83" customWidth="1"/>
    <col min="8698" max="8698" width="5.09765625" style="83" customWidth="1"/>
    <col min="8699" max="8699" width="5.8984375" style="83" customWidth="1"/>
    <col min="8700" max="8700" width="7.3984375" style="83" bestFit="1" customWidth="1"/>
    <col min="8701" max="8702" width="6.3984375" style="83" bestFit="1" customWidth="1"/>
    <col min="8703" max="8712" width="6.3984375" style="83" customWidth="1"/>
    <col min="8713" max="8713" width="7.19921875" style="83" bestFit="1" customWidth="1"/>
    <col min="8714" max="8714" width="4.59765625" style="83" bestFit="1" customWidth="1"/>
    <col min="8715" max="8715" width="6.69921875" style="83" customWidth="1"/>
    <col min="8716" max="8716" width="5.8984375" style="83" bestFit="1" customWidth="1"/>
    <col min="8717" max="8717" width="5.69921875" style="83" bestFit="1" customWidth="1"/>
    <col min="8718" max="8718" width="4.8984375" style="83" bestFit="1" customWidth="1"/>
    <col min="8719" max="8719" width="5.69921875" style="83" bestFit="1" customWidth="1"/>
    <col min="8720" max="8720" width="4.8984375" style="83" bestFit="1" customWidth="1"/>
    <col min="8721" max="8721" width="5.69921875" style="83" bestFit="1" customWidth="1"/>
    <col min="8722" max="8722" width="5.3984375" style="83" bestFit="1" customWidth="1"/>
    <col min="8723" max="8723" width="6.3984375" style="83" bestFit="1" customWidth="1"/>
    <col min="8724" max="8724" width="8.8984375" style="83" customWidth="1"/>
    <col min="8725" max="8735" width="5.8984375" style="83" bestFit="1" customWidth="1"/>
    <col min="8736" max="8933" width="8.796875" style="83"/>
    <col min="8934" max="8934" width="8.3984375" style="83" customWidth="1"/>
    <col min="8935" max="8935" width="7" style="83" customWidth="1"/>
    <col min="8936" max="8936" width="5.3984375" style="83" bestFit="1" customWidth="1"/>
    <col min="8937" max="8937" width="6.8984375" style="83" bestFit="1" customWidth="1"/>
    <col min="8938" max="8938" width="7.8984375" style="83" bestFit="1" customWidth="1"/>
    <col min="8939" max="8940" width="6.8984375" style="83" customWidth="1"/>
    <col min="8941" max="8941" width="8.59765625" style="83" customWidth="1"/>
    <col min="8942" max="8942" width="9.09765625" style="83" customWidth="1"/>
    <col min="8943" max="8943" width="5.8984375" style="83" bestFit="1" customWidth="1"/>
    <col min="8944" max="8944" width="6.3984375" style="83" bestFit="1" customWidth="1"/>
    <col min="8945" max="8945" width="5.69921875" style="83" bestFit="1" customWidth="1"/>
    <col min="8946" max="8946" width="4.8984375" style="83" bestFit="1" customWidth="1"/>
    <col min="8947" max="8947" width="5.69921875" style="83" bestFit="1" customWidth="1"/>
    <col min="8948" max="8948" width="4.8984375" style="83" bestFit="1" customWidth="1"/>
    <col min="8949" max="8949" width="4.3984375" style="83" bestFit="1" customWidth="1"/>
    <col min="8950" max="8950" width="5.3984375" style="83" bestFit="1" customWidth="1"/>
    <col min="8951" max="8951" width="5.5" style="83" customWidth="1"/>
    <col min="8952" max="8952" width="5.3984375" style="83" bestFit="1" customWidth="1"/>
    <col min="8953" max="8953" width="6" style="83" customWidth="1"/>
    <col min="8954" max="8954" width="5.09765625" style="83" customWidth="1"/>
    <col min="8955" max="8955" width="5.8984375" style="83" customWidth="1"/>
    <col min="8956" max="8956" width="7.3984375" style="83" bestFit="1" customWidth="1"/>
    <col min="8957" max="8958" width="6.3984375" style="83" bestFit="1" customWidth="1"/>
    <col min="8959" max="8968" width="6.3984375" style="83" customWidth="1"/>
    <col min="8969" max="8969" width="7.19921875" style="83" bestFit="1" customWidth="1"/>
    <col min="8970" max="8970" width="4.59765625" style="83" bestFit="1" customWidth="1"/>
    <col min="8971" max="8971" width="6.69921875" style="83" customWidth="1"/>
    <col min="8972" max="8972" width="5.8984375" style="83" bestFit="1" customWidth="1"/>
    <col min="8973" max="8973" width="5.69921875" style="83" bestFit="1" customWidth="1"/>
    <col min="8974" max="8974" width="4.8984375" style="83" bestFit="1" customWidth="1"/>
    <col min="8975" max="8975" width="5.69921875" style="83" bestFit="1" customWidth="1"/>
    <col min="8976" max="8976" width="4.8984375" style="83" bestFit="1" customWidth="1"/>
    <col min="8977" max="8977" width="5.69921875" style="83" bestFit="1" customWidth="1"/>
    <col min="8978" max="8978" width="5.3984375" style="83" bestFit="1" customWidth="1"/>
    <col min="8979" max="8979" width="6.3984375" style="83" bestFit="1" customWidth="1"/>
    <col min="8980" max="8980" width="8.8984375" style="83" customWidth="1"/>
    <col min="8981" max="8991" width="5.8984375" style="83" bestFit="1" customWidth="1"/>
    <col min="8992" max="9189" width="8.796875" style="83"/>
    <col min="9190" max="9190" width="8.3984375" style="83" customWidth="1"/>
    <col min="9191" max="9191" width="7" style="83" customWidth="1"/>
    <col min="9192" max="9192" width="5.3984375" style="83" bestFit="1" customWidth="1"/>
    <col min="9193" max="9193" width="6.8984375" style="83" bestFit="1" customWidth="1"/>
    <col min="9194" max="9194" width="7.8984375" style="83" bestFit="1" customWidth="1"/>
    <col min="9195" max="9196" width="6.8984375" style="83" customWidth="1"/>
    <col min="9197" max="9197" width="8.59765625" style="83" customWidth="1"/>
    <col min="9198" max="9198" width="9.09765625" style="83" customWidth="1"/>
    <col min="9199" max="9199" width="5.8984375" style="83" bestFit="1" customWidth="1"/>
    <col min="9200" max="9200" width="6.3984375" style="83" bestFit="1" customWidth="1"/>
    <col min="9201" max="9201" width="5.69921875" style="83" bestFit="1" customWidth="1"/>
    <col min="9202" max="9202" width="4.8984375" style="83" bestFit="1" customWidth="1"/>
    <col min="9203" max="9203" width="5.69921875" style="83" bestFit="1" customWidth="1"/>
    <col min="9204" max="9204" width="4.8984375" style="83" bestFit="1" customWidth="1"/>
    <col min="9205" max="9205" width="4.3984375" style="83" bestFit="1" customWidth="1"/>
    <col min="9206" max="9206" width="5.3984375" style="83" bestFit="1" customWidth="1"/>
    <col min="9207" max="9207" width="5.5" style="83" customWidth="1"/>
    <col min="9208" max="9208" width="5.3984375" style="83" bestFit="1" customWidth="1"/>
    <col min="9209" max="9209" width="6" style="83" customWidth="1"/>
    <col min="9210" max="9210" width="5.09765625" style="83" customWidth="1"/>
    <col min="9211" max="9211" width="5.8984375" style="83" customWidth="1"/>
    <col min="9212" max="9212" width="7.3984375" style="83" bestFit="1" customWidth="1"/>
    <col min="9213" max="9214" width="6.3984375" style="83" bestFit="1" customWidth="1"/>
    <col min="9215" max="9224" width="6.3984375" style="83" customWidth="1"/>
    <col min="9225" max="9225" width="7.19921875" style="83" bestFit="1" customWidth="1"/>
    <col min="9226" max="9226" width="4.59765625" style="83" bestFit="1" customWidth="1"/>
    <col min="9227" max="9227" width="6.69921875" style="83" customWidth="1"/>
    <col min="9228" max="9228" width="5.8984375" style="83" bestFit="1" customWidth="1"/>
    <col min="9229" max="9229" width="5.69921875" style="83" bestFit="1" customWidth="1"/>
    <col min="9230" max="9230" width="4.8984375" style="83" bestFit="1" customWidth="1"/>
    <col min="9231" max="9231" width="5.69921875" style="83" bestFit="1" customWidth="1"/>
    <col min="9232" max="9232" width="4.8984375" style="83" bestFit="1" customWidth="1"/>
    <col min="9233" max="9233" width="5.69921875" style="83" bestFit="1" customWidth="1"/>
    <col min="9234" max="9234" width="5.3984375" style="83" bestFit="1" customWidth="1"/>
    <col min="9235" max="9235" width="6.3984375" style="83" bestFit="1" customWidth="1"/>
    <col min="9236" max="9236" width="8.8984375" style="83" customWidth="1"/>
    <col min="9237" max="9247" width="5.8984375" style="83" bestFit="1" customWidth="1"/>
    <col min="9248" max="9445" width="8.796875" style="83"/>
    <col min="9446" max="9446" width="8.3984375" style="83" customWidth="1"/>
    <col min="9447" max="9447" width="7" style="83" customWidth="1"/>
    <col min="9448" max="9448" width="5.3984375" style="83" bestFit="1" customWidth="1"/>
    <col min="9449" max="9449" width="6.8984375" style="83" bestFit="1" customWidth="1"/>
    <col min="9450" max="9450" width="7.8984375" style="83" bestFit="1" customWidth="1"/>
    <col min="9451" max="9452" width="6.8984375" style="83" customWidth="1"/>
    <col min="9453" max="9453" width="8.59765625" style="83" customWidth="1"/>
    <col min="9454" max="9454" width="9.09765625" style="83" customWidth="1"/>
    <col min="9455" max="9455" width="5.8984375" style="83" bestFit="1" customWidth="1"/>
    <col min="9456" max="9456" width="6.3984375" style="83" bestFit="1" customWidth="1"/>
    <col min="9457" max="9457" width="5.69921875" style="83" bestFit="1" customWidth="1"/>
    <col min="9458" max="9458" width="4.8984375" style="83" bestFit="1" customWidth="1"/>
    <col min="9459" max="9459" width="5.69921875" style="83" bestFit="1" customWidth="1"/>
    <col min="9460" max="9460" width="4.8984375" style="83" bestFit="1" customWidth="1"/>
    <col min="9461" max="9461" width="4.3984375" style="83" bestFit="1" customWidth="1"/>
    <col min="9462" max="9462" width="5.3984375" style="83" bestFit="1" customWidth="1"/>
    <col min="9463" max="9463" width="5.5" style="83" customWidth="1"/>
    <col min="9464" max="9464" width="5.3984375" style="83" bestFit="1" customWidth="1"/>
    <col min="9465" max="9465" width="6" style="83" customWidth="1"/>
    <col min="9466" max="9466" width="5.09765625" style="83" customWidth="1"/>
    <col min="9467" max="9467" width="5.8984375" style="83" customWidth="1"/>
    <col min="9468" max="9468" width="7.3984375" style="83" bestFit="1" customWidth="1"/>
    <col min="9469" max="9470" width="6.3984375" style="83" bestFit="1" customWidth="1"/>
    <col min="9471" max="9480" width="6.3984375" style="83" customWidth="1"/>
    <col min="9481" max="9481" width="7.19921875" style="83" bestFit="1" customWidth="1"/>
    <col min="9482" max="9482" width="4.59765625" style="83" bestFit="1" customWidth="1"/>
    <col min="9483" max="9483" width="6.69921875" style="83" customWidth="1"/>
    <col min="9484" max="9484" width="5.8984375" style="83" bestFit="1" customWidth="1"/>
    <col min="9485" max="9485" width="5.69921875" style="83" bestFit="1" customWidth="1"/>
    <col min="9486" max="9486" width="4.8984375" style="83" bestFit="1" customWidth="1"/>
    <col min="9487" max="9487" width="5.69921875" style="83" bestFit="1" customWidth="1"/>
    <col min="9488" max="9488" width="4.8984375" style="83" bestFit="1" customWidth="1"/>
    <col min="9489" max="9489" width="5.69921875" style="83" bestFit="1" customWidth="1"/>
    <col min="9490" max="9490" width="5.3984375" style="83" bestFit="1" customWidth="1"/>
    <col min="9491" max="9491" width="6.3984375" style="83" bestFit="1" customWidth="1"/>
    <col min="9492" max="9492" width="8.8984375" style="83" customWidth="1"/>
    <col min="9493" max="9503" width="5.8984375" style="83" bestFit="1" customWidth="1"/>
    <col min="9504" max="9701" width="8.796875" style="83"/>
    <col min="9702" max="9702" width="8.3984375" style="83" customWidth="1"/>
    <col min="9703" max="9703" width="7" style="83" customWidth="1"/>
    <col min="9704" max="9704" width="5.3984375" style="83" bestFit="1" customWidth="1"/>
    <col min="9705" max="9705" width="6.8984375" style="83" bestFit="1" customWidth="1"/>
    <col min="9706" max="9706" width="7.8984375" style="83" bestFit="1" customWidth="1"/>
    <col min="9707" max="9708" width="6.8984375" style="83" customWidth="1"/>
    <col min="9709" max="9709" width="8.59765625" style="83" customWidth="1"/>
    <col min="9710" max="9710" width="9.09765625" style="83" customWidth="1"/>
    <col min="9711" max="9711" width="5.8984375" style="83" bestFit="1" customWidth="1"/>
    <col min="9712" max="9712" width="6.3984375" style="83" bestFit="1" customWidth="1"/>
    <col min="9713" max="9713" width="5.69921875" style="83" bestFit="1" customWidth="1"/>
    <col min="9714" max="9714" width="4.8984375" style="83" bestFit="1" customWidth="1"/>
    <col min="9715" max="9715" width="5.69921875" style="83" bestFit="1" customWidth="1"/>
    <col min="9716" max="9716" width="4.8984375" style="83" bestFit="1" customWidth="1"/>
    <col min="9717" max="9717" width="4.3984375" style="83" bestFit="1" customWidth="1"/>
    <col min="9718" max="9718" width="5.3984375" style="83" bestFit="1" customWidth="1"/>
    <col min="9719" max="9719" width="5.5" style="83" customWidth="1"/>
    <col min="9720" max="9720" width="5.3984375" style="83" bestFit="1" customWidth="1"/>
    <col min="9721" max="9721" width="6" style="83" customWidth="1"/>
    <col min="9722" max="9722" width="5.09765625" style="83" customWidth="1"/>
    <col min="9723" max="9723" width="5.8984375" style="83" customWidth="1"/>
    <col min="9724" max="9724" width="7.3984375" style="83" bestFit="1" customWidth="1"/>
    <col min="9725" max="9726" width="6.3984375" style="83" bestFit="1" customWidth="1"/>
    <col min="9727" max="9736" width="6.3984375" style="83" customWidth="1"/>
    <col min="9737" max="9737" width="7.19921875" style="83" bestFit="1" customWidth="1"/>
    <col min="9738" max="9738" width="4.59765625" style="83" bestFit="1" customWidth="1"/>
    <col min="9739" max="9739" width="6.69921875" style="83" customWidth="1"/>
    <col min="9740" max="9740" width="5.8984375" style="83" bestFit="1" customWidth="1"/>
    <col min="9741" max="9741" width="5.69921875" style="83" bestFit="1" customWidth="1"/>
    <col min="9742" max="9742" width="4.8984375" style="83" bestFit="1" customWidth="1"/>
    <col min="9743" max="9743" width="5.69921875" style="83" bestFit="1" customWidth="1"/>
    <col min="9744" max="9744" width="4.8984375" style="83" bestFit="1" customWidth="1"/>
    <col min="9745" max="9745" width="5.69921875" style="83" bestFit="1" customWidth="1"/>
    <col min="9746" max="9746" width="5.3984375" style="83" bestFit="1" customWidth="1"/>
    <col min="9747" max="9747" width="6.3984375" style="83" bestFit="1" customWidth="1"/>
    <col min="9748" max="9748" width="8.8984375" style="83" customWidth="1"/>
    <col min="9749" max="9759" width="5.8984375" style="83" bestFit="1" customWidth="1"/>
    <col min="9760" max="9957" width="8.796875" style="83"/>
    <col min="9958" max="9958" width="8.3984375" style="83" customWidth="1"/>
    <col min="9959" max="9959" width="7" style="83" customWidth="1"/>
    <col min="9960" max="9960" width="5.3984375" style="83" bestFit="1" customWidth="1"/>
    <col min="9961" max="9961" width="6.8984375" style="83" bestFit="1" customWidth="1"/>
    <col min="9962" max="9962" width="7.8984375" style="83" bestFit="1" customWidth="1"/>
    <col min="9963" max="9964" width="6.8984375" style="83" customWidth="1"/>
    <col min="9965" max="9965" width="8.59765625" style="83" customWidth="1"/>
    <col min="9966" max="9966" width="9.09765625" style="83" customWidth="1"/>
    <col min="9967" max="9967" width="5.8984375" style="83" bestFit="1" customWidth="1"/>
    <col min="9968" max="9968" width="6.3984375" style="83" bestFit="1" customWidth="1"/>
    <col min="9969" max="9969" width="5.69921875" style="83" bestFit="1" customWidth="1"/>
    <col min="9970" max="9970" width="4.8984375" style="83" bestFit="1" customWidth="1"/>
    <col min="9971" max="9971" width="5.69921875" style="83" bestFit="1" customWidth="1"/>
    <col min="9972" max="9972" width="4.8984375" style="83" bestFit="1" customWidth="1"/>
    <col min="9973" max="9973" width="4.3984375" style="83" bestFit="1" customWidth="1"/>
    <col min="9974" max="9974" width="5.3984375" style="83" bestFit="1" customWidth="1"/>
    <col min="9975" max="9975" width="5.5" style="83" customWidth="1"/>
    <col min="9976" max="9976" width="5.3984375" style="83" bestFit="1" customWidth="1"/>
    <col min="9977" max="9977" width="6" style="83" customWidth="1"/>
    <col min="9978" max="9978" width="5.09765625" style="83" customWidth="1"/>
    <col min="9979" max="9979" width="5.8984375" style="83" customWidth="1"/>
    <col min="9980" max="9980" width="7.3984375" style="83" bestFit="1" customWidth="1"/>
    <col min="9981" max="9982" width="6.3984375" style="83" bestFit="1" customWidth="1"/>
    <col min="9983" max="9992" width="6.3984375" style="83" customWidth="1"/>
    <col min="9993" max="9993" width="7.19921875" style="83" bestFit="1" customWidth="1"/>
    <col min="9994" max="9994" width="4.59765625" style="83" bestFit="1" customWidth="1"/>
    <col min="9995" max="9995" width="6.69921875" style="83" customWidth="1"/>
    <col min="9996" max="9996" width="5.8984375" style="83" bestFit="1" customWidth="1"/>
    <col min="9997" max="9997" width="5.69921875" style="83" bestFit="1" customWidth="1"/>
    <col min="9998" max="9998" width="4.8984375" style="83" bestFit="1" customWidth="1"/>
    <col min="9999" max="9999" width="5.69921875" style="83" bestFit="1" customWidth="1"/>
    <col min="10000" max="10000" width="4.8984375" style="83" bestFit="1" customWidth="1"/>
    <col min="10001" max="10001" width="5.69921875" style="83" bestFit="1" customWidth="1"/>
    <col min="10002" max="10002" width="5.3984375" style="83" bestFit="1" customWidth="1"/>
    <col min="10003" max="10003" width="6.3984375" style="83" bestFit="1" customWidth="1"/>
    <col min="10004" max="10004" width="8.8984375" style="83" customWidth="1"/>
    <col min="10005" max="10015" width="5.8984375" style="83" bestFit="1" customWidth="1"/>
    <col min="10016" max="10213" width="8.796875" style="83"/>
    <col min="10214" max="10214" width="8.3984375" style="83" customWidth="1"/>
    <col min="10215" max="10215" width="7" style="83" customWidth="1"/>
    <col min="10216" max="10216" width="5.3984375" style="83" bestFit="1" customWidth="1"/>
    <col min="10217" max="10217" width="6.8984375" style="83" bestFit="1" customWidth="1"/>
    <col min="10218" max="10218" width="7.8984375" style="83" bestFit="1" customWidth="1"/>
    <col min="10219" max="10220" width="6.8984375" style="83" customWidth="1"/>
    <col min="10221" max="10221" width="8.59765625" style="83" customWidth="1"/>
    <col min="10222" max="10222" width="9.09765625" style="83" customWidth="1"/>
    <col min="10223" max="10223" width="5.8984375" style="83" bestFit="1" customWidth="1"/>
    <col min="10224" max="10224" width="6.3984375" style="83" bestFit="1" customWidth="1"/>
    <col min="10225" max="10225" width="5.69921875" style="83" bestFit="1" customWidth="1"/>
    <col min="10226" max="10226" width="4.8984375" style="83" bestFit="1" customWidth="1"/>
    <col min="10227" max="10227" width="5.69921875" style="83" bestFit="1" customWidth="1"/>
    <col min="10228" max="10228" width="4.8984375" style="83" bestFit="1" customWidth="1"/>
    <col min="10229" max="10229" width="4.3984375" style="83" bestFit="1" customWidth="1"/>
    <col min="10230" max="10230" width="5.3984375" style="83" bestFit="1" customWidth="1"/>
    <col min="10231" max="10231" width="5.5" style="83" customWidth="1"/>
    <col min="10232" max="10232" width="5.3984375" style="83" bestFit="1" customWidth="1"/>
    <col min="10233" max="10233" width="6" style="83" customWidth="1"/>
    <col min="10234" max="10234" width="5.09765625" style="83" customWidth="1"/>
    <col min="10235" max="10235" width="5.8984375" style="83" customWidth="1"/>
    <col min="10236" max="10236" width="7.3984375" style="83" bestFit="1" customWidth="1"/>
    <col min="10237" max="10238" width="6.3984375" style="83" bestFit="1" customWidth="1"/>
    <col min="10239" max="10248" width="6.3984375" style="83" customWidth="1"/>
    <col min="10249" max="10249" width="7.19921875" style="83" bestFit="1" customWidth="1"/>
    <col min="10250" max="10250" width="4.59765625" style="83" bestFit="1" customWidth="1"/>
    <col min="10251" max="10251" width="6.69921875" style="83" customWidth="1"/>
    <col min="10252" max="10252" width="5.8984375" style="83" bestFit="1" customWidth="1"/>
    <col min="10253" max="10253" width="5.69921875" style="83" bestFit="1" customWidth="1"/>
    <col min="10254" max="10254" width="4.8984375" style="83" bestFit="1" customWidth="1"/>
    <col min="10255" max="10255" width="5.69921875" style="83" bestFit="1" customWidth="1"/>
    <col min="10256" max="10256" width="4.8984375" style="83" bestFit="1" customWidth="1"/>
    <col min="10257" max="10257" width="5.69921875" style="83" bestFit="1" customWidth="1"/>
    <col min="10258" max="10258" width="5.3984375" style="83" bestFit="1" customWidth="1"/>
    <col min="10259" max="10259" width="6.3984375" style="83" bestFit="1" customWidth="1"/>
    <col min="10260" max="10260" width="8.8984375" style="83" customWidth="1"/>
    <col min="10261" max="10271" width="5.8984375" style="83" bestFit="1" customWidth="1"/>
    <col min="10272" max="10469" width="8.796875" style="83"/>
    <col min="10470" max="10470" width="8.3984375" style="83" customWidth="1"/>
    <col min="10471" max="10471" width="7" style="83" customWidth="1"/>
    <col min="10472" max="10472" width="5.3984375" style="83" bestFit="1" customWidth="1"/>
    <col min="10473" max="10473" width="6.8984375" style="83" bestFit="1" customWidth="1"/>
    <col min="10474" max="10474" width="7.8984375" style="83" bestFit="1" customWidth="1"/>
    <col min="10475" max="10476" width="6.8984375" style="83" customWidth="1"/>
    <col min="10477" max="10477" width="8.59765625" style="83" customWidth="1"/>
    <col min="10478" max="10478" width="9.09765625" style="83" customWidth="1"/>
    <col min="10479" max="10479" width="5.8984375" style="83" bestFit="1" customWidth="1"/>
    <col min="10480" max="10480" width="6.3984375" style="83" bestFit="1" customWidth="1"/>
    <col min="10481" max="10481" width="5.69921875" style="83" bestFit="1" customWidth="1"/>
    <col min="10482" max="10482" width="4.8984375" style="83" bestFit="1" customWidth="1"/>
    <col min="10483" max="10483" width="5.69921875" style="83" bestFit="1" customWidth="1"/>
    <col min="10484" max="10484" width="4.8984375" style="83" bestFit="1" customWidth="1"/>
    <col min="10485" max="10485" width="4.3984375" style="83" bestFit="1" customWidth="1"/>
    <col min="10486" max="10486" width="5.3984375" style="83" bestFit="1" customWidth="1"/>
    <col min="10487" max="10487" width="5.5" style="83" customWidth="1"/>
    <col min="10488" max="10488" width="5.3984375" style="83" bestFit="1" customWidth="1"/>
    <col min="10489" max="10489" width="6" style="83" customWidth="1"/>
    <col min="10490" max="10490" width="5.09765625" style="83" customWidth="1"/>
    <col min="10491" max="10491" width="5.8984375" style="83" customWidth="1"/>
    <col min="10492" max="10492" width="7.3984375" style="83" bestFit="1" customWidth="1"/>
    <col min="10493" max="10494" width="6.3984375" style="83" bestFit="1" customWidth="1"/>
    <col min="10495" max="10504" width="6.3984375" style="83" customWidth="1"/>
    <col min="10505" max="10505" width="7.19921875" style="83" bestFit="1" customWidth="1"/>
    <col min="10506" max="10506" width="4.59765625" style="83" bestFit="1" customWidth="1"/>
    <col min="10507" max="10507" width="6.69921875" style="83" customWidth="1"/>
    <col min="10508" max="10508" width="5.8984375" style="83" bestFit="1" customWidth="1"/>
    <col min="10509" max="10509" width="5.69921875" style="83" bestFit="1" customWidth="1"/>
    <col min="10510" max="10510" width="4.8984375" style="83" bestFit="1" customWidth="1"/>
    <col min="10511" max="10511" width="5.69921875" style="83" bestFit="1" customWidth="1"/>
    <col min="10512" max="10512" width="4.8984375" style="83" bestFit="1" customWidth="1"/>
    <col min="10513" max="10513" width="5.69921875" style="83" bestFit="1" customWidth="1"/>
    <col min="10514" max="10514" width="5.3984375" style="83" bestFit="1" customWidth="1"/>
    <col min="10515" max="10515" width="6.3984375" style="83" bestFit="1" customWidth="1"/>
    <col min="10516" max="10516" width="8.8984375" style="83" customWidth="1"/>
    <col min="10517" max="10527" width="5.8984375" style="83" bestFit="1" customWidth="1"/>
    <col min="10528" max="10725" width="8.796875" style="83"/>
    <col min="10726" max="10726" width="8.3984375" style="83" customWidth="1"/>
    <col min="10727" max="10727" width="7" style="83" customWidth="1"/>
    <col min="10728" max="10728" width="5.3984375" style="83" bestFit="1" customWidth="1"/>
    <col min="10729" max="10729" width="6.8984375" style="83" bestFit="1" customWidth="1"/>
    <col min="10730" max="10730" width="7.8984375" style="83" bestFit="1" customWidth="1"/>
    <col min="10731" max="10732" width="6.8984375" style="83" customWidth="1"/>
    <col min="10733" max="10733" width="8.59765625" style="83" customWidth="1"/>
    <col min="10734" max="10734" width="9.09765625" style="83" customWidth="1"/>
    <col min="10735" max="10735" width="5.8984375" style="83" bestFit="1" customWidth="1"/>
    <col min="10736" max="10736" width="6.3984375" style="83" bestFit="1" customWidth="1"/>
    <col min="10737" max="10737" width="5.69921875" style="83" bestFit="1" customWidth="1"/>
    <col min="10738" max="10738" width="4.8984375" style="83" bestFit="1" customWidth="1"/>
    <col min="10739" max="10739" width="5.69921875" style="83" bestFit="1" customWidth="1"/>
    <col min="10740" max="10740" width="4.8984375" style="83" bestFit="1" customWidth="1"/>
    <col min="10741" max="10741" width="4.3984375" style="83" bestFit="1" customWidth="1"/>
    <col min="10742" max="10742" width="5.3984375" style="83" bestFit="1" customWidth="1"/>
    <col min="10743" max="10743" width="5.5" style="83" customWidth="1"/>
    <col min="10744" max="10744" width="5.3984375" style="83" bestFit="1" customWidth="1"/>
    <col min="10745" max="10745" width="6" style="83" customWidth="1"/>
    <col min="10746" max="10746" width="5.09765625" style="83" customWidth="1"/>
    <col min="10747" max="10747" width="5.8984375" style="83" customWidth="1"/>
    <col min="10748" max="10748" width="7.3984375" style="83" bestFit="1" customWidth="1"/>
    <col min="10749" max="10750" width="6.3984375" style="83" bestFit="1" customWidth="1"/>
    <col min="10751" max="10760" width="6.3984375" style="83" customWidth="1"/>
    <col min="10761" max="10761" width="7.19921875" style="83" bestFit="1" customWidth="1"/>
    <col min="10762" max="10762" width="4.59765625" style="83" bestFit="1" customWidth="1"/>
    <col min="10763" max="10763" width="6.69921875" style="83" customWidth="1"/>
    <col min="10764" max="10764" width="5.8984375" style="83" bestFit="1" customWidth="1"/>
    <col min="10765" max="10765" width="5.69921875" style="83" bestFit="1" customWidth="1"/>
    <col min="10766" max="10766" width="4.8984375" style="83" bestFit="1" customWidth="1"/>
    <col min="10767" max="10767" width="5.69921875" style="83" bestFit="1" customWidth="1"/>
    <col min="10768" max="10768" width="4.8984375" style="83" bestFit="1" customWidth="1"/>
    <col min="10769" max="10769" width="5.69921875" style="83" bestFit="1" customWidth="1"/>
    <col min="10770" max="10770" width="5.3984375" style="83" bestFit="1" customWidth="1"/>
    <col min="10771" max="10771" width="6.3984375" style="83" bestFit="1" customWidth="1"/>
    <col min="10772" max="10772" width="8.8984375" style="83" customWidth="1"/>
    <col min="10773" max="10783" width="5.8984375" style="83" bestFit="1" customWidth="1"/>
    <col min="10784" max="10981" width="8.796875" style="83"/>
    <col min="10982" max="10982" width="8.3984375" style="83" customWidth="1"/>
    <col min="10983" max="10983" width="7" style="83" customWidth="1"/>
    <col min="10984" max="10984" width="5.3984375" style="83" bestFit="1" customWidth="1"/>
    <col min="10985" max="10985" width="6.8984375" style="83" bestFit="1" customWidth="1"/>
    <col min="10986" max="10986" width="7.8984375" style="83" bestFit="1" customWidth="1"/>
    <col min="10987" max="10988" width="6.8984375" style="83" customWidth="1"/>
    <col min="10989" max="10989" width="8.59765625" style="83" customWidth="1"/>
    <col min="10990" max="10990" width="9.09765625" style="83" customWidth="1"/>
    <col min="10991" max="10991" width="5.8984375" style="83" bestFit="1" customWidth="1"/>
    <col min="10992" max="10992" width="6.3984375" style="83" bestFit="1" customWidth="1"/>
    <col min="10993" max="10993" width="5.69921875" style="83" bestFit="1" customWidth="1"/>
    <col min="10994" max="10994" width="4.8984375" style="83" bestFit="1" customWidth="1"/>
    <col min="10995" max="10995" width="5.69921875" style="83" bestFit="1" customWidth="1"/>
    <col min="10996" max="10996" width="4.8984375" style="83" bestFit="1" customWidth="1"/>
    <col min="10997" max="10997" width="4.3984375" style="83" bestFit="1" customWidth="1"/>
    <col min="10998" max="10998" width="5.3984375" style="83" bestFit="1" customWidth="1"/>
    <col min="10999" max="10999" width="5.5" style="83" customWidth="1"/>
    <col min="11000" max="11000" width="5.3984375" style="83" bestFit="1" customWidth="1"/>
    <col min="11001" max="11001" width="6" style="83" customWidth="1"/>
    <col min="11002" max="11002" width="5.09765625" style="83" customWidth="1"/>
    <col min="11003" max="11003" width="5.8984375" style="83" customWidth="1"/>
    <col min="11004" max="11004" width="7.3984375" style="83" bestFit="1" customWidth="1"/>
    <col min="11005" max="11006" width="6.3984375" style="83" bestFit="1" customWidth="1"/>
    <col min="11007" max="11016" width="6.3984375" style="83" customWidth="1"/>
    <col min="11017" max="11017" width="7.19921875" style="83" bestFit="1" customWidth="1"/>
    <col min="11018" max="11018" width="4.59765625" style="83" bestFit="1" customWidth="1"/>
    <col min="11019" max="11019" width="6.69921875" style="83" customWidth="1"/>
    <col min="11020" max="11020" width="5.8984375" style="83" bestFit="1" customWidth="1"/>
    <col min="11021" max="11021" width="5.69921875" style="83" bestFit="1" customWidth="1"/>
    <col min="11022" max="11022" width="4.8984375" style="83" bestFit="1" customWidth="1"/>
    <col min="11023" max="11023" width="5.69921875" style="83" bestFit="1" customWidth="1"/>
    <col min="11024" max="11024" width="4.8984375" style="83" bestFit="1" customWidth="1"/>
    <col min="11025" max="11025" width="5.69921875" style="83" bestFit="1" customWidth="1"/>
    <col min="11026" max="11026" width="5.3984375" style="83" bestFit="1" customWidth="1"/>
    <col min="11027" max="11027" width="6.3984375" style="83" bestFit="1" customWidth="1"/>
    <col min="11028" max="11028" width="8.8984375" style="83" customWidth="1"/>
    <col min="11029" max="11039" width="5.8984375" style="83" bestFit="1" customWidth="1"/>
    <col min="11040" max="11237" width="8.796875" style="83"/>
    <col min="11238" max="11238" width="8.3984375" style="83" customWidth="1"/>
    <col min="11239" max="11239" width="7" style="83" customWidth="1"/>
    <col min="11240" max="11240" width="5.3984375" style="83" bestFit="1" customWidth="1"/>
    <col min="11241" max="11241" width="6.8984375" style="83" bestFit="1" customWidth="1"/>
    <col min="11242" max="11242" width="7.8984375" style="83" bestFit="1" customWidth="1"/>
    <col min="11243" max="11244" width="6.8984375" style="83" customWidth="1"/>
    <col min="11245" max="11245" width="8.59765625" style="83" customWidth="1"/>
    <col min="11246" max="11246" width="9.09765625" style="83" customWidth="1"/>
    <col min="11247" max="11247" width="5.8984375" style="83" bestFit="1" customWidth="1"/>
    <col min="11248" max="11248" width="6.3984375" style="83" bestFit="1" customWidth="1"/>
    <col min="11249" max="11249" width="5.69921875" style="83" bestFit="1" customWidth="1"/>
    <col min="11250" max="11250" width="4.8984375" style="83" bestFit="1" customWidth="1"/>
    <col min="11251" max="11251" width="5.69921875" style="83" bestFit="1" customWidth="1"/>
    <col min="11252" max="11252" width="4.8984375" style="83" bestFit="1" customWidth="1"/>
    <col min="11253" max="11253" width="4.3984375" style="83" bestFit="1" customWidth="1"/>
    <col min="11254" max="11254" width="5.3984375" style="83" bestFit="1" customWidth="1"/>
    <col min="11255" max="11255" width="5.5" style="83" customWidth="1"/>
    <col min="11256" max="11256" width="5.3984375" style="83" bestFit="1" customWidth="1"/>
    <col min="11257" max="11257" width="6" style="83" customWidth="1"/>
    <col min="11258" max="11258" width="5.09765625" style="83" customWidth="1"/>
    <col min="11259" max="11259" width="5.8984375" style="83" customWidth="1"/>
    <col min="11260" max="11260" width="7.3984375" style="83" bestFit="1" customWidth="1"/>
    <col min="11261" max="11262" width="6.3984375" style="83" bestFit="1" customWidth="1"/>
    <col min="11263" max="11272" width="6.3984375" style="83" customWidth="1"/>
    <col min="11273" max="11273" width="7.19921875" style="83" bestFit="1" customWidth="1"/>
    <col min="11274" max="11274" width="4.59765625" style="83" bestFit="1" customWidth="1"/>
    <col min="11275" max="11275" width="6.69921875" style="83" customWidth="1"/>
    <col min="11276" max="11276" width="5.8984375" style="83" bestFit="1" customWidth="1"/>
    <col min="11277" max="11277" width="5.69921875" style="83" bestFit="1" customWidth="1"/>
    <col min="11278" max="11278" width="4.8984375" style="83" bestFit="1" customWidth="1"/>
    <col min="11279" max="11279" width="5.69921875" style="83" bestFit="1" customWidth="1"/>
    <col min="11280" max="11280" width="4.8984375" style="83" bestFit="1" customWidth="1"/>
    <col min="11281" max="11281" width="5.69921875" style="83" bestFit="1" customWidth="1"/>
    <col min="11282" max="11282" width="5.3984375" style="83" bestFit="1" customWidth="1"/>
    <col min="11283" max="11283" width="6.3984375" style="83" bestFit="1" customWidth="1"/>
    <col min="11284" max="11284" width="8.8984375" style="83" customWidth="1"/>
    <col min="11285" max="11295" width="5.8984375" style="83" bestFit="1" customWidth="1"/>
    <col min="11296" max="11493" width="8.796875" style="83"/>
    <col min="11494" max="11494" width="8.3984375" style="83" customWidth="1"/>
    <col min="11495" max="11495" width="7" style="83" customWidth="1"/>
    <col min="11496" max="11496" width="5.3984375" style="83" bestFit="1" customWidth="1"/>
    <col min="11497" max="11497" width="6.8984375" style="83" bestFit="1" customWidth="1"/>
    <col min="11498" max="11498" width="7.8984375" style="83" bestFit="1" customWidth="1"/>
    <col min="11499" max="11500" width="6.8984375" style="83" customWidth="1"/>
    <col min="11501" max="11501" width="8.59765625" style="83" customWidth="1"/>
    <col min="11502" max="11502" width="9.09765625" style="83" customWidth="1"/>
    <col min="11503" max="11503" width="5.8984375" style="83" bestFit="1" customWidth="1"/>
    <col min="11504" max="11504" width="6.3984375" style="83" bestFit="1" customWidth="1"/>
    <col min="11505" max="11505" width="5.69921875" style="83" bestFit="1" customWidth="1"/>
    <col min="11506" max="11506" width="4.8984375" style="83" bestFit="1" customWidth="1"/>
    <col min="11507" max="11507" width="5.69921875" style="83" bestFit="1" customWidth="1"/>
    <col min="11508" max="11508" width="4.8984375" style="83" bestFit="1" customWidth="1"/>
    <col min="11509" max="11509" width="4.3984375" style="83" bestFit="1" customWidth="1"/>
    <col min="11510" max="11510" width="5.3984375" style="83" bestFit="1" customWidth="1"/>
    <col min="11511" max="11511" width="5.5" style="83" customWidth="1"/>
    <col min="11512" max="11512" width="5.3984375" style="83" bestFit="1" customWidth="1"/>
    <col min="11513" max="11513" width="6" style="83" customWidth="1"/>
    <col min="11514" max="11514" width="5.09765625" style="83" customWidth="1"/>
    <col min="11515" max="11515" width="5.8984375" style="83" customWidth="1"/>
    <col min="11516" max="11516" width="7.3984375" style="83" bestFit="1" customWidth="1"/>
    <col min="11517" max="11518" width="6.3984375" style="83" bestFit="1" customWidth="1"/>
    <col min="11519" max="11528" width="6.3984375" style="83" customWidth="1"/>
    <col min="11529" max="11529" width="7.19921875" style="83" bestFit="1" customWidth="1"/>
    <col min="11530" max="11530" width="4.59765625" style="83" bestFit="1" customWidth="1"/>
    <col min="11531" max="11531" width="6.69921875" style="83" customWidth="1"/>
    <col min="11532" max="11532" width="5.8984375" style="83" bestFit="1" customWidth="1"/>
    <col min="11533" max="11533" width="5.69921875" style="83" bestFit="1" customWidth="1"/>
    <col min="11534" max="11534" width="4.8984375" style="83" bestFit="1" customWidth="1"/>
    <col min="11535" max="11535" width="5.69921875" style="83" bestFit="1" customWidth="1"/>
    <col min="11536" max="11536" width="4.8984375" style="83" bestFit="1" customWidth="1"/>
    <col min="11537" max="11537" width="5.69921875" style="83" bestFit="1" customWidth="1"/>
    <col min="11538" max="11538" width="5.3984375" style="83" bestFit="1" customWidth="1"/>
    <col min="11539" max="11539" width="6.3984375" style="83" bestFit="1" customWidth="1"/>
    <col min="11540" max="11540" width="8.8984375" style="83" customWidth="1"/>
    <col min="11541" max="11551" width="5.8984375" style="83" bestFit="1" customWidth="1"/>
    <col min="11552" max="11749" width="8.796875" style="83"/>
    <col min="11750" max="11750" width="8.3984375" style="83" customWidth="1"/>
    <col min="11751" max="11751" width="7" style="83" customWidth="1"/>
    <col min="11752" max="11752" width="5.3984375" style="83" bestFit="1" customWidth="1"/>
    <col min="11753" max="11753" width="6.8984375" style="83" bestFit="1" customWidth="1"/>
    <col min="11754" max="11754" width="7.8984375" style="83" bestFit="1" customWidth="1"/>
    <col min="11755" max="11756" width="6.8984375" style="83" customWidth="1"/>
    <col min="11757" max="11757" width="8.59765625" style="83" customWidth="1"/>
    <col min="11758" max="11758" width="9.09765625" style="83" customWidth="1"/>
    <col min="11759" max="11759" width="5.8984375" style="83" bestFit="1" customWidth="1"/>
    <col min="11760" max="11760" width="6.3984375" style="83" bestFit="1" customWidth="1"/>
    <col min="11761" max="11761" width="5.69921875" style="83" bestFit="1" customWidth="1"/>
    <col min="11762" max="11762" width="4.8984375" style="83" bestFit="1" customWidth="1"/>
    <col min="11763" max="11763" width="5.69921875" style="83" bestFit="1" customWidth="1"/>
    <col min="11764" max="11764" width="4.8984375" style="83" bestFit="1" customWidth="1"/>
    <col min="11765" max="11765" width="4.3984375" style="83" bestFit="1" customWidth="1"/>
    <col min="11766" max="11766" width="5.3984375" style="83" bestFit="1" customWidth="1"/>
    <col min="11767" max="11767" width="5.5" style="83" customWidth="1"/>
    <col min="11768" max="11768" width="5.3984375" style="83" bestFit="1" customWidth="1"/>
    <col min="11769" max="11769" width="6" style="83" customWidth="1"/>
    <col min="11770" max="11770" width="5.09765625" style="83" customWidth="1"/>
    <col min="11771" max="11771" width="5.8984375" style="83" customWidth="1"/>
    <col min="11772" max="11772" width="7.3984375" style="83" bestFit="1" customWidth="1"/>
    <col min="11773" max="11774" width="6.3984375" style="83" bestFit="1" customWidth="1"/>
    <col min="11775" max="11784" width="6.3984375" style="83" customWidth="1"/>
    <col min="11785" max="11785" width="7.19921875" style="83" bestFit="1" customWidth="1"/>
    <col min="11786" max="11786" width="4.59765625" style="83" bestFit="1" customWidth="1"/>
    <col min="11787" max="11787" width="6.69921875" style="83" customWidth="1"/>
    <col min="11788" max="11788" width="5.8984375" style="83" bestFit="1" customWidth="1"/>
    <col min="11789" max="11789" width="5.69921875" style="83" bestFit="1" customWidth="1"/>
    <col min="11790" max="11790" width="4.8984375" style="83" bestFit="1" customWidth="1"/>
    <col min="11791" max="11791" width="5.69921875" style="83" bestFit="1" customWidth="1"/>
    <col min="11792" max="11792" width="4.8984375" style="83" bestFit="1" customWidth="1"/>
    <col min="11793" max="11793" width="5.69921875" style="83" bestFit="1" customWidth="1"/>
    <col min="11794" max="11794" width="5.3984375" style="83" bestFit="1" customWidth="1"/>
    <col min="11795" max="11795" width="6.3984375" style="83" bestFit="1" customWidth="1"/>
    <col min="11796" max="11796" width="8.8984375" style="83" customWidth="1"/>
    <col min="11797" max="11807" width="5.8984375" style="83" bestFit="1" customWidth="1"/>
    <col min="11808" max="12005" width="8.796875" style="83"/>
    <col min="12006" max="12006" width="8.3984375" style="83" customWidth="1"/>
    <col min="12007" max="12007" width="7" style="83" customWidth="1"/>
    <col min="12008" max="12008" width="5.3984375" style="83" bestFit="1" customWidth="1"/>
    <col min="12009" max="12009" width="6.8984375" style="83" bestFit="1" customWidth="1"/>
    <col min="12010" max="12010" width="7.8984375" style="83" bestFit="1" customWidth="1"/>
    <col min="12011" max="12012" width="6.8984375" style="83" customWidth="1"/>
    <col min="12013" max="12013" width="8.59765625" style="83" customWidth="1"/>
    <col min="12014" max="12014" width="9.09765625" style="83" customWidth="1"/>
    <col min="12015" max="12015" width="5.8984375" style="83" bestFit="1" customWidth="1"/>
    <col min="12016" max="12016" width="6.3984375" style="83" bestFit="1" customWidth="1"/>
    <col min="12017" max="12017" width="5.69921875" style="83" bestFit="1" customWidth="1"/>
    <col min="12018" max="12018" width="4.8984375" style="83" bestFit="1" customWidth="1"/>
    <col min="12019" max="12019" width="5.69921875" style="83" bestFit="1" customWidth="1"/>
    <col min="12020" max="12020" width="4.8984375" style="83" bestFit="1" customWidth="1"/>
    <col min="12021" max="12021" width="4.3984375" style="83" bestFit="1" customWidth="1"/>
    <col min="12022" max="12022" width="5.3984375" style="83" bestFit="1" customWidth="1"/>
    <col min="12023" max="12023" width="5.5" style="83" customWidth="1"/>
    <col min="12024" max="12024" width="5.3984375" style="83" bestFit="1" customWidth="1"/>
    <col min="12025" max="12025" width="6" style="83" customWidth="1"/>
    <col min="12026" max="12026" width="5.09765625" style="83" customWidth="1"/>
    <col min="12027" max="12027" width="5.8984375" style="83" customWidth="1"/>
    <col min="12028" max="12028" width="7.3984375" style="83" bestFit="1" customWidth="1"/>
    <col min="12029" max="12030" width="6.3984375" style="83" bestFit="1" customWidth="1"/>
    <col min="12031" max="12040" width="6.3984375" style="83" customWidth="1"/>
    <col min="12041" max="12041" width="7.19921875" style="83" bestFit="1" customWidth="1"/>
    <col min="12042" max="12042" width="4.59765625" style="83" bestFit="1" customWidth="1"/>
    <col min="12043" max="12043" width="6.69921875" style="83" customWidth="1"/>
    <col min="12044" max="12044" width="5.8984375" style="83" bestFit="1" customWidth="1"/>
    <col min="12045" max="12045" width="5.69921875" style="83" bestFit="1" customWidth="1"/>
    <col min="12046" max="12046" width="4.8984375" style="83" bestFit="1" customWidth="1"/>
    <col min="12047" max="12047" width="5.69921875" style="83" bestFit="1" customWidth="1"/>
    <col min="12048" max="12048" width="4.8984375" style="83" bestFit="1" customWidth="1"/>
    <col min="12049" max="12049" width="5.69921875" style="83" bestFit="1" customWidth="1"/>
    <col min="12050" max="12050" width="5.3984375" style="83" bestFit="1" customWidth="1"/>
    <col min="12051" max="12051" width="6.3984375" style="83" bestFit="1" customWidth="1"/>
    <col min="12052" max="12052" width="8.8984375" style="83" customWidth="1"/>
    <col min="12053" max="12063" width="5.8984375" style="83" bestFit="1" customWidth="1"/>
    <col min="12064" max="12261" width="8.796875" style="83"/>
    <col min="12262" max="12262" width="8.3984375" style="83" customWidth="1"/>
    <col min="12263" max="12263" width="7" style="83" customWidth="1"/>
    <col min="12264" max="12264" width="5.3984375" style="83" bestFit="1" customWidth="1"/>
    <col min="12265" max="12265" width="6.8984375" style="83" bestFit="1" customWidth="1"/>
    <col min="12266" max="12266" width="7.8984375" style="83" bestFit="1" customWidth="1"/>
    <col min="12267" max="12268" width="6.8984375" style="83" customWidth="1"/>
    <col min="12269" max="12269" width="8.59765625" style="83" customWidth="1"/>
    <col min="12270" max="12270" width="9.09765625" style="83" customWidth="1"/>
    <col min="12271" max="12271" width="5.8984375" style="83" bestFit="1" customWidth="1"/>
    <col min="12272" max="12272" width="6.3984375" style="83" bestFit="1" customWidth="1"/>
    <col min="12273" max="12273" width="5.69921875" style="83" bestFit="1" customWidth="1"/>
    <col min="12274" max="12274" width="4.8984375" style="83" bestFit="1" customWidth="1"/>
    <col min="12275" max="12275" width="5.69921875" style="83" bestFit="1" customWidth="1"/>
    <col min="12276" max="12276" width="4.8984375" style="83" bestFit="1" customWidth="1"/>
    <col min="12277" max="12277" width="4.3984375" style="83" bestFit="1" customWidth="1"/>
    <col min="12278" max="12278" width="5.3984375" style="83" bestFit="1" customWidth="1"/>
    <col min="12279" max="12279" width="5.5" style="83" customWidth="1"/>
    <col min="12280" max="12280" width="5.3984375" style="83" bestFit="1" customWidth="1"/>
    <col min="12281" max="12281" width="6" style="83" customWidth="1"/>
    <col min="12282" max="12282" width="5.09765625" style="83" customWidth="1"/>
    <col min="12283" max="12283" width="5.8984375" style="83" customWidth="1"/>
    <col min="12284" max="12284" width="7.3984375" style="83" bestFit="1" customWidth="1"/>
    <col min="12285" max="12286" width="6.3984375" style="83" bestFit="1" customWidth="1"/>
    <col min="12287" max="12296" width="6.3984375" style="83" customWidth="1"/>
    <col min="12297" max="12297" width="7.19921875" style="83" bestFit="1" customWidth="1"/>
    <col min="12298" max="12298" width="4.59765625" style="83" bestFit="1" customWidth="1"/>
    <col min="12299" max="12299" width="6.69921875" style="83" customWidth="1"/>
    <col min="12300" max="12300" width="5.8984375" style="83" bestFit="1" customWidth="1"/>
    <col min="12301" max="12301" width="5.69921875" style="83" bestFit="1" customWidth="1"/>
    <col min="12302" max="12302" width="4.8984375" style="83" bestFit="1" customWidth="1"/>
    <col min="12303" max="12303" width="5.69921875" style="83" bestFit="1" customWidth="1"/>
    <col min="12304" max="12304" width="4.8984375" style="83" bestFit="1" customWidth="1"/>
    <col min="12305" max="12305" width="5.69921875" style="83" bestFit="1" customWidth="1"/>
    <col min="12306" max="12306" width="5.3984375" style="83" bestFit="1" customWidth="1"/>
    <col min="12307" max="12307" width="6.3984375" style="83" bestFit="1" customWidth="1"/>
    <col min="12308" max="12308" width="8.8984375" style="83" customWidth="1"/>
    <col min="12309" max="12319" width="5.8984375" style="83" bestFit="1" customWidth="1"/>
    <col min="12320" max="12517" width="8.796875" style="83"/>
    <col min="12518" max="12518" width="8.3984375" style="83" customWidth="1"/>
    <col min="12519" max="12519" width="7" style="83" customWidth="1"/>
    <col min="12520" max="12520" width="5.3984375" style="83" bestFit="1" customWidth="1"/>
    <col min="12521" max="12521" width="6.8984375" style="83" bestFit="1" customWidth="1"/>
    <col min="12522" max="12522" width="7.8984375" style="83" bestFit="1" customWidth="1"/>
    <col min="12523" max="12524" width="6.8984375" style="83" customWidth="1"/>
    <col min="12525" max="12525" width="8.59765625" style="83" customWidth="1"/>
    <col min="12526" max="12526" width="9.09765625" style="83" customWidth="1"/>
    <col min="12527" max="12527" width="5.8984375" style="83" bestFit="1" customWidth="1"/>
    <col min="12528" max="12528" width="6.3984375" style="83" bestFit="1" customWidth="1"/>
    <col min="12529" max="12529" width="5.69921875" style="83" bestFit="1" customWidth="1"/>
    <col min="12530" max="12530" width="4.8984375" style="83" bestFit="1" customWidth="1"/>
    <col min="12531" max="12531" width="5.69921875" style="83" bestFit="1" customWidth="1"/>
    <col min="12532" max="12532" width="4.8984375" style="83" bestFit="1" customWidth="1"/>
    <col min="12533" max="12533" width="4.3984375" style="83" bestFit="1" customWidth="1"/>
    <col min="12534" max="12534" width="5.3984375" style="83" bestFit="1" customWidth="1"/>
    <col min="12535" max="12535" width="5.5" style="83" customWidth="1"/>
    <col min="12536" max="12536" width="5.3984375" style="83" bestFit="1" customWidth="1"/>
    <col min="12537" max="12537" width="6" style="83" customWidth="1"/>
    <col min="12538" max="12538" width="5.09765625" style="83" customWidth="1"/>
    <col min="12539" max="12539" width="5.8984375" style="83" customWidth="1"/>
    <col min="12540" max="12540" width="7.3984375" style="83" bestFit="1" customWidth="1"/>
    <col min="12541" max="12542" width="6.3984375" style="83" bestFit="1" customWidth="1"/>
    <col min="12543" max="12552" width="6.3984375" style="83" customWidth="1"/>
    <col min="12553" max="12553" width="7.19921875" style="83" bestFit="1" customWidth="1"/>
    <col min="12554" max="12554" width="4.59765625" style="83" bestFit="1" customWidth="1"/>
    <col min="12555" max="12555" width="6.69921875" style="83" customWidth="1"/>
    <col min="12556" max="12556" width="5.8984375" style="83" bestFit="1" customWidth="1"/>
    <col min="12557" max="12557" width="5.69921875" style="83" bestFit="1" customWidth="1"/>
    <col min="12558" max="12558" width="4.8984375" style="83" bestFit="1" customWidth="1"/>
    <col min="12559" max="12559" width="5.69921875" style="83" bestFit="1" customWidth="1"/>
    <col min="12560" max="12560" width="4.8984375" style="83" bestFit="1" customWidth="1"/>
    <col min="12561" max="12561" width="5.69921875" style="83" bestFit="1" customWidth="1"/>
    <col min="12562" max="12562" width="5.3984375" style="83" bestFit="1" customWidth="1"/>
    <col min="12563" max="12563" width="6.3984375" style="83" bestFit="1" customWidth="1"/>
    <col min="12564" max="12564" width="8.8984375" style="83" customWidth="1"/>
    <col min="12565" max="12575" width="5.8984375" style="83" bestFit="1" customWidth="1"/>
    <col min="12576" max="12773" width="8.796875" style="83"/>
    <col min="12774" max="12774" width="8.3984375" style="83" customWidth="1"/>
    <col min="12775" max="12775" width="7" style="83" customWidth="1"/>
    <col min="12776" max="12776" width="5.3984375" style="83" bestFit="1" customWidth="1"/>
    <col min="12777" max="12777" width="6.8984375" style="83" bestFit="1" customWidth="1"/>
    <col min="12778" max="12778" width="7.8984375" style="83" bestFit="1" customWidth="1"/>
    <col min="12779" max="12780" width="6.8984375" style="83" customWidth="1"/>
    <col min="12781" max="12781" width="8.59765625" style="83" customWidth="1"/>
    <col min="12782" max="12782" width="9.09765625" style="83" customWidth="1"/>
    <col min="12783" max="12783" width="5.8984375" style="83" bestFit="1" customWidth="1"/>
    <col min="12784" max="12784" width="6.3984375" style="83" bestFit="1" customWidth="1"/>
    <col min="12785" max="12785" width="5.69921875" style="83" bestFit="1" customWidth="1"/>
    <col min="12786" max="12786" width="4.8984375" style="83" bestFit="1" customWidth="1"/>
    <col min="12787" max="12787" width="5.69921875" style="83" bestFit="1" customWidth="1"/>
    <col min="12788" max="12788" width="4.8984375" style="83" bestFit="1" customWidth="1"/>
    <col min="12789" max="12789" width="4.3984375" style="83" bestFit="1" customWidth="1"/>
    <col min="12790" max="12790" width="5.3984375" style="83" bestFit="1" customWidth="1"/>
    <col min="12791" max="12791" width="5.5" style="83" customWidth="1"/>
    <col min="12792" max="12792" width="5.3984375" style="83" bestFit="1" customWidth="1"/>
    <col min="12793" max="12793" width="6" style="83" customWidth="1"/>
    <col min="12794" max="12794" width="5.09765625" style="83" customWidth="1"/>
    <col min="12795" max="12795" width="5.8984375" style="83" customWidth="1"/>
    <col min="12796" max="12796" width="7.3984375" style="83" bestFit="1" customWidth="1"/>
    <col min="12797" max="12798" width="6.3984375" style="83" bestFit="1" customWidth="1"/>
    <col min="12799" max="12808" width="6.3984375" style="83" customWidth="1"/>
    <col min="12809" max="12809" width="7.19921875" style="83" bestFit="1" customWidth="1"/>
    <col min="12810" max="12810" width="4.59765625" style="83" bestFit="1" customWidth="1"/>
    <col min="12811" max="12811" width="6.69921875" style="83" customWidth="1"/>
    <col min="12812" max="12812" width="5.8984375" style="83" bestFit="1" customWidth="1"/>
    <col min="12813" max="12813" width="5.69921875" style="83" bestFit="1" customWidth="1"/>
    <col min="12814" max="12814" width="4.8984375" style="83" bestFit="1" customWidth="1"/>
    <col min="12815" max="12815" width="5.69921875" style="83" bestFit="1" customWidth="1"/>
    <col min="12816" max="12816" width="4.8984375" style="83" bestFit="1" customWidth="1"/>
    <col min="12817" max="12817" width="5.69921875" style="83" bestFit="1" customWidth="1"/>
    <col min="12818" max="12818" width="5.3984375" style="83" bestFit="1" customWidth="1"/>
    <col min="12819" max="12819" width="6.3984375" style="83" bestFit="1" customWidth="1"/>
    <col min="12820" max="12820" width="8.8984375" style="83" customWidth="1"/>
    <col min="12821" max="12831" width="5.8984375" style="83" bestFit="1" customWidth="1"/>
    <col min="12832" max="13029" width="8.796875" style="83"/>
    <col min="13030" max="13030" width="8.3984375" style="83" customWidth="1"/>
    <col min="13031" max="13031" width="7" style="83" customWidth="1"/>
    <col min="13032" max="13032" width="5.3984375" style="83" bestFit="1" customWidth="1"/>
    <col min="13033" max="13033" width="6.8984375" style="83" bestFit="1" customWidth="1"/>
    <col min="13034" max="13034" width="7.8984375" style="83" bestFit="1" customWidth="1"/>
    <col min="13035" max="13036" width="6.8984375" style="83" customWidth="1"/>
    <col min="13037" max="13037" width="8.59765625" style="83" customWidth="1"/>
    <col min="13038" max="13038" width="9.09765625" style="83" customWidth="1"/>
    <col min="13039" max="13039" width="5.8984375" style="83" bestFit="1" customWidth="1"/>
    <col min="13040" max="13040" width="6.3984375" style="83" bestFit="1" customWidth="1"/>
    <col min="13041" max="13041" width="5.69921875" style="83" bestFit="1" customWidth="1"/>
    <col min="13042" max="13042" width="4.8984375" style="83" bestFit="1" customWidth="1"/>
    <col min="13043" max="13043" width="5.69921875" style="83" bestFit="1" customWidth="1"/>
    <col min="13044" max="13044" width="4.8984375" style="83" bestFit="1" customWidth="1"/>
    <col min="13045" max="13045" width="4.3984375" style="83" bestFit="1" customWidth="1"/>
    <col min="13046" max="13046" width="5.3984375" style="83" bestFit="1" customWidth="1"/>
    <col min="13047" max="13047" width="5.5" style="83" customWidth="1"/>
    <col min="13048" max="13048" width="5.3984375" style="83" bestFit="1" customWidth="1"/>
    <col min="13049" max="13049" width="6" style="83" customWidth="1"/>
    <col min="13050" max="13050" width="5.09765625" style="83" customWidth="1"/>
    <col min="13051" max="13051" width="5.8984375" style="83" customWidth="1"/>
    <col min="13052" max="13052" width="7.3984375" style="83" bestFit="1" customWidth="1"/>
    <col min="13053" max="13054" width="6.3984375" style="83" bestFit="1" customWidth="1"/>
    <col min="13055" max="13064" width="6.3984375" style="83" customWidth="1"/>
    <col min="13065" max="13065" width="7.19921875" style="83" bestFit="1" customWidth="1"/>
    <col min="13066" max="13066" width="4.59765625" style="83" bestFit="1" customWidth="1"/>
    <col min="13067" max="13067" width="6.69921875" style="83" customWidth="1"/>
    <col min="13068" max="13068" width="5.8984375" style="83" bestFit="1" customWidth="1"/>
    <col min="13069" max="13069" width="5.69921875" style="83" bestFit="1" customWidth="1"/>
    <col min="13070" max="13070" width="4.8984375" style="83" bestFit="1" customWidth="1"/>
    <col min="13071" max="13071" width="5.69921875" style="83" bestFit="1" customWidth="1"/>
    <col min="13072" max="13072" width="4.8984375" style="83" bestFit="1" customWidth="1"/>
    <col min="13073" max="13073" width="5.69921875" style="83" bestFit="1" customWidth="1"/>
    <col min="13074" max="13074" width="5.3984375" style="83" bestFit="1" customWidth="1"/>
    <col min="13075" max="13075" width="6.3984375" style="83" bestFit="1" customWidth="1"/>
    <col min="13076" max="13076" width="8.8984375" style="83" customWidth="1"/>
    <col min="13077" max="13087" width="5.8984375" style="83" bestFit="1" customWidth="1"/>
    <col min="13088" max="13285" width="8.796875" style="83"/>
    <col min="13286" max="13286" width="8.3984375" style="83" customWidth="1"/>
    <col min="13287" max="13287" width="7" style="83" customWidth="1"/>
    <col min="13288" max="13288" width="5.3984375" style="83" bestFit="1" customWidth="1"/>
    <col min="13289" max="13289" width="6.8984375" style="83" bestFit="1" customWidth="1"/>
    <col min="13290" max="13290" width="7.8984375" style="83" bestFit="1" customWidth="1"/>
    <col min="13291" max="13292" width="6.8984375" style="83" customWidth="1"/>
    <col min="13293" max="13293" width="8.59765625" style="83" customWidth="1"/>
    <col min="13294" max="13294" width="9.09765625" style="83" customWidth="1"/>
    <col min="13295" max="13295" width="5.8984375" style="83" bestFit="1" customWidth="1"/>
    <col min="13296" max="13296" width="6.3984375" style="83" bestFit="1" customWidth="1"/>
    <col min="13297" max="13297" width="5.69921875" style="83" bestFit="1" customWidth="1"/>
    <col min="13298" max="13298" width="4.8984375" style="83" bestFit="1" customWidth="1"/>
    <col min="13299" max="13299" width="5.69921875" style="83" bestFit="1" customWidth="1"/>
    <col min="13300" max="13300" width="4.8984375" style="83" bestFit="1" customWidth="1"/>
    <col min="13301" max="13301" width="4.3984375" style="83" bestFit="1" customWidth="1"/>
    <col min="13302" max="13302" width="5.3984375" style="83" bestFit="1" customWidth="1"/>
    <col min="13303" max="13303" width="5.5" style="83" customWidth="1"/>
    <col min="13304" max="13304" width="5.3984375" style="83" bestFit="1" customWidth="1"/>
    <col min="13305" max="13305" width="6" style="83" customWidth="1"/>
    <col min="13306" max="13306" width="5.09765625" style="83" customWidth="1"/>
    <col min="13307" max="13307" width="5.8984375" style="83" customWidth="1"/>
    <col min="13308" max="13308" width="7.3984375" style="83" bestFit="1" customWidth="1"/>
    <col min="13309" max="13310" width="6.3984375" style="83" bestFit="1" customWidth="1"/>
    <col min="13311" max="13320" width="6.3984375" style="83" customWidth="1"/>
    <col min="13321" max="13321" width="7.19921875" style="83" bestFit="1" customWidth="1"/>
    <col min="13322" max="13322" width="4.59765625" style="83" bestFit="1" customWidth="1"/>
    <col min="13323" max="13323" width="6.69921875" style="83" customWidth="1"/>
    <col min="13324" max="13324" width="5.8984375" style="83" bestFit="1" customWidth="1"/>
    <col min="13325" max="13325" width="5.69921875" style="83" bestFit="1" customWidth="1"/>
    <col min="13326" max="13326" width="4.8984375" style="83" bestFit="1" customWidth="1"/>
    <col min="13327" max="13327" width="5.69921875" style="83" bestFit="1" customWidth="1"/>
    <col min="13328" max="13328" width="4.8984375" style="83" bestFit="1" customWidth="1"/>
    <col min="13329" max="13329" width="5.69921875" style="83" bestFit="1" customWidth="1"/>
    <col min="13330" max="13330" width="5.3984375" style="83" bestFit="1" customWidth="1"/>
    <col min="13331" max="13331" width="6.3984375" style="83" bestFit="1" customWidth="1"/>
    <col min="13332" max="13332" width="8.8984375" style="83" customWidth="1"/>
    <col min="13333" max="13343" width="5.8984375" style="83" bestFit="1" customWidth="1"/>
    <col min="13344" max="13541" width="8.796875" style="83"/>
    <col min="13542" max="13542" width="8.3984375" style="83" customWidth="1"/>
    <col min="13543" max="13543" width="7" style="83" customWidth="1"/>
    <col min="13544" max="13544" width="5.3984375" style="83" bestFit="1" customWidth="1"/>
    <col min="13545" max="13545" width="6.8984375" style="83" bestFit="1" customWidth="1"/>
    <col min="13546" max="13546" width="7.8984375" style="83" bestFit="1" customWidth="1"/>
    <col min="13547" max="13548" width="6.8984375" style="83" customWidth="1"/>
    <col min="13549" max="13549" width="8.59765625" style="83" customWidth="1"/>
    <col min="13550" max="13550" width="9.09765625" style="83" customWidth="1"/>
    <col min="13551" max="13551" width="5.8984375" style="83" bestFit="1" customWidth="1"/>
    <col min="13552" max="13552" width="6.3984375" style="83" bestFit="1" customWidth="1"/>
    <col min="13553" max="13553" width="5.69921875" style="83" bestFit="1" customWidth="1"/>
    <col min="13554" max="13554" width="4.8984375" style="83" bestFit="1" customWidth="1"/>
    <col min="13555" max="13555" width="5.69921875" style="83" bestFit="1" customWidth="1"/>
    <col min="13556" max="13556" width="4.8984375" style="83" bestFit="1" customWidth="1"/>
    <col min="13557" max="13557" width="4.3984375" style="83" bestFit="1" customWidth="1"/>
    <col min="13558" max="13558" width="5.3984375" style="83" bestFit="1" customWidth="1"/>
    <col min="13559" max="13559" width="5.5" style="83" customWidth="1"/>
    <col min="13560" max="13560" width="5.3984375" style="83" bestFit="1" customWidth="1"/>
    <col min="13561" max="13561" width="6" style="83" customWidth="1"/>
    <col min="13562" max="13562" width="5.09765625" style="83" customWidth="1"/>
    <col min="13563" max="13563" width="5.8984375" style="83" customWidth="1"/>
    <col min="13564" max="13564" width="7.3984375" style="83" bestFit="1" customWidth="1"/>
    <col min="13565" max="13566" width="6.3984375" style="83" bestFit="1" customWidth="1"/>
    <col min="13567" max="13576" width="6.3984375" style="83" customWidth="1"/>
    <col min="13577" max="13577" width="7.19921875" style="83" bestFit="1" customWidth="1"/>
    <col min="13578" max="13578" width="4.59765625" style="83" bestFit="1" customWidth="1"/>
    <col min="13579" max="13579" width="6.69921875" style="83" customWidth="1"/>
    <col min="13580" max="13580" width="5.8984375" style="83" bestFit="1" customWidth="1"/>
    <col min="13581" max="13581" width="5.69921875" style="83" bestFit="1" customWidth="1"/>
    <col min="13582" max="13582" width="4.8984375" style="83" bestFit="1" customWidth="1"/>
    <col min="13583" max="13583" width="5.69921875" style="83" bestFit="1" customWidth="1"/>
    <col min="13584" max="13584" width="4.8984375" style="83" bestFit="1" customWidth="1"/>
    <col min="13585" max="13585" width="5.69921875" style="83" bestFit="1" customWidth="1"/>
    <col min="13586" max="13586" width="5.3984375" style="83" bestFit="1" customWidth="1"/>
    <col min="13587" max="13587" width="6.3984375" style="83" bestFit="1" customWidth="1"/>
    <col min="13588" max="13588" width="8.8984375" style="83" customWidth="1"/>
    <col min="13589" max="13599" width="5.8984375" style="83" bestFit="1" customWidth="1"/>
    <col min="13600" max="13797" width="8.796875" style="83"/>
    <col min="13798" max="13798" width="8.3984375" style="83" customWidth="1"/>
    <col min="13799" max="13799" width="7" style="83" customWidth="1"/>
    <col min="13800" max="13800" width="5.3984375" style="83" bestFit="1" customWidth="1"/>
    <col min="13801" max="13801" width="6.8984375" style="83" bestFit="1" customWidth="1"/>
    <col min="13802" max="13802" width="7.8984375" style="83" bestFit="1" customWidth="1"/>
    <col min="13803" max="13804" width="6.8984375" style="83" customWidth="1"/>
    <col min="13805" max="13805" width="8.59765625" style="83" customWidth="1"/>
    <col min="13806" max="13806" width="9.09765625" style="83" customWidth="1"/>
    <col min="13807" max="13807" width="5.8984375" style="83" bestFit="1" customWidth="1"/>
    <col min="13808" max="13808" width="6.3984375" style="83" bestFit="1" customWidth="1"/>
    <col min="13809" max="13809" width="5.69921875" style="83" bestFit="1" customWidth="1"/>
    <col min="13810" max="13810" width="4.8984375" style="83" bestFit="1" customWidth="1"/>
    <col min="13811" max="13811" width="5.69921875" style="83" bestFit="1" customWidth="1"/>
    <col min="13812" max="13812" width="4.8984375" style="83" bestFit="1" customWidth="1"/>
    <col min="13813" max="13813" width="4.3984375" style="83" bestFit="1" customWidth="1"/>
    <col min="13814" max="13814" width="5.3984375" style="83" bestFit="1" customWidth="1"/>
    <col min="13815" max="13815" width="5.5" style="83" customWidth="1"/>
    <col min="13816" max="13816" width="5.3984375" style="83" bestFit="1" customWidth="1"/>
    <col min="13817" max="13817" width="6" style="83" customWidth="1"/>
    <col min="13818" max="13818" width="5.09765625" style="83" customWidth="1"/>
    <col min="13819" max="13819" width="5.8984375" style="83" customWidth="1"/>
    <col min="13820" max="13820" width="7.3984375" style="83" bestFit="1" customWidth="1"/>
    <col min="13821" max="13822" width="6.3984375" style="83" bestFit="1" customWidth="1"/>
    <col min="13823" max="13832" width="6.3984375" style="83" customWidth="1"/>
    <col min="13833" max="13833" width="7.19921875" style="83" bestFit="1" customWidth="1"/>
    <col min="13834" max="13834" width="4.59765625" style="83" bestFit="1" customWidth="1"/>
    <col min="13835" max="13835" width="6.69921875" style="83" customWidth="1"/>
    <col min="13836" max="13836" width="5.8984375" style="83" bestFit="1" customWidth="1"/>
    <col min="13837" max="13837" width="5.69921875" style="83" bestFit="1" customWidth="1"/>
    <col min="13838" max="13838" width="4.8984375" style="83" bestFit="1" customWidth="1"/>
    <col min="13839" max="13839" width="5.69921875" style="83" bestFit="1" customWidth="1"/>
    <col min="13840" max="13840" width="4.8984375" style="83" bestFit="1" customWidth="1"/>
    <col min="13841" max="13841" width="5.69921875" style="83" bestFit="1" customWidth="1"/>
    <col min="13842" max="13842" width="5.3984375" style="83" bestFit="1" customWidth="1"/>
    <col min="13843" max="13843" width="6.3984375" style="83" bestFit="1" customWidth="1"/>
    <col min="13844" max="13844" width="8.8984375" style="83" customWidth="1"/>
    <col min="13845" max="13855" width="5.8984375" style="83" bestFit="1" customWidth="1"/>
    <col min="13856" max="14053" width="8.796875" style="83"/>
    <col min="14054" max="14054" width="8.3984375" style="83" customWidth="1"/>
    <col min="14055" max="14055" width="7" style="83" customWidth="1"/>
    <col min="14056" max="14056" width="5.3984375" style="83" bestFit="1" customWidth="1"/>
    <col min="14057" max="14057" width="6.8984375" style="83" bestFit="1" customWidth="1"/>
    <col min="14058" max="14058" width="7.8984375" style="83" bestFit="1" customWidth="1"/>
    <col min="14059" max="14060" width="6.8984375" style="83" customWidth="1"/>
    <col min="14061" max="14061" width="8.59765625" style="83" customWidth="1"/>
    <col min="14062" max="14062" width="9.09765625" style="83" customWidth="1"/>
    <col min="14063" max="14063" width="5.8984375" style="83" bestFit="1" customWidth="1"/>
    <col min="14064" max="14064" width="6.3984375" style="83" bestFit="1" customWidth="1"/>
    <col min="14065" max="14065" width="5.69921875" style="83" bestFit="1" customWidth="1"/>
    <col min="14066" max="14066" width="4.8984375" style="83" bestFit="1" customWidth="1"/>
    <col min="14067" max="14067" width="5.69921875" style="83" bestFit="1" customWidth="1"/>
    <col min="14068" max="14068" width="4.8984375" style="83" bestFit="1" customWidth="1"/>
    <col min="14069" max="14069" width="4.3984375" style="83" bestFit="1" customWidth="1"/>
    <col min="14070" max="14070" width="5.3984375" style="83" bestFit="1" customWidth="1"/>
    <col min="14071" max="14071" width="5.5" style="83" customWidth="1"/>
    <col min="14072" max="14072" width="5.3984375" style="83" bestFit="1" customWidth="1"/>
    <col min="14073" max="14073" width="6" style="83" customWidth="1"/>
    <col min="14074" max="14074" width="5.09765625" style="83" customWidth="1"/>
    <col min="14075" max="14075" width="5.8984375" style="83" customWidth="1"/>
    <col min="14076" max="14076" width="7.3984375" style="83" bestFit="1" customWidth="1"/>
    <col min="14077" max="14078" width="6.3984375" style="83" bestFit="1" customWidth="1"/>
    <col min="14079" max="14088" width="6.3984375" style="83" customWidth="1"/>
    <col min="14089" max="14089" width="7.19921875" style="83" bestFit="1" customWidth="1"/>
    <col min="14090" max="14090" width="4.59765625" style="83" bestFit="1" customWidth="1"/>
    <col min="14091" max="14091" width="6.69921875" style="83" customWidth="1"/>
    <col min="14092" max="14092" width="5.8984375" style="83" bestFit="1" customWidth="1"/>
    <col min="14093" max="14093" width="5.69921875" style="83" bestFit="1" customWidth="1"/>
    <col min="14094" max="14094" width="4.8984375" style="83" bestFit="1" customWidth="1"/>
    <col min="14095" max="14095" width="5.69921875" style="83" bestFit="1" customWidth="1"/>
    <col min="14096" max="14096" width="4.8984375" style="83" bestFit="1" customWidth="1"/>
    <col min="14097" max="14097" width="5.69921875" style="83" bestFit="1" customWidth="1"/>
    <col min="14098" max="14098" width="5.3984375" style="83" bestFit="1" customWidth="1"/>
    <col min="14099" max="14099" width="6.3984375" style="83" bestFit="1" customWidth="1"/>
    <col min="14100" max="14100" width="8.8984375" style="83" customWidth="1"/>
    <col min="14101" max="14111" width="5.8984375" style="83" bestFit="1" customWidth="1"/>
    <col min="14112" max="14309" width="8.796875" style="83"/>
    <col min="14310" max="14310" width="8.3984375" style="83" customWidth="1"/>
    <col min="14311" max="14311" width="7" style="83" customWidth="1"/>
    <col min="14312" max="14312" width="5.3984375" style="83" bestFit="1" customWidth="1"/>
    <col min="14313" max="14313" width="6.8984375" style="83" bestFit="1" customWidth="1"/>
    <col min="14314" max="14314" width="7.8984375" style="83" bestFit="1" customWidth="1"/>
    <col min="14315" max="14316" width="6.8984375" style="83" customWidth="1"/>
    <col min="14317" max="14317" width="8.59765625" style="83" customWidth="1"/>
    <col min="14318" max="14318" width="9.09765625" style="83" customWidth="1"/>
    <col min="14319" max="14319" width="5.8984375" style="83" bestFit="1" customWidth="1"/>
    <col min="14320" max="14320" width="6.3984375" style="83" bestFit="1" customWidth="1"/>
    <col min="14321" max="14321" width="5.69921875" style="83" bestFit="1" customWidth="1"/>
    <col min="14322" max="14322" width="4.8984375" style="83" bestFit="1" customWidth="1"/>
    <col min="14323" max="14323" width="5.69921875" style="83" bestFit="1" customWidth="1"/>
    <col min="14324" max="14324" width="4.8984375" style="83" bestFit="1" customWidth="1"/>
    <col min="14325" max="14325" width="4.3984375" style="83" bestFit="1" customWidth="1"/>
    <col min="14326" max="14326" width="5.3984375" style="83" bestFit="1" customWidth="1"/>
    <col min="14327" max="14327" width="5.5" style="83" customWidth="1"/>
    <col min="14328" max="14328" width="5.3984375" style="83" bestFit="1" customWidth="1"/>
    <col min="14329" max="14329" width="6" style="83" customWidth="1"/>
    <col min="14330" max="14330" width="5.09765625" style="83" customWidth="1"/>
    <col min="14331" max="14331" width="5.8984375" style="83" customWidth="1"/>
    <col min="14332" max="14332" width="7.3984375" style="83" bestFit="1" customWidth="1"/>
    <col min="14333" max="14334" width="6.3984375" style="83" bestFit="1" customWidth="1"/>
    <col min="14335" max="14344" width="6.3984375" style="83" customWidth="1"/>
    <col min="14345" max="14345" width="7.19921875" style="83" bestFit="1" customWidth="1"/>
    <col min="14346" max="14346" width="4.59765625" style="83" bestFit="1" customWidth="1"/>
    <col min="14347" max="14347" width="6.69921875" style="83" customWidth="1"/>
    <col min="14348" max="14348" width="5.8984375" style="83" bestFit="1" customWidth="1"/>
    <col min="14349" max="14349" width="5.69921875" style="83" bestFit="1" customWidth="1"/>
    <col min="14350" max="14350" width="4.8984375" style="83" bestFit="1" customWidth="1"/>
    <col min="14351" max="14351" width="5.69921875" style="83" bestFit="1" customWidth="1"/>
    <col min="14352" max="14352" width="4.8984375" style="83" bestFit="1" customWidth="1"/>
    <col min="14353" max="14353" width="5.69921875" style="83" bestFit="1" customWidth="1"/>
    <col min="14354" max="14354" width="5.3984375" style="83" bestFit="1" customWidth="1"/>
    <col min="14355" max="14355" width="6.3984375" style="83" bestFit="1" customWidth="1"/>
    <col min="14356" max="14356" width="8.8984375" style="83" customWidth="1"/>
    <col min="14357" max="14367" width="5.8984375" style="83" bestFit="1" customWidth="1"/>
    <col min="14368" max="14565" width="8.796875" style="83"/>
    <col min="14566" max="14566" width="8.3984375" style="83" customWidth="1"/>
    <col min="14567" max="14567" width="7" style="83" customWidth="1"/>
    <col min="14568" max="14568" width="5.3984375" style="83" bestFit="1" customWidth="1"/>
    <col min="14569" max="14569" width="6.8984375" style="83" bestFit="1" customWidth="1"/>
    <col min="14570" max="14570" width="7.8984375" style="83" bestFit="1" customWidth="1"/>
    <col min="14571" max="14572" width="6.8984375" style="83" customWidth="1"/>
    <col min="14573" max="14573" width="8.59765625" style="83" customWidth="1"/>
    <col min="14574" max="14574" width="9.09765625" style="83" customWidth="1"/>
    <col min="14575" max="14575" width="5.8984375" style="83" bestFit="1" customWidth="1"/>
    <col min="14576" max="14576" width="6.3984375" style="83" bestFit="1" customWidth="1"/>
    <col min="14577" max="14577" width="5.69921875" style="83" bestFit="1" customWidth="1"/>
    <col min="14578" max="14578" width="4.8984375" style="83" bestFit="1" customWidth="1"/>
    <col min="14579" max="14579" width="5.69921875" style="83" bestFit="1" customWidth="1"/>
    <col min="14580" max="14580" width="4.8984375" style="83" bestFit="1" customWidth="1"/>
    <col min="14581" max="14581" width="4.3984375" style="83" bestFit="1" customWidth="1"/>
    <col min="14582" max="14582" width="5.3984375" style="83" bestFit="1" customWidth="1"/>
    <col min="14583" max="14583" width="5.5" style="83" customWidth="1"/>
    <col min="14584" max="14584" width="5.3984375" style="83" bestFit="1" customWidth="1"/>
    <col min="14585" max="14585" width="6" style="83" customWidth="1"/>
    <col min="14586" max="14586" width="5.09765625" style="83" customWidth="1"/>
    <col min="14587" max="14587" width="5.8984375" style="83" customWidth="1"/>
    <col min="14588" max="14588" width="7.3984375" style="83" bestFit="1" customWidth="1"/>
    <col min="14589" max="14590" width="6.3984375" style="83" bestFit="1" customWidth="1"/>
    <col min="14591" max="14600" width="6.3984375" style="83" customWidth="1"/>
    <col min="14601" max="14601" width="7.19921875" style="83" bestFit="1" customWidth="1"/>
    <col min="14602" max="14602" width="4.59765625" style="83" bestFit="1" customWidth="1"/>
    <col min="14603" max="14603" width="6.69921875" style="83" customWidth="1"/>
    <col min="14604" max="14604" width="5.8984375" style="83" bestFit="1" customWidth="1"/>
    <col min="14605" max="14605" width="5.69921875" style="83" bestFit="1" customWidth="1"/>
    <col min="14606" max="14606" width="4.8984375" style="83" bestFit="1" customWidth="1"/>
    <col min="14607" max="14607" width="5.69921875" style="83" bestFit="1" customWidth="1"/>
    <col min="14608" max="14608" width="4.8984375" style="83" bestFit="1" customWidth="1"/>
    <col min="14609" max="14609" width="5.69921875" style="83" bestFit="1" customWidth="1"/>
    <col min="14610" max="14610" width="5.3984375" style="83" bestFit="1" customWidth="1"/>
    <col min="14611" max="14611" width="6.3984375" style="83" bestFit="1" customWidth="1"/>
    <col min="14612" max="14612" width="8.8984375" style="83" customWidth="1"/>
    <col min="14613" max="14623" width="5.8984375" style="83" bestFit="1" customWidth="1"/>
    <col min="14624" max="14821" width="8.796875" style="83"/>
    <col min="14822" max="14822" width="8.3984375" style="83" customWidth="1"/>
    <col min="14823" max="14823" width="7" style="83" customWidth="1"/>
    <col min="14824" max="14824" width="5.3984375" style="83" bestFit="1" customWidth="1"/>
    <col min="14825" max="14825" width="6.8984375" style="83" bestFit="1" customWidth="1"/>
    <col min="14826" max="14826" width="7.8984375" style="83" bestFit="1" customWidth="1"/>
    <col min="14827" max="14828" width="6.8984375" style="83" customWidth="1"/>
    <col min="14829" max="14829" width="8.59765625" style="83" customWidth="1"/>
    <col min="14830" max="14830" width="9.09765625" style="83" customWidth="1"/>
    <col min="14831" max="14831" width="5.8984375" style="83" bestFit="1" customWidth="1"/>
    <col min="14832" max="14832" width="6.3984375" style="83" bestFit="1" customWidth="1"/>
    <col min="14833" max="14833" width="5.69921875" style="83" bestFit="1" customWidth="1"/>
    <col min="14834" max="14834" width="4.8984375" style="83" bestFit="1" customWidth="1"/>
    <col min="14835" max="14835" width="5.69921875" style="83" bestFit="1" customWidth="1"/>
    <col min="14836" max="14836" width="4.8984375" style="83" bestFit="1" customWidth="1"/>
    <col min="14837" max="14837" width="4.3984375" style="83" bestFit="1" customWidth="1"/>
    <col min="14838" max="14838" width="5.3984375" style="83" bestFit="1" customWidth="1"/>
    <col min="14839" max="14839" width="5.5" style="83" customWidth="1"/>
    <col min="14840" max="14840" width="5.3984375" style="83" bestFit="1" customWidth="1"/>
    <col min="14841" max="14841" width="6" style="83" customWidth="1"/>
    <col min="14842" max="14842" width="5.09765625" style="83" customWidth="1"/>
    <col min="14843" max="14843" width="5.8984375" style="83" customWidth="1"/>
    <col min="14844" max="14844" width="7.3984375" style="83" bestFit="1" customWidth="1"/>
    <col min="14845" max="14846" width="6.3984375" style="83" bestFit="1" customWidth="1"/>
    <col min="14847" max="14856" width="6.3984375" style="83" customWidth="1"/>
    <col min="14857" max="14857" width="7.19921875" style="83" bestFit="1" customWidth="1"/>
    <col min="14858" max="14858" width="4.59765625" style="83" bestFit="1" customWidth="1"/>
    <col min="14859" max="14859" width="6.69921875" style="83" customWidth="1"/>
    <col min="14860" max="14860" width="5.8984375" style="83" bestFit="1" customWidth="1"/>
    <col min="14861" max="14861" width="5.69921875" style="83" bestFit="1" customWidth="1"/>
    <col min="14862" max="14862" width="4.8984375" style="83" bestFit="1" customWidth="1"/>
    <col min="14863" max="14863" width="5.69921875" style="83" bestFit="1" customWidth="1"/>
    <col min="14864" max="14864" width="4.8984375" style="83" bestFit="1" customWidth="1"/>
    <col min="14865" max="14865" width="5.69921875" style="83" bestFit="1" customWidth="1"/>
    <col min="14866" max="14866" width="5.3984375" style="83" bestFit="1" customWidth="1"/>
    <col min="14867" max="14867" width="6.3984375" style="83" bestFit="1" customWidth="1"/>
    <col min="14868" max="14868" width="8.8984375" style="83" customWidth="1"/>
    <col min="14869" max="14879" width="5.8984375" style="83" bestFit="1" customWidth="1"/>
    <col min="14880" max="15077" width="8.796875" style="83"/>
    <col min="15078" max="15078" width="8.3984375" style="83" customWidth="1"/>
    <col min="15079" max="15079" width="7" style="83" customWidth="1"/>
    <col min="15080" max="15080" width="5.3984375" style="83" bestFit="1" customWidth="1"/>
    <col min="15081" max="15081" width="6.8984375" style="83" bestFit="1" customWidth="1"/>
    <col min="15082" max="15082" width="7.8984375" style="83" bestFit="1" customWidth="1"/>
    <col min="15083" max="15084" width="6.8984375" style="83" customWidth="1"/>
    <col min="15085" max="15085" width="8.59765625" style="83" customWidth="1"/>
    <col min="15086" max="15086" width="9.09765625" style="83" customWidth="1"/>
    <col min="15087" max="15087" width="5.8984375" style="83" bestFit="1" customWidth="1"/>
    <col min="15088" max="15088" width="6.3984375" style="83" bestFit="1" customWidth="1"/>
    <col min="15089" max="15089" width="5.69921875" style="83" bestFit="1" customWidth="1"/>
    <col min="15090" max="15090" width="4.8984375" style="83" bestFit="1" customWidth="1"/>
    <col min="15091" max="15091" width="5.69921875" style="83" bestFit="1" customWidth="1"/>
    <col min="15092" max="15092" width="4.8984375" style="83" bestFit="1" customWidth="1"/>
    <col min="15093" max="15093" width="4.3984375" style="83" bestFit="1" customWidth="1"/>
    <col min="15094" max="15094" width="5.3984375" style="83" bestFit="1" customWidth="1"/>
    <col min="15095" max="15095" width="5.5" style="83" customWidth="1"/>
    <col min="15096" max="15096" width="5.3984375" style="83" bestFit="1" customWidth="1"/>
    <col min="15097" max="15097" width="6" style="83" customWidth="1"/>
    <col min="15098" max="15098" width="5.09765625" style="83" customWidth="1"/>
    <col min="15099" max="15099" width="5.8984375" style="83" customWidth="1"/>
    <col min="15100" max="15100" width="7.3984375" style="83" bestFit="1" customWidth="1"/>
    <col min="15101" max="15102" width="6.3984375" style="83" bestFit="1" customWidth="1"/>
    <col min="15103" max="15112" width="6.3984375" style="83" customWidth="1"/>
    <col min="15113" max="15113" width="7.19921875" style="83" bestFit="1" customWidth="1"/>
    <col min="15114" max="15114" width="4.59765625" style="83" bestFit="1" customWidth="1"/>
    <col min="15115" max="15115" width="6.69921875" style="83" customWidth="1"/>
    <col min="15116" max="15116" width="5.8984375" style="83" bestFit="1" customWidth="1"/>
    <col min="15117" max="15117" width="5.69921875" style="83" bestFit="1" customWidth="1"/>
    <col min="15118" max="15118" width="4.8984375" style="83" bestFit="1" customWidth="1"/>
    <col min="15119" max="15119" width="5.69921875" style="83" bestFit="1" customWidth="1"/>
    <col min="15120" max="15120" width="4.8984375" style="83" bestFit="1" customWidth="1"/>
    <col min="15121" max="15121" width="5.69921875" style="83" bestFit="1" customWidth="1"/>
    <col min="15122" max="15122" width="5.3984375" style="83" bestFit="1" customWidth="1"/>
    <col min="15123" max="15123" width="6.3984375" style="83" bestFit="1" customWidth="1"/>
    <col min="15124" max="15124" width="8.8984375" style="83" customWidth="1"/>
    <col min="15125" max="15135" width="5.8984375" style="83" bestFit="1" customWidth="1"/>
    <col min="15136" max="15333" width="8.796875" style="83"/>
    <col min="15334" max="15334" width="8.3984375" style="83" customWidth="1"/>
    <col min="15335" max="15335" width="7" style="83" customWidth="1"/>
    <col min="15336" max="15336" width="5.3984375" style="83" bestFit="1" customWidth="1"/>
    <col min="15337" max="15337" width="6.8984375" style="83" bestFit="1" customWidth="1"/>
    <col min="15338" max="15338" width="7.8984375" style="83" bestFit="1" customWidth="1"/>
    <col min="15339" max="15340" width="6.8984375" style="83" customWidth="1"/>
    <col min="15341" max="15341" width="8.59765625" style="83" customWidth="1"/>
    <col min="15342" max="15342" width="9.09765625" style="83" customWidth="1"/>
    <col min="15343" max="15343" width="5.8984375" style="83" bestFit="1" customWidth="1"/>
    <col min="15344" max="15344" width="6.3984375" style="83" bestFit="1" customWidth="1"/>
    <col min="15345" max="15345" width="5.69921875" style="83" bestFit="1" customWidth="1"/>
    <col min="15346" max="15346" width="4.8984375" style="83" bestFit="1" customWidth="1"/>
    <col min="15347" max="15347" width="5.69921875" style="83" bestFit="1" customWidth="1"/>
    <col min="15348" max="15348" width="4.8984375" style="83" bestFit="1" customWidth="1"/>
    <col min="15349" max="15349" width="4.3984375" style="83" bestFit="1" customWidth="1"/>
    <col min="15350" max="15350" width="5.3984375" style="83" bestFit="1" customWidth="1"/>
    <col min="15351" max="15351" width="5.5" style="83" customWidth="1"/>
    <col min="15352" max="15352" width="5.3984375" style="83" bestFit="1" customWidth="1"/>
    <col min="15353" max="15353" width="6" style="83" customWidth="1"/>
    <col min="15354" max="15354" width="5.09765625" style="83" customWidth="1"/>
    <col min="15355" max="15355" width="5.8984375" style="83" customWidth="1"/>
    <col min="15356" max="15356" width="7.3984375" style="83" bestFit="1" customWidth="1"/>
    <col min="15357" max="15358" width="6.3984375" style="83" bestFit="1" customWidth="1"/>
    <col min="15359" max="15368" width="6.3984375" style="83" customWidth="1"/>
    <col min="15369" max="15369" width="7.19921875" style="83" bestFit="1" customWidth="1"/>
    <col min="15370" max="15370" width="4.59765625" style="83" bestFit="1" customWidth="1"/>
    <col min="15371" max="15371" width="6.69921875" style="83" customWidth="1"/>
    <col min="15372" max="15372" width="5.8984375" style="83" bestFit="1" customWidth="1"/>
    <col min="15373" max="15373" width="5.69921875" style="83" bestFit="1" customWidth="1"/>
    <col min="15374" max="15374" width="4.8984375" style="83" bestFit="1" customWidth="1"/>
    <col min="15375" max="15375" width="5.69921875" style="83" bestFit="1" customWidth="1"/>
    <col min="15376" max="15376" width="4.8984375" style="83" bestFit="1" customWidth="1"/>
    <col min="15377" max="15377" width="5.69921875" style="83" bestFit="1" customWidth="1"/>
    <col min="15378" max="15378" width="5.3984375" style="83" bestFit="1" customWidth="1"/>
    <col min="15379" max="15379" width="6.3984375" style="83" bestFit="1" customWidth="1"/>
    <col min="15380" max="15380" width="8.8984375" style="83" customWidth="1"/>
    <col min="15381" max="15391" width="5.8984375" style="83" bestFit="1" customWidth="1"/>
    <col min="15392" max="15589" width="8.796875" style="83"/>
    <col min="15590" max="15590" width="8.3984375" style="83" customWidth="1"/>
    <col min="15591" max="15591" width="7" style="83" customWidth="1"/>
    <col min="15592" max="15592" width="5.3984375" style="83" bestFit="1" customWidth="1"/>
    <col min="15593" max="15593" width="6.8984375" style="83" bestFit="1" customWidth="1"/>
    <col min="15594" max="15594" width="7.8984375" style="83" bestFit="1" customWidth="1"/>
    <col min="15595" max="15596" width="6.8984375" style="83" customWidth="1"/>
    <col min="15597" max="15597" width="8.59765625" style="83" customWidth="1"/>
    <col min="15598" max="15598" width="9.09765625" style="83" customWidth="1"/>
    <col min="15599" max="15599" width="5.8984375" style="83" bestFit="1" customWidth="1"/>
    <col min="15600" max="15600" width="6.3984375" style="83" bestFit="1" customWidth="1"/>
    <col min="15601" max="15601" width="5.69921875" style="83" bestFit="1" customWidth="1"/>
    <col min="15602" max="15602" width="4.8984375" style="83" bestFit="1" customWidth="1"/>
    <col min="15603" max="15603" width="5.69921875" style="83" bestFit="1" customWidth="1"/>
    <col min="15604" max="15604" width="4.8984375" style="83" bestFit="1" customWidth="1"/>
    <col min="15605" max="15605" width="4.3984375" style="83" bestFit="1" customWidth="1"/>
    <col min="15606" max="15606" width="5.3984375" style="83" bestFit="1" customWidth="1"/>
    <col min="15607" max="15607" width="5.5" style="83" customWidth="1"/>
    <col min="15608" max="15608" width="5.3984375" style="83" bestFit="1" customWidth="1"/>
    <col min="15609" max="15609" width="6" style="83" customWidth="1"/>
    <col min="15610" max="15610" width="5.09765625" style="83" customWidth="1"/>
    <col min="15611" max="15611" width="5.8984375" style="83" customWidth="1"/>
    <col min="15612" max="15612" width="7.3984375" style="83" bestFit="1" customWidth="1"/>
    <col min="15613" max="15614" width="6.3984375" style="83" bestFit="1" customWidth="1"/>
    <col min="15615" max="15624" width="6.3984375" style="83" customWidth="1"/>
    <col min="15625" max="15625" width="7.19921875" style="83" bestFit="1" customWidth="1"/>
    <col min="15626" max="15626" width="4.59765625" style="83" bestFit="1" customWidth="1"/>
    <col min="15627" max="15627" width="6.69921875" style="83" customWidth="1"/>
    <col min="15628" max="15628" width="5.8984375" style="83" bestFit="1" customWidth="1"/>
    <col min="15629" max="15629" width="5.69921875" style="83" bestFit="1" customWidth="1"/>
    <col min="15630" max="15630" width="4.8984375" style="83" bestFit="1" customWidth="1"/>
    <col min="15631" max="15631" width="5.69921875" style="83" bestFit="1" customWidth="1"/>
    <col min="15632" max="15632" width="4.8984375" style="83" bestFit="1" customWidth="1"/>
    <col min="15633" max="15633" width="5.69921875" style="83" bestFit="1" customWidth="1"/>
    <col min="15634" max="15634" width="5.3984375" style="83" bestFit="1" customWidth="1"/>
    <col min="15635" max="15635" width="6.3984375" style="83" bestFit="1" customWidth="1"/>
    <col min="15636" max="15636" width="8.8984375" style="83" customWidth="1"/>
    <col min="15637" max="15647" width="5.8984375" style="83" bestFit="1" customWidth="1"/>
    <col min="15648" max="15845" width="8.796875" style="83"/>
    <col min="15846" max="15846" width="8.3984375" style="83" customWidth="1"/>
    <col min="15847" max="15847" width="7" style="83" customWidth="1"/>
    <col min="15848" max="15848" width="5.3984375" style="83" bestFit="1" customWidth="1"/>
    <col min="15849" max="15849" width="6.8984375" style="83" bestFit="1" customWidth="1"/>
    <col min="15850" max="15850" width="7.8984375" style="83" bestFit="1" customWidth="1"/>
    <col min="15851" max="15852" width="6.8984375" style="83" customWidth="1"/>
    <col min="15853" max="15853" width="8.59765625" style="83" customWidth="1"/>
    <col min="15854" max="15854" width="9.09765625" style="83" customWidth="1"/>
    <col min="15855" max="15855" width="5.8984375" style="83" bestFit="1" customWidth="1"/>
    <col min="15856" max="15856" width="6.3984375" style="83" bestFit="1" customWidth="1"/>
    <col min="15857" max="15857" width="5.69921875" style="83" bestFit="1" customWidth="1"/>
    <col min="15858" max="15858" width="4.8984375" style="83" bestFit="1" customWidth="1"/>
    <col min="15859" max="15859" width="5.69921875" style="83" bestFit="1" customWidth="1"/>
    <col min="15860" max="15860" width="4.8984375" style="83" bestFit="1" customWidth="1"/>
    <col min="15861" max="15861" width="4.3984375" style="83" bestFit="1" customWidth="1"/>
    <col min="15862" max="15862" width="5.3984375" style="83" bestFit="1" customWidth="1"/>
    <col min="15863" max="15863" width="5.5" style="83" customWidth="1"/>
    <col min="15864" max="15864" width="5.3984375" style="83" bestFit="1" customWidth="1"/>
    <col min="15865" max="15865" width="6" style="83" customWidth="1"/>
    <col min="15866" max="15866" width="5.09765625" style="83" customWidth="1"/>
    <col min="15867" max="15867" width="5.8984375" style="83" customWidth="1"/>
    <col min="15868" max="15868" width="7.3984375" style="83" bestFit="1" customWidth="1"/>
    <col min="15869" max="15870" width="6.3984375" style="83" bestFit="1" customWidth="1"/>
    <col min="15871" max="15880" width="6.3984375" style="83" customWidth="1"/>
    <col min="15881" max="15881" width="7.19921875" style="83" bestFit="1" customWidth="1"/>
    <col min="15882" max="15882" width="4.59765625" style="83" bestFit="1" customWidth="1"/>
    <col min="15883" max="15883" width="6.69921875" style="83" customWidth="1"/>
    <col min="15884" max="15884" width="5.8984375" style="83" bestFit="1" customWidth="1"/>
    <col min="15885" max="15885" width="5.69921875" style="83" bestFit="1" customWidth="1"/>
    <col min="15886" max="15886" width="4.8984375" style="83" bestFit="1" customWidth="1"/>
    <col min="15887" max="15887" width="5.69921875" style="83" bestFit="1" customWidth="1"/>
    <col min="15888" max="15888" width="4.8984375" style="83" bestFit="1" customWidth="1"/>
    <col min="15889" max="15889" width="5.69921875" style="83" bestFit="1" customWidth="1"/>
    <col min="15890" max="15890" width="5.3984375" style="83" bestFit="1" customWidth="1"/>
    <col min="15891" max="15891" width="6.3984375" style="83" bestFit="1" customWidth="1"/>
    <col min="15892" max="15892" width="8.8984375" style="83" customWidth="1"/>
    <col min="15893" max="15903" width="5.8984375" style="83" bestFit="1" customWidth="1"/>
    <col min="15904" max="16101" width="8.796875" style="83"/>
    <col min="16102" max="16102" width="8.3984375" style="83" customWidth="1"/>
    <col min="16103" max="16103" width="7" style="83" customWidth="1"/>
    <col min="16104" max="16104" width="5.3984375" style="83" bestFit="1" customWidth="1"/>
    <col min="16105" max="16105" width="6.8984375" style="83" bestFit="1" customWidth="1"/>
    <col min="16106" max="16106" width="7.8984375" style="83" bestFit="1" customWidth="1"/>
    <col min="16107" max="16108" width="6.8984375" style="83" customWidth="1"/>
    <col min="16109" max="16109" width="8.59765625" style="83" customWidth="1"/>
    <col min="16110" max="16110" width="9.09765625" style="83" customWidth="1"/>
    <col min="16111" max="16111" width="5.8984375" style="83" bestFit="1" customWidth="1"/>
    <col min="16112" max="16112" width="6.3984375" style="83" bestFit="1" customWidth="1"/>
    <col min="16113" max="16113" width="5.69921875" style="83" bestFit="1" customWidth="1"/>
    <col min="16114" max="16114" width="4.8984375" style="83" bestFit="1" customWidth="1"/>
    <col min="16115" max="16115" width="5.69921875" style="83" bestFit="1" customWidth="1"/>
    <col min="16116" max="16116" width="4.8984375" style="83" bestFit="1" customWidth="1"/>
    <col min="16117" max="16117" width="4.3984375" style="83" bestFit="1" customWidth="1"/>
    <col min="16118" max="16118" width="5.3984375" style="83" bestFit="1" customWidth="1"/>
    <col min="16119" max="16119" width="5.5" style="83" customWidth="1"/>
    <col min="16120" max="16120" width="5.3984375" style="83" bestFit="1" customWidth="1"/>
    <col min="16121" max="16121" width="6" style="83" customWidth="1"/>
    <col min="16122" max="16122" width="5.09765625" style="83" customWidth="1"/>
    <col min="16123" max="16123" width="5.8984375" style="83" customWidth="1"/>
    <col min="16124" max="16124" width="7.3984375" style="83" bestFit="1" customWidth="1"/>
    <col min="16125" max="16126" width="6.3984375" style="83" bestFit="1" customWidth="1"/>
    <col min="16127" max="16136" width="6.3984375" style="83" customWidth="1"/>
    <col min="16137" max="16137" width="7.19921875" style="83" bestFit="1" customWidth="1"/>
    <col min="16138" max="16138" width="4.59765625" style="83" bestFit="1" customWidth="1"/>
    <col min="16139" max="16139" width="6.69921875" style="83" customWidth="1"/>
    <col min="16140" max="16140" width="5.8984375" style="83" bestFit="1" customWidth="1"/>
    <col min="16141" max="16141" width="5.69921875" style="83" bestFit="1" customWidth="1"/>
    <col min="16142" max="16142" width="4.8984375" style="83" bestFit="1" customWidth="1"/>
    <col min="16143" max="16143" width="5.69921875" style="83" bestFit="1" customWidth="1"/>
    <col min="16144" max="16144" width="4.8984375" style="83" bestFit="1" customWidth="1"/>
    <col min="16145" max="16145" width="5.69921875" style="83" bestFit="1" customWidth="1"/>
    <col min="16146" max="16146" width="5.3984375" style="83" bestFit="1" customWidth="1"/>
    <col min="16147" max="16147" width="6.3984375" style="83" bestFit="1" customWidth="1"/>
    <col min="16148" max="16148" width="8.8984375" style="83" customWidth="1"/>
    <col min="16149" max="16159" width="5.8984375" style="83" bestFit="1" customWidth="1"/>
    <col min="16160" max="16384" width="8.796875" style="83"/>
  </cols>
  <sheetData>
    <row r="1" spans="1:37" ht="16.2" customHeight="1" x14ac:dyDescent="0.3">
      <c r="A1" s="93" t="s">
        <v>46</v>
      </c>
      <c r="D1" s="340"/>
      <c r="E1" s="340"/>
      <c r="G1" s="339"/>
    </row>
    <row r="2" spans="1:37" ht="16.2" thickBot="1" x14ac:dyDescent="0.35">
      <c r="A2" s="95" t="s">
        <v>91</v>
      </c>
      <c r="H2" s="154"/>
      <c r="I2" s="154"/>
      <c r="J2" s="154"/>
      <c r="L2" s="154"/>
      <c r="N2" s="154"/>
      <c r="P2" s="154"/>
      <c r="R2" s="154"/>
      <c r="T2" s="154"/>
      <c r="V2" s="154"/>
      <c r="AB2" s="92"/>
    </row>
    <row r="3" spans="1:37" ht="16.5" customHeight="1" thickBot="1" x14ac:dyDescent="0.35">
      <c r="A3" s="531" t="s">
        <v>90</v>
      </c>
      <c r="B3" s="543" t="s">
        <v>25</v>
      </c>
      <c r="C3" s="528" t="s">
        <v>86</v>
      </c>
      <c r="D3" s="529"/>
      <c r="E3" s="529"/>
      <c r="F3" s="530"/>
      <c r="G3" s="528" t="s">
        <v>76</v>
      </c>
      <c r="H3" s="529"/>
      <c r="I3" s="529"/>
      <c r="J3" s="529"/>
      <c r="K3" s="529"/>
      <c r="L3" s="530"/>
      <c r="M3" s="528" t="s">
        <v>79</v>
      </c>
      <c r="N3" s="529"/>
      <c r="O3" s="529"/>
      <c r="P3" s="529"/>
      <c r="Q3" s="529"/>
      <c r="R3" s="529"/>
      <c r="S3" s="529"/>
      <c r="T3" s="530"/>
      <c r="U3" s="528" t="s">
        <v>78</v>
      </c>
      <c r="V3" s="529"/>
      <c r="W3" s="529"/>
      <c r="X3" s="530"/>
      <c r="Y3" s="528" t="s">
        <v>77</v>
      </c>
      <c r="Z3" s="529"/>
      <c r="AA3" s="529"/>
      <c r="AB3" s="530"/>
      <c r="AC3" s="550" t="s">
        <v>62</v>
      </c>
      <c r="AD3" s="562"/>
      <c r="AE3" s="562"/>
      <c r="AF3" s="551"/>
      <c r="AG3" s="550" t="s">
        <v>75</v>
      </c>
      <c r="AH3" s="551"/>
    </row>
    <row r="4" spans="1:37" ht="16.2" customHeight="1" thickBot="1" x14ac:dyDescent="0.35">
      <c r="A4" s="546"/>
      <c r="B4" s="544"/>
      <c r="C4" s="550" t="s">
        <v>87</v>
      </c>
      <c r="D4" s="551"/>
      <c r="E4" s="550" t="s">
        <v>88</v>
      </c>
      <c r="F4" s="551"/>
      <c r="G4" s="539" t="s">
        <v>29</v>
      </c>
      <c r="H4" s="540"/>
      <c r="I4" s="554" t="s">
        <v>89</v>
      </c>
      <c r="J4" s="555"/>
      <c r="K4" s="555"/>
      <c r="L4" s="556"/>
      <c r="M4" s="554" t="s">
        <v>29</v>
      </c>
      <c r="N4" s="555"/>
      <c r="O4" s="555"/>
      <c r="P4" s="555"/>
      <c r="Q4" s="554" t="s">
        <v>89</v>
      </c>
      <c r="R4" s="555"/>
      <c r="S4" s="555"/>
      <c r="T4" s="556"/>
      <c r="U4" s="539" t="s">
        <v>29</v>
      </c>
      <c r="V4" s="540"/>
      <c r="W4" s="539" t="s">
        <v>45</v>
      </c>
      <c r="X4" s="540"/>
      <c r="Y4" s="539" t="s">
        <v>29</v>
      </c>
      <c r="Z4" s="540"/>
      <c r="AA4" s="539" t="s">
        <v>45</v>
      </c>
      <c r="AB4" s="540"/>
      <c r="AC4" s="552"/>
      <c r="AD4" s="563"/>
      <c r="AE4" s="563"/>
      <c r="AF4" s="553"/>
      <c r="AG4" s="559"/>
      <c r="AH4" s="560"/>
    </row>
    <row r="5" spans="1:37" ht="16.2" thickBot="1" x14ac:dyDescent="0.35">
      <c r="A5" s="546"/>
      <c r="B5" s="544"/>
      <c r="C5" s="552"/>
      <c r="D5" s="553"/>
      <c r="E5" s="552"/>
      <c r="F5" s="553"/>
      <c r="G5" s="541"/>
      <c r="H5" s="542"/>
      <c r="I5" s="557" t="s">
        <v>33</v>
      </c>
      <c r="J5" s="558"/>
      <c r="K5" s="539" t="s">
        <v>30</v>
      </c>
      <c r="L5" s="540"/>
      <c r="M5" s="554" t="s">
        <v>73</v>
      </c>
      <c r="N5" s="556"/>
      <c r="O5" s="561" t="s">
        <v>74</v>
      </c>
      <c r="P5" s="561"/>
      <c r="Q5" s="557" t="s">
        <v>33</v>
      </c>
      <c r="R5" s="558"/>
      <c r="S5" s="539" t="s">
        <v>30</v>
      </c>
      <c r="T5" s="540"/>
      <c r="U5" s="541"/>
      <c r="V5" s="542"/>
      <c r="W5" s="541"/>
      <c r="X5" s="542"/>
      <c r="Y5" s="541"/>
      <c r="Z5" s="542"/>
      <c r="AA5" s="541"/>
      <c r="AB5" s="542"/>
      <c r="AC5" s="554" t="s">
        <v>29</v>
      </c>
      <c r="AD5" s="556"/>
      <c r="AE5" s="554" t="s">
        <v>47</v>
      </c>
      <c r="AF5" s="556"/>
      <c r="AG5" s="552"/>
      <c r="AH5" s="553"/>
    </row>
    <row r="6" spans="1:37" ht="16.5" customHeight="1" thickBot="1" x14ac:dyDescent="0.35">
      <c r="A6" s="532"/>
      <c r="B6" s="545"/>
      <c r="C6" s="82" t="s">
        <v>48</v>
      </c>
      <c r="D6" s="96" t="s">
        <v>49</v>
      </c>
      <c r="E6" s="84" t="s">
        <v>48</v>
      </c>
      <c r="F6" s="96" t="s">
        <v>49</v>
      </c>
      <c r="G6" s="82" t="s">
        <v>48</v>
      </c>
      <c r="H6" s="112" t="s">
        <v>49</v>
      </c>
      <c r="I6" s="84" t="s">
        <v>48</v>
      </c>
      <c r="J6" s="128" t="s">
        <v>49</v>
      </c>
      <c r="K6" s="84" t="s">
        <v>48</v>
      </c>
      <c r="L6" s="124" t="s">
        <v>49</v>
      </c>
      <c r="M6" s="131" t="s">
        <v>48</v>
      </c>
      <c r="N6" s="132" t="s">
        <v>49</v>
      </c>
      <c r="O6" s="131" t="s">
        <v>48</v>
      </c>
      <c r="P6" s="132" t="s">
        <v>49</v>
      </c>
      <c r="Q6" s="82" t="s">
        <v>48</v>
      </c>
      <c r="R6" s="130" t="s">
        <v>49</v>
      </c>
      <c r="S6" s="82" t="s">
        <v>48</v>
      </c>
      <c r="T6" s="161" t="s">
        <v>49</v>
      </c>
      <c r="U6" s="82" t="s">
        <v>48</v>
      </c>
      <c r="V6" s="155"/>
      <c r="W6" s="82" t="s">
        <v>48</v>
      </c>
      <c r="X6" s="111" t="s">
        <v>49</v>
      </c>
      <c r="Y6" s="82" t="s">
        <v>48</v>
      </c>
      <c r="Z6" s="111" t="s">
        <v>49</v>
      </c>
      <c r="AA6" s="82" t="s">
        <v>48</v>
      </c>
      <c r="AB6" s="111" t="s">
        <v>49</v>
      </c>
      <c r="AC6" s="97" t="s">
        <v>48</v>
      </c>
      <c r="AD6" s="82" t="s">
        <v>49</v>
      </c>
      <c r="AE6" s="97" t="s">
        <v>48</v>
      </c>
      <c r="AF6" s="82" t="s">
        <v>49</v>
      </c>
      <c r="AG6" s="82" t="s">
        <v>48</v>
      </c>
      <c r="AH6" s="82" t="s">
        <v>49</v>
      </c>
    </row>
    <row r="7" spans="1:37" s="250" customFormat="1" x14ac:dyDescent="0.3">
      <c r="A7" s="547" t="s">
        <v>80</v>
      </c>
      <c r="B7" s="244">
        <v>1992</v>
      </c>
      <c r="C7" s="113">
        <v>797.3</v>
      </c>
      <c r="D7" s="138"/>
      <c r="E7" s="113">
        <v>747.9</v>
      </c>
      <c r="F7" s="138"/>
      <c r="G7" s="113">
        <v>673.1</v>
      </c>
      <c r="H7" s="245"/>
      <c r="I7" s="113">
        <v>398.7</v>
      </c>
      <c r="J7" s="246"/>
      <c r="K7" s="137">
        <v>397.90259999999995</v>
      </c>
      <c r="L7" s="246"/>
      <c r="M7" s="113">
        <v>269.8</v>
      </c>
      <c r="N7" s="245"/>
      <c r="O7" s="136">
        <v>391.3</v>
      </c>
      <c r="P7" s="191"/>
      <c r="Q7" s="137">
        <v>386.5</v>
      </c>
      <c r="R7" s="249"/>
      <c r="S7" s="103">
        <v>385.72699999999998</v>
      </c>
      <c r="T7" s="247"/>
      <c r="U7" s="190">
        <v>40</v>
      </c>
      <c r="V7" s="247"/>
      <c r="W7" s="248">
        <v>0</v>
      </c>
      <c r="X7" s="246"/>
      <c r="Y7" s="248">
        <v>52</v>
      </c>
      <c r="Z7" s="191"/>
      <c r="AA7" s="136">
        <v>12.2</v>
      </c>
      <c r="AB7" s="247"/>
      <c r="AC7" s="279">
        <v>3.9420000000000002</v>
      </c>
      <c r="AD7" s="280"/>
      <c r="AE7" s="279">
        <v>4.0540000000000003</v>
      </c>
      <c r="AF7" s="280"/>
      <c r="AG7" s="113">
        <v>68450</v>
      </c>
      <c r="AH7" s="138"/>
    </row>
    <row r="8" spans="1:37" s="250" customFormat="1" x14ac:dyDescent="0.3">
      <c r="A8" s="548"/>
      <c r="B8" s="326">
        <v>1993</v>
      </c>
      <c r="C8" s="114">
        <v>878.4</v>
      </c>
      <c r="D8" s="140"/>
      <c r="E8" s="114">
        <v>882.39999999999986</v>
      </c>
      <c r="F8" s="140"/>
      <c r="G8" s="114">
        <v>794.2</v>
      </c>
      <c r="H8" s="252"/>
      <c r="I8" s="114">
        <v>439.2</v>
      </c>
      <c r="J8" s="146"/>
      <c r="K8" s="139">
        <v>438.32159999999999</v>
      </c>
      <c r="L8" s="146"/>
      <c r="M8" s="114">
        <v>244.9</v>
      </c>
      <c r="N8" s="252"/>
      <c r="O8" s="103">
        <v>468.30000000000007</v>
      </c>
      <c r="P8" s="145"/>
      <c r="Q8" s="139">
        <v>419.5</v>
      </c>
      <c r="R8" s="145"/>
      <c r="S8" s="103">
        <v>418.661</v>
      </c>
      <c r="T8" s="148"/>
      <c r="U8" s="150">
        <v>13</v>
      </c>
      <c r="V8" s="148"/>
      <c r="W8" s="147">
        <v>0</v>
      </c>
      <c r="X8" s="146"/>
      <c r="Y8" s="147">
        <v>94</v>
      </c>
      <c r="Z8" s="145"/>
      <c r="AA8" s="103">
        <v>19.7</v>
      </c>
      <c r="AB8" s="148"/>
      <c r="AC8" s="281">
        <v>3.5169999999999999</v>
      </c>
      <c r="AD8" s="282"/>
      <c r="AE8" s="281">
        <v>4.3079999999999998</v>
      </c>
      <c r="AF8" s="282"/>
      <c r="AG8" s="114">
        <v>69643.099999999991</v>
      </c>
      <c r="AH8" s="140"/>
      <c r="AJ8" s="260"/>
      <c r="AK8" s="260"/>
    </row>
    <row r="9" spans="1:37" s="250" customFormat="1" x14ac:dyDescent="0.3">
      <c r="A9" s="548"/>
      <c r="B9" s="251">
        <v>1994</v>
      </c>
      <c r="C9" s="114">
        <v>951.2</v>
      </c>
      <c r="D9" s="140"/>
      <c r="E9" s="114">
        <v>1143.9000000000001</v>
      </c>
      <c r="F9" s="140"/>
      <c r="G9" s="114">
        <v>1029.5</v>
      </c>
      <c r="H9" s="252"/>
      <c r="I9" s="114">
        <v>475.6</v>
      </c>
      <c r="J9" s="146"/>
      <c r="K9" s="139">
        <v>474.64879999999999</v>
      </c>
      <c r="L9" s="146"/>
      <c r="M9" s="114">
        <v>222</v>
      </c>
      <c r="N9" s="252"/>
      <c r="O9" s="103">
        <v>802.5</v>
      </c>
      <c r="P9" s="145"/>
      <c r="Q9" s="139">
        <v>463</v>
      </c>
      <c r="R9" s="145"/>
      <c r="S9" s="103">
        <v>462.07400000000001</v>
      </c>
      <c r="T9" s="148"/>
      <c r="U9" s="150">
        <v>25</v>
      </c>
      <c r="V9" s="148"/>
      <c r="W9" s="147">
        <v>0</v>
      </c>
      <c r="X9" s="146"/>
      <c r="Y9" s="147">
        <v>30</v>
      </c>
      <c r="Z9" s="145"/>
      <c r="AA9" s="103">
        <v>12.6</v>
      </c>
      <c r="AB9" s="148"/>
      <c r="AC9" s="281">
        <v>3.1339999999999999</v>
      </c>
      <c r="AD9" s="282"/>
      <c r="AE9" s="281">
        <v>4.5819999999999999</v>
      </c>
      <c r="AF9" s="282"/>
      <c r="AG9" s="114">
        <v>70824.5</v>
      </c>
      <c r="AH9" s="140"/>
      <c r="AJ9" s="260"/>
      <c r="AK9" s="260"/>
    </row>
    <row r="10" spans="1:37" s="250" customFormat="1" x14ac:dyDescent="0.3">
      <c r="A10" s="548"/>
      <c r="B10" s="321">
        <v>1995</v>
      </c>
      <c r="C10" s="114">
        <v>1006.8000000000001</v>
      </c>
      <c r="D10" s="140"/>
      <c r="E10" s="114">
        <v>1177.2</v>
      </c>
      <c r="F10" s="140"/>
      <c r="G10" s="114">
        <v>1059.5</v>
      </c>
      <c r="H10" s="252"/>
      <c r="I10" s="114">
        <v>503.4</v>
      </c>
      <c r="J10" s="146"/>
      <c r="K10" s="139">
        <v>502.39319999999998</v>
      </c>
      <c r="L10" s="146"/>
      <c r="M10" s="114">
        <v>201</v>
      </c>
      <c r="N10" s="252"/>
      <c r="O10" s="103">
        <v>824.5</v>
      </c>
      <c r="P10" s="145"/>
      <c r="Q10" s="139">
        <v>497</v>
      </c>
      <c r="R10" s="145"/>
      <c r="S10" s="103">
        <v>496.00599999999997</v>
      </c>
      <c r="T10" s="148"/>
      <c r="U10" s="150">
        <v>32</v>
      </c>
      <c r="V10" s="148"/>
      <c r="W10" s="147">
        <v>0</v>
      </c>
      <c r="X10" s="146"/>
      <c r="Y10" s="147">
        <v>66</v>
      </c>
      <c r="Z10" s="145"/>
      <c r="AA10" s="103">
        <v>6.4</v>
      </c>
      <c r="AB10" s="148"/>
      <c r="AC10" s="281">
        <v>2.7919999999999998</v>
      </c>
      <c r="AD10" s="282"/>
      <c r="AE10" s="281">
        <v>4.8730000000000002</v>
      </c>
      <c r="AF10" s="282"/>
      <c r="AG10" s="114">
        <v>71995.5</v>
      </c>
      <c r="AH10" s="140"/>
      <c r="AJ10" s="260"/>
      <c r="AK10" s="260"/>
    </row>
    <row r="11" spans="1:37" s="250" customFormat="1" x14ac:dyDescent="0.3">
      <c r="A11" s="548"/>
      <c r="B11" s="251">
        <v>1996</v>
      </c>
      <c r="C11" s="114">
        <v>1080.0000000000002</v>
      </c>
      <c r="D11" s="140"/>
      <c r="E11" s="114">
        <v>1536.6999999999998</v>
      </c>
      <c r="F11" s="140"/>
      <c r="G11" s="114">
        <v>1383</v>
      </c>
      <c r="H11" s="252"/>
      <c r="I11" s="114">
        <v>540</v>
      </c>
      <c r="J11" s="146"/>
      <c r="K11" s="139">
        <v>534.6</v>
      </c>
      <c r="L11" s="146"/>
      <c r="M11" s="114">
        <v>181.9</v>
      </c>
      <c r="N11" s="252"/>
      <c r="O11" s="103">
        <v>1199.0999999999999</v>
      </c>
      <c r="P11" s="145"/>
      <c r="Q11" s="139">
        <v>530</v>
      </c>
      <c r="R11" s="145"/>
      <c r="S11" s="103">
        <v>524.70000000000005</v>
      </c>
      <c r="T11" s="148"/>
      <c r="U11" s="150">
        <v>17</v>
      </c>
      <c r="V11" s="148"/>
      <c r="W11" s="147">
        <v>0</v>
      </c>
      <c r="X11" s="146"/>
      <c r="Y11" s="147">
        <v>19</v>
      </c>
      <c r="Z11" s="145"/>
      <c r="AA11" s="103">
        <v>10</v>
      </c>
      <c r="AB11" s="148"/>
      <c r="AC11" s="281">
        <v>2.4870000000000001</v>
      </c>
      <c r="AD11" s="282"/>
      <c r="AE11" s="281">
        <v>5.181</v>
      </c>
      <c r="AF11" s="282"/>
      <c r="AG11" s="114">
        <v>73156.7</v>
      </c>
      <c r="AH11" s="140"/>
      <c r="AJ11" s="260"/>
      <c r="AK11" s="260"/>
    </row>
    <row r="12" spans="1:37" s="250" customFormat="1" x14ac:dyDescent="0.3">
      <c r="A12" s="548"/>
      <c r="B12" s="326">
        <v>1997</v>
      </c>
      <c r="C12" s="114">
        <v>1154.1999999999998</v>
      </c>
      <c r="D12" s="140"/>
      <c r="E12" s="114">
        <v>1650.5999999999997</v>
      </c>
      <c r="F12" s="140"/>
      <c r="G12" s="114">
        <v>1485.5</v>
      </c>
      <c r="H12" s="252"/>
      <c r="I12" s="114">
        <v>577.1</v>
      </c>
      <c r="J12" s="146"/>
      <c r="K12" s="139">
        <v>571.32899999999995</v>
      </c>
      <c r="L12" s="146"/>
      <c r="M12" s="114">
        <v>162.6</v>
      </c>
      <c r="N12" s="252"/>
      <c r="O12" s="103">
        <v>1395.9</v>
      </c>
      <c r="P12" s="145"/>
      <c r="Q12" s="139">
        <v>567.1</v>
      </c>
      <c r="R12" s="145"/>
      <c r="S12" s="103">
        <v>561.42899999999997</v>
      </c>
      <c r="T12" s="148"/>
      <c r="U12" s="150">
        <v>77</v>
      </c>
      <c r="V12" s="148"/>
      <c r="W12" s="147">
        <v>0</v>
      </c>
      <c r="X12" s="146"/>
      <c r="Y12" s="147">
        <v>4</v>
      </c>
      <c r="Z12" s="145"/>
      <c r="AA12" s="103">
        <v>10</v>
      </c>
      <c r="AB12" s="148"/>
      <c r="AC12" s="281">
        <v>2.1880000000000002</v>
      </c>
      <c r="AD12" s="282"/>
      <c r="AE12" s="281">
        <v>5.5339999999999998</v>
      </c>
      <c r="AF12" s="282"/>
      <c r="AG12" s="114">
        <v>74306.900000000009</v>
      </c>
      <c r="AH12" s="140"/>
      <c r="AJ12" s="260"/>
      <c r="AK12" s="260"/>
    </row>
    <row r="13" spans="1:37" s="250" customFormat="1" x14ac:dyDescent="0.3">
      <c r="A13" s="548"/>
      <c r="B13" s="251">
        <v>1998</v>
      </c>
      <c r="C13" s="114">
        <v>1227.9999999999998</v>
      </c>
      <c r="D13" s="140"/>
      <c r="E13" s="114">
        <v>1612</v>
      </c>
      <c r="F13" s="140"/>
      <c r="G13" s="114">
        <v>1450.8</v>
      </c>
      <c r="H13" s="252"/>
      <c r="I13" s="114">
        <v>614</v>
      </c>
      <c r="J13" s="146"/>
      <c r="K13" s="139">
        <v>607.86</v>
      </c>
      <c r="L13" s="146"/>
      <c r="M13" s="114">
        <v>146.80000000000001</v>
      </c>
      <c r="N13" s="252"/>
      <c r="O13" s="103">
        <v>1411</v>
      </c>
      <c r="P13" s="145"/>
      <c r="Q13" s="139">
        <v>601</v>
      </c>
      <c r="R13" s="145"/>
      <c r="S13" s="103">
        <v>594.99</v>
      </c>
      <c r="T13" s="148"/>
      <c r="U13" s="150">
        <v>107</v>
      </c>
      <c r="V13" s="148"/>
      <c r="W13" s="147">
        <v>0</v>
      </c>
      <c r="X13" s="146"/>
      <c r="Y13" s="147">
        <v>0</v>
      </c>
      <c r="Z13" s="145"/>
      <c r="AA13" s="103">
        <v>13</v>
      </c>
      <c r="AB13" s="148"/>
      <c r="AC13" s="281">
        <v>1.946</v>
      </c>
      <c r="AD13" s="282"/>
      <c r="AE13" s="281">
        <v>5.8860000000000001</v>
      </c>
      <c r="AF13" s="282"/>
      <c r="AG13" s="114">
        <v>75456.3</v>
      </c>
      <c r="AH13" s="140"/>
      <c r="AJ13" s="260"/>
      <c r="AK13" s="260"/>
    </row>
    <row r="14" spans="1:37" s="250" customFormat="1" x14ac:dyDescent="0.3">
      <c r="A14" s="548"/>
      <c r="B14" s="251">
        <v>1999</v>
      </c>
      <c r="C14" s="114">
        <v>1318.3999999999999</v>
      </c>
      <c r="D14" s="140"/>
      <c r="E14" s="114">
        <v>1753.1</v>
      </c>
      <c r="F14" s="140"/>
      <c r="G14" s="114">
        <v>1577.8</v>
      </c>
      <c r="H14" s="252"/>
      <c r="I14" s="114">
        <v>659.2</v>
      </c>
      <c r="J14" s="146"/>
      <c r="K14" s="139">
        <v>657.88160000000005</v>
      </c>
      <c r="L14" s="146"/>
      <c r="M14" s="114">
        <v>155.1</v>
      </c>
      <c r="N14" s="252"/>
      <c r="O14" s="103">
        <v>1622.7</v>
      </c>
      <c r="P14" s="145"/>
      <c r="Q14" s="139">
        <v>652.20000000000005</v>
      </c>
      <c r="R14" s="145"/>
      <c r="S14" s="103">
        <v>650.89560000000006</v>
      </c>
      <c r="T14" s="148"/>
      <c r="U14" s="150">
        <v>200</v>
      </c>
      <c r="V14" s="148"/>
      <c r="W14" s="147">
        <v>0</v>
      </c>
      <c r="X14" s="146"/>
      <c r="Y14" s="147">
        <v>0</v>
      </c>
      <c r="Z14" s="145"/>
      <c r="AA14" s="103">
        <v>7</v>
      </c>
      <c r="AB14" s="148"/>
      <c r="AC14" s="281">
        <v>2.0249999999999999</v>
      </c>
      <c r="AD14" s="282"/>
      <c r="AE14" s="281">
        <v>6.5890000000000004</v>
      </c>
      <c r="AF14" s="282"/>
      <c r="AG14" s="114">
        <v>76596.700000000012</v>
      </c>
      <c r="AH14" s="140"/>
      <c r="AJ14" s="260"/>
      <c r="AK14" s="260"/>
    </row>
    <row r="15" spans="1:37" s="250" customFormat="1" x14ac:dyDescent="0.3">
      <c r="A15" s="548"/>
      <c r="B15" s="321">
        <v>2000</v>
      </c>
      <c r="C15" s="114">
        <v>1418.1</v>
      </c>
      <c r="D15" s="140"/>
      <c r="E15" s="114">
        <v>2005.8999999999999</v>
      </c>
      <c r="F15" s="140"/>
      <c r="G15" s="114">
        <v>1805.3</v>
      </c>
      <c r="H15" s="252"/>
      <c r="I15" s="114">
        <v>709.1</v>
      </c>
      <c r="J15" s="146"/>
      <c r="K15" s="139">
        <v>694.91800000000001</v>
      </c>
      <c r="L15" s="146"/>
      <c r="M15" s="114">
        <v>163.6</v>
      </c>
      <c r="N15" s="252"/>
      <c r="O15" s="103">
        <v>1593.7</v>
      </c>
      <c r="P15" s="145"/>
      <c r="Q15" s="139">
        <v>697.1</v>
      </c>
      <c r="R15" s="254"/>
      <c r="S15" s="103">
        <v>683.15800000000002</v>
      </c>
      <c r="T15" s="148"/>
      <c r="U15" s="150">
        <v>50</v>
      </c>
      <c r="V15" s="148"/>
      <c r="W15" s="147">
        <v>0</v>
      </c>
      <c r="X15" s="146"/>
      <c r="Y15" s="147">
        <v>98</v>
      </c>
      <c r="Z15" s="145"/>
      <c r="AA15" s="103">
        <v>12</v>
      </c>
      <c r="AB15" s="148"/>
      <c r="AC15" s="281">
        <v>2.1080000000000001</v>
      </c>
      <c r="AD15" s="282"/>
      <c r="AE15" s="281">
        <v>7.3920000000000003</v>
      </c>
      <c r="AF15" s="282"/>
      <c r="AG15" s="114">
        <v>77630.899999999994</v>
      </c>
      <c r="AH15" s="140"/>
      <c r="AJ15" s="260"/>
      <c r="AK15" s="260"/>
    </row>
    <row r="16" spans="1:37" s="250" customFormat="1" x14ac:dyDescent="0.3">
      <c r="A16" s="548"/>
      <c r="B16" s="326">
        <v>2001</v>
      </c>
      <c r="C16" s="114">
        <v>1515.3000000000002</v>
      </c>
      <c r="D16" s="140"/>
      <c r="E16" s="114">
        <v>2161.6999999999998</v>
      </c>
      <c r="F16" s="140"/>
      <c r="G16" s="114">
        <v>1945.5</v>
      </c>
      <c r="H16" s="252"/>
      <c r="I16" s="114">
        <v>757.7</v>
      </c>
      <c r="J16" s="146"/>
      <c r="K16" s="139">
        <v>719.81500000000005</v>
      </c>
      <c r="L16" s="146"/>
      <c r="M16" s="114">
        <v>172.9</v>
      </c>
      <c r="N16" s="252"/>
      <c r="O16" s="103">
        <v>1877.6</v>
      </c>
      <c r="P16" s="145"/>
      <c r="Q16" s="139">
        <v>728.7</v>
      </c>
      <c r="R16" s="145"/>
      <c r="S16" s="103">
        <v>692.26499999999999</v>
      </c>
      <c r="T16" s="148"/>
      <c r="U16" s="150">
        <v>122</v>
      </c>
      <c r="V16" s="148"/>
      <c r="W16" s="147">
        <v>1</v>
      </c>
      <c r="X16" s="146"/>
      <c r="Y16" s="147">
        <v>17</v>
      </c>
      <c r="Z16" s="145"/>
      <c r="AA16" s="103">
        <v>30</v>
      </c>
      <c r="AB16" s="148"/>
      <c r="AC16" s="281">
        <v>2.1989999999999998</v>
      </c>
      <c r="AD16" s="282"/>
      <c r="AE16" s="281">
        <v>8.3019999999999996</v>
      </c>
      <c r="AF16" s="282"/>
      <c r="AG16" s="114">
        <v>78620.5</v>
      </c>
      <c r="AH16" s="140"/>
      <c r="AJ16" s="260"/>
      <c r="AK16" s="260"/>
    </row>
    <row r="17" spans="1:37" s="250" customFormat="1" x14ac:dyDescent="0.3">
      <c r="A17" s="548"/>
      <c r="B17" s="251">
        <v>2002</v>
      </c>
      <c r="C17" s="114">
        <v>1653.5999999999997</v>
      </c>
      <c r="D17" s="140"/>
      <c r="E17" s="114">
        <v>2511.1999999999998</v>
      </c>
      <c r="F17" s="140"/>
      <c r="G17" s="114">
        <v>2260.1</v>
      </c>
      <c r="H17" s="252"/>
      <c r="I17" s="114">
        <v>826.8</v>
      </c>
      <c r="J17" s="146"/>
      <c r="K17" s="139">
        <v>785.45999999999992</v>
      </c>
      <c r="L17" s="146"/>
      <c r="M17" s="114">
        <v>182.8</v>
      </c>
      <c r="N17" s="252"/>
      <c r="O17" s="103">
        <v>2387.2999999999997</v>
      </c>
      <c r="P17" s="145"/>
      <c r="Q17" s="139">
        <v>809.8</v>
      </c>
      <c r="R17" s="145"/>
      <c r="S17" s="103">
        <v>769.31</v>
      </c>
      <c r="T17" s="148"/>
      <c r="U17" s="150">
        <v>311</v>
      </c>
      <c r="V17" s="148"/>
      <c r="W17" s="147">
        <v>0</v>
      </c>
      <c r="X17" s="146"/>
      <c r="Y17" s="147">
        <v>1</v>
      </c>
      <c r="Z17" s="145"/>
      <c r="AA17" s="103">
        <v>17</v>
      </c>
      <c r="AB17" s="148"/>
      <c r="AC17" s="281">
        <v>2.298</v>
      </c>
      <c r="AD17" s="282"/>
      <c r="AE17" s="281">
        <v>9.3420000000000005</v>
      </c>
      <c r="AF17" s="282"/>
      <c r="AG17" s="114">
        <v>79537.7</v>
      </c>
      <c r="AH17" s="140"/>
      <c r="AJ17" s="260"/>
      <c r="AK17" s="260"/>
    </row>
    <row r="18" spans="1:37" s="250" customFormat="1" x14ac:dyDescent="0.3">
      <c r="A18" s="548"/>
      <c r="B18" s="251">
        <v>2003</v>
      </c>
      <c r="C18" s="114">
        <v>1794.9999999999995</v>
      </c>
      <c r="D18" s="140"/>
      <c r="E18" s="114">
        <v>3136.3</v>
      </c>
      <c r="F18" s="140"/>
      <c r="G18" s="114">
        <v>2822.7</v>
      </c>
      <c r="H18" s="252"/>
      <c r="I18" s="114">
        <v>897.5</v>
      </c>
      <c r="J18" s="146"/>
      <c r="K18" s="139">
        <v>852.625</v>
      </c>
      <c r="L18" s="146"/>
      <c r="M18" s="114">
        <v>177.5</v>
      </c>
      <c r="N18" s="252"/>
      <c r="O18" s="103">
        <v>2806.2</v>
      </c>
      <c r="P18" s="145"/>
      <c r="Q18" s="139">
        <v>885.5</v>
      </c>
      <c r="R18" s="145"/>
      <c r="S18" s="103">
        <v>841.22499999999991</v>
      </c>
      <c r="T18" s="148"/>
      <c r="U18" s="150">
        <v>204</v>
      </c>
      <c r="V18" s="148"/>
      <c r="W18" s="147">
        <v>0</v>
      </c>
      <c r="X18" s="146"/>
      <c r="Y18" s="147">
        <v>43</v>
      </c>
      <c r="Z18" s="145"/>
      <c r="AA18" s="103">
        <v>12</v>
      </c>
      <c r="AB18" s="148"/>
      <c r="AC18" s="281">
        <v>2.206</v>
      </c>
      <c r="AD18" s="282"/>
      <c r="AE18" s="281">
        <v>10.178000000000001</v>
      </c>
      <c r="AF18" s="282"/>
      <c r="AG18" s="114">
        <v>80467.399999999994</v>
      </c>
      <c r="AH18" s="140"/>
      <c r="AJ18" s="260"/>
      <c r="AK18" s="260"/>
    </row>
    <row r="19" spans="1:37" s="250" customFormat="1" x14ac:dyDescent="0.3">
      <c r="A19" s="548"/>
      <c r="B19" s="251">
        <v>2004</v>
      </c>
      <c r="C19" s="114">
        <v>2012</v>
      </c>
      <c r="D19" s="140"/>
      <c r="E19" s="114">
        <v>3430.9</v>
      </c>
      <c r="F19" s="140"/>
      <c r="G19" s="114">
        <v>3087.8</v>
      </c>
      <c r="H19" s="252"/>
      <c r="I19" s="114">
        <v>1006</v>
      </c>
      <c r="J19" s="146"/>
      <c r="K19" s="139">
        <v>955.69999999999993</v>
      </c>
      <c r="L19" s="146"/>
      <c r="M19" s="114">
        <v>173.5</v>
      </c>
      <c r="N19" s="252"/>
      <c r="O19" s="103">
        <v>3079.3</v>
      </c>
      <c r="P19" s="145"/>
      <c r="Q19" s="139">
        <v>981</v>
      </c>
      <c r="R19" s="145"/>
      <c r="S19" s="103">
        <v>931.94999999999993</v>
      </c>
      <c r="T19" s="148"/>
      <c r="U19" s="150">
        <v>206</v>
      </c>
      <c r="V19" s="148"/>
      <c r="W19" s="147">
        <v>0</v>
      </c>
      <c r="X19" s="146"/>
      <c r="Y19" s="147">
        <v>41</v>
      </c>
      <c r="Z19" s="145"/>
      <c r="AA19" s="103">
        <v>25</v>
      </c>
      <c r="AB19" s="148"/>
      <c r="AC19" s="281">
        <v>2.1309999999999998</v>
      </c>
      <c r="AD19" s="282"/>
      <c r="AE19" s="281">
        <v>11.084</v>
      </c>
      <c r="AF19" s="282"/>
      <c r="AG19" s="114">
        <v>81436.399999999994</v>
      </c>
      <c r="AH19" s="140"/>
      <c r="AJ19" s="260"/>
      <c r="AK19" s="260"/>
    </row>
    <row r="20" spans="1:37" s="250" customFormat="1" x14ac:dyDescent="0.3">
      <c r="A20" s="548"/>
      <c r="B20" s="321">
        <v>2005</v>
      </c>
      <c r="C20" s="114">
        <v>2288.2999999999997</v>
      </c>
      <c r="D20" s="140"/>
      <c r="E20" s="114">
        <v>3787.0999999999995</v>
      </c>
      <c r="F20" s="140"/>
      <c r="G20" s="114">
        <v>3408.4</v>
      </c>
      <c r="H20" s="252"/>
      <c r="I20" s="114">
        <v>1144.2</v>
      </c>
      <c r="J20" s="146"/>
      <c r="K20" s="139">
        <v>1086.9899999999998</v>
      </c>
      <c r="L20" s="146"/>
      <c r="M20" s="114">
        <v>170.8</v>
      </c>
      <c r="N20" s="252"/>
      <c r="O20" s="103">
        <v>3711.6</v>
      </c>
      <c r="P20" s="145"/>
      <c r="Q20" s="139">
        <v>1122.2</v>
      </c>
      <c r="R20" s="145"/>
      <c r="S20" s="103">
        <v>1066.0899999999999</v>
      </c>
      <c r="T20" s="148"/>
      <c r="U20" s="150">
        <v>475</v>
      </c>
      <c r="V20" s="148"/>
      <c r="W20" s="147">
        <v>0</v>
      </c>
      <c r="X20" s="146"/>
      <c r="Y20" s="147">
        <v>1</v>
      </c>
      <c r="Z20" s="145"/>
      <c r="AA20" s="103">
        <v>22</v>
      </c>
      <c r="AB20" s="148"/>
      <c r="AC20" s="281">
        <v>2.073</v>
      </c>
      <c r="AD20" s="282"/>
      <c r="AE20" s="281">
        <v>11.856999999999999</v>
      </c>
      <c r="AF20" s="282"/>
      <c r="AG20" s="114">
        <v>82392.100000000006</v>
      </c>
      <c r="AH20" s="140"/>
      <c r="AJ20" s="260"/>
      <c r="AK20" s="260"/>
    </row>
    <row r="21" spans="1:37" s="250" customFormat="1" x14ac:dyDescent="0.3">
      <c r="A21" s="548"/>
      <c r="B21" s="251">
        <v>2006</v>
      </c>
      <c r="C21" s="114">
        <v>2504.9999999999995</v>
      </c>
      <c r="D21" s="140"/>
      <c r="E21" s="114">
        <v>3854.6</v>
      </c>
      <c r="F21" s="140"/>
      <c r="G21" s="114">
        <v>3469.1</v>
      </c>
      <c r="H21" s="252"/>
      <c r="I21" s="114">
        <v>1252.5</v>
      </c>
      <c r="J21" s="146"/>
      <c r="K21" s="139">
        <v>1077.5295454545453</v>
      </c>
      <c r="L21" s="146"/>
      <c r="M21" s="114">
        <v>168.2</v>
      </c>
      <c r="N21" s="252"/>
      <c r="O21" s="103">
        <v>3949.9000000000005</v>
      </c>
      <c r="P21" s="145"/>
      <c r="Q21" s="139">
        <v>1237.5</v>
      </c>
      <c r="R21" s="145"/>
      <c r="S21" s="103">
        <v>1064.625</v>
      </c>
      <c r="T21" s="148"/>
      <c r="U21" s="150">
        <v>650</v>
      </c>
      <c r="V21" s="148"/>
      <c r="W21" s="147">
        <v>0</v>
      </c>
      <c r="X21" s="146"/>
      <c r="Y21" s="147">
        <v>1</v>
      </c>
      <c r="Z21" s="145"/>
      <c r="AA21" s="103">
        <v>15</v>
      </c>
      <c r="AB21" s="148"/>
      <c r="AC21" s="281">
        <v>2.0190000000000001</v>
      </c>
      <c r="AD21" s="282"/>
      <c r="AE21" s="281">
        <v>12.679</v>
      </c>
      <c r="AF21" s="282"/>
      <c r="AG21" s="114">
        <v>83311.199999999997</v>
      </c>
      <c r="AH21" s="140"/>
      <c r="AI21" s="260"/>
      <c r="AJ21" s="260"/>
      <c r="AK21" s="260"/>
    </row>
    <row r="22" spans="1:37" s="250" customFormat="1" x14ac:dyDescent="0.3">
      <c r="A22" s="548"/>
      <c r="B22" s="326">
        <v>2007</v>
      </c>
      <c r="C22" s="114">
        <v>2662.7000000000003</v>
      </c>
      <c r="D22" s="140"/>
      <c r="E22" s="114">
        <v>4303.2000000000007</v>
      </c>
      <c r="F22" s="140"/>
      <c r="G22" s="114">
        <v>3872.9</v>
      </c>
      <c r="H22" s="252"/>
      <c r="I22" s="114">
        <v>1331.4</v>
      </c>
      <c r="J22" s="146"/>
      <c r="K22" s="139">
        <v>1155.1150459981602</v>
      </c>
      <c r="L22" s="146"/>
      <c r="M22" s="114">
        <v>162</v>
      </c>
      <c r="N22" s="252"/>
      <c r="O22" s="103">
        <v>4209.8999999999996</v>
      </c>
      <c r="P22" s="145"/>
      <c r="Q22" s="139">
        <v>1304.4000000000001</v>
      </c>
      <c r="R22" s="145"/>
      <c r="S22" s="103">
        <v>1131.69</v>
      </c>
      <c r="T22" s="148"/>
      <c r="U22" s="150">
        <v>500</v>
      </c>
      <c r="V22" s="148"/>
      <c r="W22" s="147">
        <v>0</v>
      </c>
      <c r="X22" s="146"/>
      <c r="Y22" s="147">
        <v>1</v>
      </c>
      <c r="Z22" s="145"/>
      <c r="AA22" s="103">
        <v>27</v>
      </c>
      <c r="AB22" s="148"/>
      <c r="AC22" s="281">
        <v>1.9239999999999999</v>
      </c>
      <c r="AD22" s="282"/>
      <c r="AE22" s="281">
        <v>11.661</v>
      </c>
      <c r="AF22" s="282"/>
      <c r="AG22" s="114">
        <v>84218.499999999985</v>
      </c>
      <c r="AH22" s="140"/>
      <c r="AI22" s="260"/>
      <c r="AJ22" s="260"/>
      <c r="AK22" s="260"/>
    </row>
    <row r="23" spans="1:37" s="250" customFormat="1" x14ac:dyDescent="0.3">
      <c r="A23" s="548"/>
      <c r="B23" s="251">
        <v>2008</v>
      </c>
      <c r="C23" s="114">
        <v>2782.7999999999993</v>
      </c>
      <c r="D23" s="140"/>
      <c r="E23" s="114">
        <v>4573.1000000000004</v>
      </c>
      <c r="F23" s="140"/>
      <c r="G23" s="114">
        <v>4115.8</v>
      </c>
      <c r="H23" s="252"/>
      <c r="I23" s="114">
        <v>1391.4</v>
      </c>
      <c r="J23" s="146"/>
      <c r="K23" s="139">
        <v>1203.4480517770953</v>
      </c>
      <c r="L23" s="146"/>
      <c r="M23" s="114">
        <v>155.9</v>
      </c>
      <c r="N23" s="252"/>
      <c r="O23" s="103">
        <v>5049.9000000000005</v>
      </c>
      <c r="P23" s="145"/>
      <c r="Q23" s="139">
        <v>1367.4</v>
      </c>
      <c r="R23" s="145"/>
      <c r="S23" s="103">
        <v>1182.69</v>
      </c>
      <c r="T23" s="148"/>
      <c r="U23" s="150">
        <v>1100</v>
      </c>
      <c r="V23" s="148"/>
      <c r="W23" s="147">
        <v>12</v>
      </c>
      <c r="X23" s="146"/>
      <c r="Y23" s="147">
        <v>10</v>
      </c>
      <c r="Z23" s="145"/>
      <c r="AA23" s="103">
        <v>36</v>
      </c>
      <c r="AB23" s="148"/>
      <c r="AC23" s="281">
        <v>1.8320000000000001</v>
      </c>
      <c r="AD23" s="282"/>
      <c r="AE23" s="281">
        <v>10.749000000000001</v>
      </c>
      <c r="AF23" s="282"/>
      <c r="AG23" s="114">
        <v>85118.700000000012</v>
      </c>
      <c r="AH23" s="140"/>
      <c r="AI23" s="260"/>
      <c r="AJ23" s="260"/>
      <c r="AK23" s="260"/>
    </row>
    <row r="24" spans="1:37" s="250" customFormat="1" x14ac:dyDescent="0.3">
      <c r="A24" s="548"/>
      <c r="B24" s="326">
        <v>2009</v>
      </c>
      <c r="C24" s="114">
        <v>3035.8999999999996</v>
      </c>
      <c r="D24" s="140"/>
      <c r="E24" s="114">
        <v>4371.7</v>
      </c>
      <c r="F24" s="140"/>
      <c r="G24" s="114">
        <v>3934.5</v>
      </c>
      <c r="H24" s="252"/>
      <c r="I24" s="114">
        <v>1518</v>
      </c>
      <c r="J24" s="146"/>
      <c r="K24" s="139">
        <v>1306.6547031354235</v>
      </c>
      <c r="L24" s="146"/>
      <c r="M24" s="114">
        <v>181.3</v>
      </c>
      <c r="N24" s="252"/>
      <c r="O24" s="103">
        <v>5253.2</v>
      </c>
      <c r="P24" s="145"/>
      <c r="Q24" s="139">
        <v>1499</v>
      </c>
      <c r="R24" s="145"/>
      <c r="S24" s="103">
        <v>1290.3</v>
      </c>
      <c r="T24" s="148"/>
      <c r="U24" s="150">
        <v>1500</v>
      </c>
      <c r="V24" s="148"/>
      <c r="W24" s="147">
        <v>2</v>
      </c>
      <c r="X24" s="146"/>
      <c r="Y24" s="147">
        <v>0</v>
      </c>
      <c r="Z24" s="145"/>
      <c r="AA24" s="103">
        <v>21</v>
      </c>
      <c r="AB24" s="148"/>
      <c r="AC24" s="281">
        <v>2.1070000000000002</v>
      </c>
      <c r="AD24" s="282"/>
      <c r="AE24" s="281">
        <v>11.848000000000001</v>
      </c>
      <c r="AF24" s="282"/>
      <c r="AG24" s="114">
        <v>86025</v>
      </c>
      <c r="AH24" s="140"/>
      <c r="AI24" s="260"/>
      <c r="AJ24" s="260"/>
      <c r="AK24" s="260"/>
    </row>
    <row r="25" spans="1:37" s="250" customFormat="1" x14ac:dyDescent="0.3">
      <c r="A25" s="548"/>
      <c r="B25" s="321">
        <v>2010</v>
      </c>
      <c r="C25" s="114">
        <v>3036.4000000000005</v>
      </c>
      <c r="D25" s="140"/>
      <c r="E25" s="114">
        <v>4625.7</v>
      </c>
      <c r="F25" s="140"/>
      <c r="G25" s="114">
        <v>4163.1000000000004</v>
      </c>
      <c r="H25" s="252"/>
      <c r="I25" s="114">
        <v>1518.2</v>
      </c>
      <c r="J25" s="146"/>
      <c r="K25" s="139">
        <v>998.67038128249567</v>
      </c>
      <c r="L25" s="146"/>
      <c r="M25" s="114">
        <v>211.2</v>
      </c>
      <c r="N25" s="252"/>
      <c r="O25" s="103">
        <v>5451.9000000000005</v>
      </c>
      <c r="P25" s="145"/>
      <c r="Q25" s="139">
        <v>1500.2</v>
      </c>
      <c r="R25" s="145"/>
      <c r="S25" s="103">
        <v>986.83</v>
      </c>
      <c r="T25" s="148"/>
      <c r="U25" s="150">
        <v>1500</v>
      </c>
      <c r="V25" s="148"/>
      <c r="W25" s="147">
        <v>1</v>
      </c>
      <c r="X25" s="146"/>
      <c r="Y25" s="147">
        <v>0</v>
      </c>
      <c r="Z25" s="145"/>
      <c r="AA25" s="103">
        <v>19</v>
      </c>
      <c r="AB25" s="148"/>
      <c r="AC25" s="281">
        <v>2.4289999999999998</v>
      </c>
      <c r="AD25" s="282"/>
      <c r="AE25" s="281">
        <v>13.085000000000001</v>
      </c>
      <c r="AF25" s="282"/>
      <c r="AG25" s="114">
        <v>86947.4</v>
      </c>
      <c r="AH25" s="140"/>
      <c r="AI25" s="260"/>
      <c r="AJ25" s="260"/>
      <c r="AK25" s="260"/>
    </row>
    <row r="26" spans="1:37" s="250" customFormat="1" x14ac:dyDescent="0.3">
      <c r="A26" s="548"/>
      <c r="B26" s="251">
        <v>2011</v>
      </c>
      <c r="C26" s="114">
        <v>3098.9000000000015</v>
      </c>
      <c r="D26" s="140"/>
      <c r="E26" s="114">
        <v>4835.6000000000004</v>
      </c>
      <c r="F26" s="140"/>
      <c r="G26" s="114">
        <v>4352</v>
      </c>
      <c r="H26" s="252"/>
      <c r="I26" s="114">
        <v>1549.5</v>
      </c>
      <c r="J26" s="146"/>
      <c r="K26" s="139">
        <v>1007.2816519174044</v>
      </c>
      <c r="L26" s="146"/>
      <c r="M26" s="114">
        <v>184.2</v>
      </c>
      <c r="N26" s="252"/>
      <c r="O26" s="103">
        <v>5167.0380000000005</v>
      </c>
      <c r="P26" s="145"/>
      <c r="Q26" s="139">
        <v>1525.5</v>
      </c>
      <c r="R26" s="145"/>
      <c r="S26" s="103">
        <v>991.68000000000006</v>
      </c>
      <c r="T26" s="148"/>
      <c r="U26" s="150">
        <v>1000</v>
      </c>
      <c r="V26" s="148"/>
      <c r="W26" s="147">
        <v>8</v>
      </c>
      <c r="X26" s="146"/>
      <c r="Y26" s="147">
        <v>0.76200000000000001</v>
      </c>
      <c r="Z26" s="145"/>
      <c r="AA26" s="103">
        <v>32</v>
      </c>
      <c r="AB26" s="148"/>
      <c r="AC26" s="281">
        <v>2.097</v>
      </c>
      <c r="AD26" s="282"/>
      <c r="AE26" s="281">
        <v>12.045999999999999</v>
      </c>
      <c r="AF26" s="282"/>
      <c r="AG26" s="114">
        <v>87860.400000000009</v>
      </c>
      <c r="AH26" s="140"/>
      <c r="AI26" s="260"/>
      <c r="AJ26" s="260"/>
      <c r="AK26" s="260"/>
    </row>
    <row r="27" spans="1:37" s="250" customFormat="1" x14ac:dyDescent="0.3">
      <c r="A27" s="548"/>
      <c r="B27" s="251">
        <v>2012</v>
      </c>
      <c r="C27" s="114">
        <v>3160.0000000000009</v>
      </c>
      <c r="D27" s="140"/>
      <c r="E27" s="114">
        <v>4973.6000000000004</v>
      </c>
      <c r="F27" s="140"/>
      <c r="G27" s="114">
        <v>4476.2</v>
      </c>
      <c r="H27" s="252"/>
      <c r="I27" s="114">
        <v>1580</v>
      </c>
      <c r="J27" s="146"/>
      <c r="K27" s="139">
        <v>1029.443298969072</v>
      </c>
      <c r="L27" s="146"/>
      <c r="M27" s="114">
        <v>161.5</v>
      </c>
      <c r="N27" s="252"/>
      <c r="O27" s="103">
        <v>5706.8419999999996</v>
      </c>
      <c r="P27" s="145"/>
      <c r="Q27" s="139">
        <v>1552</v>
      </c>
      <c r="R27" s="145"/>
      <c r="S27" s="103">
        <v>1011.2</v>
      </c>
      <c r="T27" s="148"/>
      <c r="U27" s="150">
        <v>1400</v>
      </c>
      <c r="V27" s="148"/>
      <c r="W27" s="253">
        <v>4</v>
      </c>
      <c r="X27" s="146"/>
      <c r="Y27" s="147">
        <v>7.8579999999999997</v>
      </c>
      <c r="Z27" s="145"/>
      <c r="AA27" s="103">
        <v>32</v>
      </c>
      <c r="AB27" s="148"/>
      <c r="AC27" s="281">
        <v>1.819</v>
      </c>
      <c r="AD27" s="282"/>
      <c r="AE27" s="281">
        <v>11.068</v>
      </c>
      <c r="AF27" s="282"/>
      <c r="AG27" s="114">
        <v>88809.299999999988</v>
      </c>
      <c r="AH27" s="140"/>
      <c r="AI27" s="260"/>
      <c r="AJ27" s="260"/>
      <c r="AK27" s="260"/>
    </row>
    <row r="28" spans="1:37" s="94" customFormat="1" x14ac:dyDescent="0.3">
      <c r="A28" s="548"/>
      <c r="B28" s="327">
        <v>2013</v>
      </c>
      <c r="C28" s="103">
        <v>3228.7</v>
      </c>
      <c r="D28" s="145"/>
      <c r="E28" s="103">
        <v>5191.2</v>
      </c>
      <c r="F28" s="145"/>
      <c r="G28" s="114">
        <v>4672.1000000000004</v>
      </c>
      <c r="H28" s="147"/>
      <c r="I28" s="114">
        <v>1614.4</v>
      </c>
      <c r="J28" s="145"/>
      <c r="K28" s="139">
        <v>1027.2529009009011</v>
      </c>
      <c r="L28" s="145"/>
      <c r="M28" s="114">
        <v>188</v>
      </c>
      <c r="N28" s="147"/>
      <c r="O28" s="103">
        <v>6228.6290000000008</v>
      </c>
      <c r="P28" s="145"/>
      <c r="Q28" s="139">
        <v>1598.4</v>
      </c>
      <c r="R28" s="145"/>
      <c r="S28" s="103">
        <v>1017.0720000000001</v>
      </c>
      <c r="T28" s="145"/>
      <c r="U28" s="103">
        <v>1748</v>
      </c>
      <c r="V28" s="145"/>
      <c r="W28" s="253">
        <v>6</v>
      </c>
      <c r="X28" s="148"/>
      <c r="Y28" s="147">
        <v>3.4710000000000001</v>
      </c>
      <c r="Z28" s="145"/>
      <c r="AA28" s="103">
        <v>22</v>
      </c>
      <c r="AB28" s="239"/>
      <c r="AC28" s="281">
        <v>2.0950000000000002</v>
      </c>
      <c r="AD28" s="282"/>
      <c r="AE28" s="281">
        <v>13.412000000000001</v>
      </c>
      <c r="AF28" s="239"/>
      <c r="AG28" s="114">
        <v>89759.5</v>
      </c>
      <c r="AH28" s="140"/>
      <c r="AI28" s="260"/>
      <c r="AJ28" s="260"/>
      <c r="AK28" s="260"/>
    </row>
    <row r="29" spans="1:37" s="250" customFormat="1" x14ac:dyDescent="0.3">
      <c r="A29" s="548"/>
      <c r="B29" s="326">
        <v>2014</v>
      </c>
      <c r="C29" s="114">
        <v>3351.2</v>
      </c>
      <c r="D29" s="140"/>
      <c r="E29" s="114">
        <v>5202.3</v>
      </c>
      <c r="F29" s="140"/>
      <c r="G29" s="114">
        <v>4682.1000000000004</v>
      </c>
      <c r="H29" s="252"/>
      <c r="I29" s="114">
        <v>1675.6</v>
      </c>
      <c r="J29" s="146"/>
      <c r="K29" s="139">
        <v>1066.4477733027854</v>
      </c>
      <c r="L29" s="146"/>
      <c r="M29" s="114">
        <v>218.5</v>
      </c>
      <c r="N29" s="252"/>
      <c r="O29" s="103">
        <v>9030.1170000000002</v>
      </c>
      <c r="P29" s="145"/>
      <c r="Q29" s="139">
        <v>1658.6</v>
      </c>
      <c r="R29" s="145"/>
      <c r="S29" s="103">
        <v>1055.6279999999999</v>
      </c>
      <c r="T29" s="145"/>
      <c r="U29" s="150">
        <v>4619</v>
      </c>
      <c r="V29" s="148"/>
      <c r="W29" s="147">
        <v>4</v>
      </c>
      <c r="X29" s="146"/>
      <c r="Y29" s="147">
        <v>52.482999999999997</v>
      </c>
      <c r="Z29" s="145"/>
      <c r="AA29" s="103">
        <v>21</v>
      </c>
      <c r="AB29" s="148"/>
      <c r="AC29" s="281">
        <v>2.4079999999999999</v>
      </c>
      <c r="AD29" s="282"/>
      <c r="AE29" s="281">
        <v>16.260999999999999</v>
      </c>
      <c r="AF29" s="282"/>
      <c r="AG29" s="114">
        <v>90728.9</v>
      </c>
      <c r="AH29" s="140"/>
      <c r="AI29" s="260"/>
      <c r="AJ29" s="260"/>
      <c r="AK29" s="260"/>
    </row>
    <row r="30" spans="1:37" s="250" customFormat="1" x14ac:dyDescent="0.3">
      <c r="A30" s="548"/>
      <c r="B30" s="325">
        <v>2015</v>
      </c>
      <c r="C30" s="114">
        <v>3491.599999999999</v>
      </c>
      <c r="D30" s="140"/>
      <c r="E30" s="114">
        <v>5287.2</v>
      </c>
      <c r="F30" s="140"/>
      <c r="G30" s="114">
        <v>4758.5</v>
      </c>
      <c r="H30" s="252"/>
      <c r="I30" s="114">
        <v>1745.8</v>
      </c>
      <c r="J30" s="146"/>
      <c r="K30" s="139">
        <v>972.44442626754847</v>
      </c>
      <c r="L30" s="146"/>
      <c r="M30" s="114">
        <v>220.5</v>
      </c>
      <c r="N30" s="252"/>
      <c r="O30" s="103">
        <v>9900.8319999999985</v>
      </c>
      <c r="P30" s="145"/>
      <c r="Q30" s="139">
        <v>1723.8</v>
      </c>
      <c r="R30" s="145"/>
      <c r="S30" s="103">
        <v>960.19</v>
      </c>
      <c r="T30" s="148"/>
      <c r="U30" s="103">
        <v>5369.7</v>
      </c>
      <c r="V30" s="148"/>
      <c r="W30" s="147">
        <v>8</v>
      </c>
      <c r="X30" s="146"/>
      <c r="Y30" s="147">
        <v>6.8680000000000003</v>
      </c>
      <c r="Z30" s="145"/>
      <c r="AA30" s="103">
        <v>30</v>
      </c>
      <c r="AB30" s="148"/>
      <c r="AC30" s="281">
        <v>2.4039999999999999</v>
      </c>
      <c r="AD30" s="282"/>
      <c r="AE30" s="281">
        <v>17.193000000000001</v>
      </c>
      <c r="AF30" s="282"/>
      <c r="AG30" s="114">
        <v>91709.799999999988</v>
      </c>
      <c r="AH30" s="140"/>
      <c r="AI30" s="260"/>
      <c r="AJ30" s="260"/>
      <c r="AK30" s="260"/>
    </row>
    <row r="31" spans="1:37" s="250" customFormat="1" x14ac:dyDescent="0.3">
      <c r="A31" s="548"/>
      <c r="B31" s="251">
        <v>2016</v>
      </c>
      <c r="C31" s="114">
        <v>3664.6000000000004</v>
      </c>
      <c r="D31" s="140"/>
      <c r="E31" s="114">
        <v>5246.5</v>
      </c>
      <c r="F31" s="140"/>
      <c r="G31" s="114">
        <v>4721.8999999999996</v>
      </c>
      <c r="H31" s="252"/>
      <c r="I31" s="114">
        <v>1832.3</v>
      </c>
      <c r="J31" s="146"/>
      <c r="K31" s="139">
        <v>916.15</v>
      </c>
      <c r="L31" s="146"/>
      <c r="M31" s="114">
        <v>222.9</v>
      </c>
      <c r="N31" s="252"/>
      <c r="O31" s="103">
        <v>10714.491</v>
      </c>
      <c r="P31" s="145"/>
      <c r="Q31" s="139">
        <v>1807.3</v>
      </c>
      <c r="R31" s="145"/>
      <c r="S31" s="103">
        <v>903.65</v>
      </c>
      <c r="T31" s="148"/>
      <c r="U31" s="103">
        <v>6242.4</v>
      </c>
      <c r="V31" s="148"/>
      <c r="W31" s="147">
        <v>10</v>
      </c>
      <c r="X31" s="146"/>
      <c r="Y31" s="147">
        <v>26.908999999999999</v>
      </c>
      <c r="Z31" s="145"/>
      <c r="AA31" s="103">
        <v>35</v>
      </c>
      <c r="AB31" s="148"/>
      <c r="AC31" s="281">
        <v>2.4049999999999998</v>
      </c>
      <c r="AD31" s="282"/>
      <c r="AE31" s="281">
        <v>18.172999999999998</v>
      </c>
      <c r="AF31" s="282"/>
      <c r="AG31" s="114">
        <v>92692.2</v>
      </c>
      <c r="AH31" s="140"/>
      <c r="AI31" s="260"/>
      <c r="AJ31" s="260"/>
      <c r="AK31" s="260"/>
    </row>
    <row r="32" spans="1:37" s="250" customFormat="1" x14ac:dyDescent="0.3">
      <c r="A32" s="548"/>
      <c r="B32" s="255">
        <v>2017</v>
      </c>
      <c r="C32" s="114">
        <v>3733.3000000000006</v>
      </c>
      <c r="D32" s="140"/>
      <c r="E32" s="114">
        <v>5109.5999999999995</v>
      </c>
      <c r="F32" s="140"/>
      <c r="G32" s="114">
        <v>4598.6000000000004</v>
      </c>
      <c r="H32" s="252"/>
      <c r="I32" s="114">
        <v>1866.7</v>
      </c>
      <c r="J32" s="146"/>
      <c r="K32" s="139">
        <v>821.34800000000018</v>
      </c>
      <c r="L32" s="146"/>
      <c r="M32" s="114">
        <v>219.5</v>
      </c>
      <c r="N32" s="252"/>
      <c r="O32" s="103">
        <v>12067.523000000001</v>
      </c>
      <c r="P32" s="145"/>
      <c r="Q32" s="139">
        <v>1834.7</v>
      </c>
      <c r="R32" s="145"/>
      <c r="S32" s="103">
        <v>807.26800000000003</v>
      </c>
      <c r="T32" s="148"/>
      <c r="U32" s="103">
        <v>7738.4</v>
      </c>
      <c r="V32" s="148"/>
      <c r="W32" s="147">
        <v>8</v>
      </c>
      <c r="X32" s="146"/>
      <c r="Y32" s="147">
        <v>49.976999999999997</v>
      </c>
      <c r="Z32" s="145"/>
      <c r="AA32" s="103">
        <v>40</v>
      </c>
      <c r="AB32" s="148"/>
      <c r="AC32" s="281">
        <v>2.343</v>
      </c>
      <c r="AD32" s="282"/>
      <c r="AE32" s="281">
        <v>18.431000000000001</v>
      </c>
      <c r="AF32" s="282"/>
      <c r="AG32" s="114">
        <v>93677.6</v>
      </c>
      <c r="AH32" s="140"/>
      <c r="AI32" s="260"/>
      <c r="AJ32" s="260"/>
      <c r="AK32" s="260"/>
    </row>
    <row r="33" spans="1:37" s="94" customFormat="1" ht="16.2" thickBot="1" x14ac:dyDescent="0.35">
      <c r="A33" s="549"/>
      <c r="B33" s="322">
        <v>2018</v>
      </c>
      <c r="C33" s="135">
        <v>3816.3999999999992</v>
      </c>
      <c r="D33" s="144">
        <v>3816.3999999999992</v>
      </c>
      <c r="E33" s="135">
        <v>4877.3999999999996</v>
      </c>
      <c r="F33" s="144">
        <v>4877.3999999999996</v>
      </c>
      <c r="G33" s="142">
        <v>4389.7</v>
      </c>
      <c r="H33" s="129">
        <v>4389.7</v>
      </c>
      <c r="I33" s="142">
        <v>1908.2</v>
      </c>
      <c r="J33" s="144">
        <v>1908.2</v>
      </c>
      <c r="K33" s="141">
        <v>753.17332797144718</v>
      </c>
      <c r="L33" s="144">
        <v>753.17332797144718</v>
      </c>
      <c r="M33" s="142">
        <v>216.1</v>
      </c>
      <c r="N33" s="129">
        <v>216.1</v>
      </c>
      <c r="O33" s="103">
        <v>12609.999999999998</v>
      </c>
      <c r="P33" s="145">
        <v>12609.999999999998</v>
      </c>
      <c r="Q33" s="141">
        <v>1906.6000000000001</v>
      </c>
      <c r="R33" s="144">
        <v>1906.6000000000001</v>
      </c>
      <c r="S33" s="135">
        <v>743.57400000000007</v>
      </c>
      <c r="T33" s="144">
        <v>743.57400000000007</v>
      </c>
      <c r="U33" s="135">
        <v>8436.4</v>
      </c>
      <c r="V33" s="144">
        <v>8436.4</v>
      </c>
      <c r="W33" s="129">
        <v>12.7</v>
      </c>
      <c r="X33" s="294"/>
      <c r="Y33" s="129">
        <v>0</v>
      </c>
      <c r="Z33" s="144">
        <v>0</v>
      </c>
      <c r="AA33" s="135">
        <v>14.3</v>
      </c>
      <c r="AB33" s="144">
        <v>14.3</v>
      </c>
      <c r="AC33" s="283">
        <v>2.2829999999999999</v>
      </c>
      <c r="AD33" s="284">
        <v>2.2829999999999999</v>
      </c>
      <c r="AE33" s="283">
        <v>18.690000000000001</v>
      </c>
      <c r="AF33" s="149">
        <v>18.690000000000001</v>
      </c>
      <c r="AG33" s="142">
        <v>94666</v>
      </c>
      <c r="AH33" s="143">
        <f>AG33</f>
        <v>94666</v>
      </c>
      <c r="AI33" s="260"/>
      <c r="AJ33" s="260"/>
      <c r="AK33" s="260"/>
    </row>
    <row r="34" spans="1:37" s="1" customFormat="1" x14ac:dyDescent="0.3">
      <c r="A34" s="506" t="s">
        <v>64</v>
      </c>
      <c r="B34" s="241">
        <v>2019</v>
      </c>
      <c r="C34" s="10"/>
      <c r="D34" s="233">
        <f>'National Level VPM Sim Result'!E6/0.5</f>
        <v>3955.6179392677873</v>
      </c>
      <c r="E34" s="10"/>
      <c r="F34" s="233">
        <f>'National Level VPM Sim Result'!F6/0.9</f>
        <v>4746.9757507719642</v>
      </c>
      <c r="G34" s="238"/>
      <c r="H34" s="233">
        <f>'National Level VPM Sim Result'!F6</f>
        <v>4272.2781756947679</v>
      </c>
      <c r="I34" s="238"/>
      <c r="J34" s="233">
        <f>'National Level VPM Sim Result'!E6</f>
        <v>1977.8089696338936</v>
      </c>
      <c r="K34" s="238"/>
      <c r="L34" s="233">
        <f>'National Level VPM Sim Result'!B6</f>
        <v>777.71486816328286</v>
      </c>
      <c r="M34" s="238"/>
      <c r="N34" s="233">
        <f>'National Level VPM Sim Result'!K6</f>
        <v>220.34650318741575</v>
      </c>
      <c r="O34" s="238"/>
      <c r="P34" s="233">
        <f>'National Level VPM Sim Result'!L6</f>
        <v>13413.68209140515</v>
      </c>
      <c r="Q34" s="238"/>
      <c r="R34" s="233">
        <f>'National Level VPM Sim Result'!J6</f>
        <v>1977.8089696338943</v>
      </c>
      <c r="S34" s="238"/>
      <c r="T34" s="233">
        <f>'National Level VPM Sim Result'!G6</f>
        <v>777.71486816328286</v>
      </c>
      <c r="U34" s="238"/>
      <c r="V34" s="233">
        <f>'National Level VPM Sim Result'!AB6</f>
        <v>9361.7434188977968</v>
      </c>
      <c r="W34" s="197"/>
      <c r="X34" s="233">
        <f>'National Level VPM Sim Result'!Z6</f>
        <v>0</v>
      </c>
      <c r="Y34" s="196"/>
      <c r="Z34" s="233">
        <f>'National Level VPM Sim Result'!W6</f>
        <v>0</v>
      </c>
      <c r="AA34" s="238"/>
      <c r="AB34" s="233">
        <f>'National Level VPM Sim Result'!V6</f>
        <v>2.1000000000000001E-2</v>
      </c>
      <c r="AC34" s="4"/>
      <c r="AD34" s="259">
        <f t="shared" ref="AD34:AD81" si="0">N34/AH34*1000</f>
        <v>2.3012797867440486</v>
      </c>
      <c r="AE34" s="4"/>
      <c r="AF34" s="259">
        <f t="shared" ref="AF34:AF81" si="1">R34/AH34*1000</f>
        <v>20.656065506010247</v>
      </c>
      <c r="AG34" s="187"/>
      <c r="AH34" s="188">
        <f t="shared" ref="AH34:AH44" si="2">AH33*(AH$45/AH$33)^(1/12)</f>
        <v>95749.549644796396</v>
      </c>
    </row>
    <row r="35" spans="1:37" s="1" customFormat="1" x14ac:dyDescent="0.3">
      <c r="A35" s="507"/>
      <c r="B35" s="323">
        <v>2020</v>
      </c>
      <c r="C35" s="13"/>
      <c r="D35" s="192">
        <f>'National Level VPM Sim Result'!E7/0.5</f>
        <v>4109.8014489153957</v>
      </c>
      <c r="E35" s="13"/>
      <c r="F35" s="192">
        <f>'National Level VPM Sim Result'!F7/0.9</f>
        <v>4905.2042211984135</v>
      </c>
      <c r="G35" s="193"/>
      <c r="H35" s="192">
        <f>'National Level VPM Sim Result'!F7</f>
        <v>4414.6837990785725</v>
      </c>
      <c r="I35" s="193"/>
      <c r="J35" s="192">
        <f>'National Level VPM Sim Result'!E7</f>
        <v>2054.9007244576978</v>
      </c>
      <c r="K35" s="193"/>
      <c r="L35" s="192">
        <f>'National Level VPM Sim Result'!B7</f>
        <v>801.81352268981232</v>
      </c>
      <c r="M35" s="193"/>
      <c r="N35" s="192">
        <f>'National Level VPM Sim Result'!K7</f>
        <v>225.92758844061416</v>
      </c>
      <c r="O35" s="193"/>
      <c r="P35" s="192">
        <f>'National Level VPM Sim Result'!L7</f>
        <v>14132.052817191428</v>
      </c>
      <c r="Q35" s="193"/>
      <c r="R35" s="192">
        <f>'National Level VPM Sim Result'!J7</f>
        <v>2054.9007244576978</v>
      </c>
      <c r="S35" s="193"/>
      <c r="T35" s="192">
        <f>'National Level VPM Sim Result'!G7</f>
        <v>801.81352268981232</v>
      </c>
      <c r="U35" s="193"/>
      <c r="V35" s="192">
        <f>'National Level VPM Sim Result'!AB7</f>
        <v>9943.2896065534696</v>
      </c>
      <c r="W35" s="197"/>
      <c r="X35" s="192">
        <f>'National Level VPM Sim Result'!Z7</f>
        <v>0</v>
      </c>
      <c r="Y35" s="196"/>
      <c r="Z35" s="192">
        <f>'National Level VPM Sim Result'!W7</f>
        <v>0</v>
      </c>
      <c r="AA35" s="193"/>
      <c r="AB35" s="192">
        <f>'National Level VPM Sim Result'!V7</f>
        <v>2.1000000000000001E-2</v>
      </c>
      <c r="AC35" s="7"/>
      <c r="AD35" s="195">
        <f t="shared" si="0"/>
        <v>2.3328661077809945</v>
      </c>
      <c r="AE35" s="7"/>
      <c r="AF35" s="195">
        <f t="shared" si="1"/>
        <v>21.218339415870165</v>
      </c>
      <c r="AG35" s="126"/>
      <c r="AH35" s="101">
        <f t="shared" si="2"/>
        <v>96845.501628687489</v>
      </c>
    </row>
    <row r="36" spans="1:37" s="1" customFormat="1" x14ac:dyDescent="0.3">
      <c r="A36" s="507"/>
      <c r="B36" s="242">
        <v>2021</v>
      </c>
      <c r="C36" s="13"/>
      <c r="D36" s="192">
        <f>'National Level VPM Sim Result'!E8/0.5</f>
        <v>4284.1901448789358</v>
      </c>
      <c r="E36" s="13"/>
      <c r="F36" s="192">
        <f>'National Level VPM Sim Result'!F8/0.9</f>
        <v>5101.1832337585429</v>
      </c>
      <c r="G36" s="193"/>
      <c r="H36" s="192">
        <f>'National Level VPM Sim Result'!F8</f>
        <v>4591.064910382689</v>
      </c>
      <c r="I36" s="193"/>
      <c r="J36" s="192">
        <f>'National Level VPM Sim Result'!E8</f>
        <v>2142.0950724394679</v>
      </c>
      <c r="K36" s="193"/>
      <c r="L36" s="192">
        <f>'National Level VPM Sim Result'!B8</f>
        <v>826.52329291544686</v>
      </c>
      <c r="M36" s="193"/>
      <c r="N36" s="192">
        <f>'National Level VPM Sim Result'!K8</f>
        <v>231.18462798001454</v>
      </c>
      <c r="O36" s="193"/>
      <c r="P36" s="192">
        <f>'National Level VPM Sim Result'!L8</f>
        <v>14881.950726617306</v>
      </c>
      <c r="Q36" s="193"/>
      <c r="R36" s="192">
        <f>'National Level VPM Sim Result'!J8</f>
        <v>2142.0950724394679</v>
      </c>
      <c r="S36" s="193"/>
      <c r="T36" s="192">
        <f>'National Level VPM Sim Result'!G8</f>
        <v>826.52329291544663</v>
      </c>
      <c r="U36" s="193"/>
      <c r="V36" s="192">
        <f>'National Level VPM Sim Result'!AB8</f>
        <v>10522.063444214631</v>
      </c>
      <c r="W36" s="197"/>
      <c r="X36" s="192">
        <f>'National Level VPM Sim Result'!Z8</f>
        <v>0</v>
      </c>
      <c r="Y36" s="196"/>
      <c r="Z36" s="192">
        <f>'National Level VPM Sim Result'!W8</f>
        <v>0</v>
      </c>
      <c r="AA36" s="193"/>
      <c r="AB36" s="192">
        <f>'National Level VPM Sim Result'!V8</f>
        <v>2.1000000000000001E-2</v>
      </c>
      <c r="AC36" s="7"/>
      <c r="AD36" s="195">
        <f t="shared" si="0"/>
        <v>2.3601346847970648</v>
      </c>
      <c r="AE36" s="7"/>
      <c r="AF36" s="195">
        <f t="shared" si="1"/>
        <v>21.868378199584786</v>
      </c>
      <c r="AG36" s="126"/>
      <c r="AH36" s="101">
        <f t="shared" si="2"/>
        <v>97953.997909188329</v>
      </c>
    </row>
    <row r="37" spans="1:37" s="1" customFormat="1" x14ac:dyDescent="0.3">
      <c r="A37" s="507"/>
      <c r="B37" s="242">
        <v>2022</v>
      </c>
      <c r="C37" s="13"/>
      <c r="D37" s="192">
        <f>'National Level VPM Sim Result'!E9/0.5</f>
        <v>4481.60742348858</v>
      </c>
      <c r="E37" s="13"/>
      <c r="F37" s="192">
        <f>'National Level VPM Sim Result'!F9/0.9</f>
        <v>5325.9579221091353</v>
      </c>
      <c r="G37" s="193"/>
      <c r="H37" s="192">
        <f>'National Level VPM Sim Result'!F9</f>
        <v>4793.3621298982216</v>
      </c>
      <c r="I37" s="193"/>
      <c r="J37" s="192">
        <f>'National Level VPM Sim Result'!E9</f>
        <v>2240.80371174429</v>
      </c>
      <c r="K37" s="193"/>
      <c r="L37" s="192">
        <f>'National Level VPM Sim Result'!B9</f>
        <v>851.9243209025517</v>
      </c>
      <c r="M37" s="193"/>
      <c r="N37" s="192">
        <f>'National Level VPM Sim Result'!K9</f>
        <v>236.49976214458161</v>
      </c>
      <c r="O37" s="193"/>
      <c r="P37" s="192">
        <f>'National Level VPM Sim Result'!L9</f>
        <v>15685.109233664602</v>
      </c>
      <c r="Q37" s="193"/>
      <c r="R37" s="192">
        <f>'National Level VPM Sim Result'!J9</f>
        <v>2240.8037117442896</v>
      </c>
      <c r="S37" s="193"/>
      <c r="T37" s="192">
        <f>'National Level VPM Sim Result'!G9</f>
        <v>851.92432090255147</v>
      </c>
      <c r="U37" s="193"/>
      <c r="V37" s="192">
        <f>'National Level VPM Sim Result'!AB9</f>
        <v>11128.239865910962</v>
      </c>
      <c r="W37" s="197"/>
      <c r="X37" s="192">
        <f>'National Level VPM Sim Result'!Z9</f>
        <v>0</v>
      </c>
      <c r="Y37" s="196"/>
      <c r="Z37" s="192">
        <f>'National Level VPM Sim Result'!W9</f>
        <v>0</v>
      </c>
      <c r="AA37" s="193"/>
      <c r="AB37" s="192">
        <f>'National Level VPM Sim Result'!V9</f>
        <v>2.1000000000000001E-2</v>
      </c>
      <c r="AC37" s="7"/>
      <c r="AD37" s="195">
        <f t="shared" si="0"/>
        <v>2.3870737071235104</v>
      </c>
      <c r="AE37" s="7"/>
      <c r="AF37" s="195">
        <f t="shared" si="1"/>
        <v>22.617205085642038</v>
      </c>
      <c r="AG37" s="126"/>
      <c r="AH37" s="101">
        <f t="shared" si="2"/>
        <v>99075.18206866362</v>
      </c>
    </row>
    <row r="38" spans="1:37" s="1" customFormat="1" x14ac:dyDescent="0.3">
      <c r="A38" s="507"/>
      <c r="B38" s="242">
        <v>2023</v>
      </c>
      <c r="C38" s="13"/>
      <c r="D38" s="192">
        <f>'National Level VPM Sim Result'!E10/0.5</f>
        <v>4705.1866926511539</v>
      </c>
      <c r="E38" s="13"/>
      <c r="F38" s="192">
        <f>'National Level VPM Sim Result'!F10/0.9</f>
        <v>5577.4655946891007</v>
      </c>
      <c r="G38" s="193"/>
      <c r="H38" s="192">
        <f>'National Level VPM Sim Result'!F10</f>
        <v>5019.7190352201906</v>
      </c>
      <c r="I38" s="193"/>
      <c r="J38" s="192">
        <f>'National Level VPM Sim Result'!E10</f>
        <v>2352.5933463255769</v>
      </c>
      <c r="K38" s="193"/>
      <c r="L38" s="192">
        <f>'National Level VPM Sim Result'!B10</f>
        <v>878.0632207653714</v>
      </c>
      <c r="M38" s="193"/>
      <c r="N38" s="192">
        <f>'National Level VPM Sim Result'!K10</f>
        <v>241.91242564104769</v>
      </c>
      <c r="O38" s="193"/>
      <c r="P38" s="192">
        <f>'National Level VPM Sim Result'!L10</f>
        <v>16555.19559335841</v>
      </c>
      <c r="Q38" s="193"/>
      <c r="R38" s="192">
        <f>'National Level VPM Sim Result'!J10</f>
        <v>2352.5933463255774</v>
      </c>
      <c r="S38" s="193"/>
      <c r="T38" s="192">
        <f>'National Level VPM Sim Result'!G10</f>
        <v>878.06322076537151</v>
      </c>
      <c r="U38" s="193"/>
      <c r="V38" s="192">
        <f>'National Level VPM Sim Result'!AB10</f>
        <v>11777.381983779267</v>
      </c>
      <c r="W38" s="197"/>
      <c r="X38" s="192">
        <f>'National Level VPM Sim Result'!Z10</f>
        <v>0</v>
      </c>
      <c r="Y38" s="196"/>
      <c r="Z38" s="192">
        <f>'National Level VPM Sim Result'!W10</f>
        <v>0</v>
      </c>
      <c r="AA38" s="193"/>
      <c r="AB38" s="192">
        <f>'National Level VPM Sim Result'!V10</f>
        <v>2.1000000000000001E-2</v>
      </c>
      <c r="AC38" s="7"/>
      <c r="AD38" s="195">
        <f t="shared" si="0"/>
        <v>2.4140740296441274</v>
      </c>
      <c r="AE38" s="7"/>
      <c r="AF38" s="195">
        <f t="shared" si="1"/>
        <v>23.476820112188896</v>
      </c>
      <c r="AG38" s="126"/>
      <c r="AH38" s="101">
        <f t="shared" si="2"/>
        <v>100209.19933292575</v>
      </c>
    </row>
    <row r="39" spans="1:37" s="1" customFormat="1" x14ac:dyDescent="0.3">
      <c r="A39" s="507"/>
      <c r="B39" s="242">
        <v>2024</v>
      </c>
      <c r="C39" s="13"/>
      <c r="D39" s="192">
        <f>'National Level VPM Sim Result'!E11/0.5</f>
        <v>4958.3332667254826</v>
      </c>
      <c r="E39" s="13"/>
      <c r="F39" s="192">
        <f>'National Level VPM Sim Result'!F11/0.9</f>
        <v>5865.0275856720591</v>
      </c>
      <c r="G39" s="193"/>
      <c r="H39" s="192">
        <f>'National Level VPM Sim Result'!F11</f>
        <v>5278.5248271048531</v>
      </c>
      <c r="I39" s="193"/>
      <c r="J39" s="192">
        <f>'National Level VPM Sim Result'!E11</f>
        <v>2479.1666333627413</v>
      </c>
      <c r="K39" s="193"/>
      <c r="L39" s="192">
        <f>'National Level VPM Sim Result'!B11</f>
        <v>904.9309865601075</v>
      </c>
      <c r="M39" s="193"/>
      <c r="N39" s="192">
        <f>'National Level VPM Sim Result'!K11</f>
        <v>246.95150122726602</v>
      </c>
      <c r="O39" s="193"/>
      <c r="P39" s="192">
        <f>'National Level VPM Sim Result'!L11</f>
        <v>17490.482278813532</v>
      </c>
      <c r="Q39" s="193"/>
      <c r="R39" s="192">
        <f>'National Level VPM Sim Result'!J11</f>
        <v>2479.1666333627418</v>
      </c>
      <c r="S39" s="193"/>
      <c r="T39" s="192">
        <f>'National Level VPM Sim Result'!G11</f>
        <v>904.93098656010693</v>
      </c>
      <c r="U39" s="193"/>
      <c r="V39" s="192">
        <f>'National Level VPM Sim Result'!AB11</f>
        <v>12458.901952935945</v>
      </c>
      <c r="W39" s="197"/>
      <c r="X39" s="192">
        <f>'National Level VPM Sim Result'!Z11</f>
        <v>0</v>
      </c>
      <c r="Y39" s="196"/>
      <c r="Z39" s="192">
        <f>'National Level VPM Sim Result'!W11</f>
        <v>0</v>
      </c>
      <c r="AA39" s="193"/>
      <c r="AB39" s="192">
        <f>'National Level VPM Sim Result'!V11</f>
        <v>2.1000000000000001E-2</v>
      </c>
      <c r="AC39" s="7"/>
      <c r="AD39" s="195">
        <f t="shared" si="0"/>
        <v>2.4364716666126287</v>
      </c>
      <c r="AE39" s="7"/>
      <c r="AF39" s="195">
        <f t="shared" si="1"/>
        <v>24.459941441865649</v>
      </c>
      <c r="AG39" s="126"/>
      <c r="AH39" s="101">
        <f t="shared" si="2"/>
        <v>101356.19659004576</v>
      </c>
    </row>
    <row r="40" spans="1:37" s="1" customFormat="1" x14ac:dyDescent="0.3">
      <c r="A40" s="507"/>
      <c r="B40" s="323">
        <v>2025</v>
      </c>
      <c r="C40" s="13"/>
      <c r="D40" s="338">
        <f>'National Level VPM Sim Result'!E12/0.5</f>
        <v>5245.3589718490448</v>
      </c>
      <c r="E40" s="13"/>
      <c r="F40" s="192">
        <f>'National Level VPM Sim Result'!F12/0.9</f>
        <v>6192.9767425856026</v>
      </c>
      <c r="G40" s="193"/>
      <c r="H40" s="192">
        <f>'National Level VPM Sim Result'!F12</f>
        <v>5573.6790683270428</v>
      </c>
      <c r="I40" s="193"/>
      <c r="J40" s="192">
        <f>'National Level VPM Sim Result'!E12</f>
        <v>2622.6794859245224</v>
      </c>
      <c r="K40" s="193"/>
      <c r="L40" s="192">
        <f>'National Level VPM Sim Result'!B12</f>
        <v>932.54743291140869</v>
      </c>
      <c r="M40" s="193"/>
      <c r="N40" s="192">
        <f>'National Level VPM Sim Result'!K12</f>
        <v>251.48461990766447</v>
      </c>
      <c r="O40" s="193"/>
      <c r="P40" s="192">
        <f>'National Level VPM Sim Result'!L12</f>
        <v>18499.659618849393</v>
      </c>
      <c r="Q40" s="193"/>
      <c r="R40" s="192">
        <f>'National Level VPM Sim Result'!J12</f>
        <v>2622.6794859245224</v>
      </c>
      <c r="S40" s="193"/>
      <c r="T40" s="192">
        <f>'National Level VPM Sim Result'!G12</f>
        <v>932.54743291140903</v>
      </c>
      <c r="U40" s="193"/>
      <c r="V40" s="192">
        <f>'National Level VPM Sim Result'!AB12</f>
        <v>13177.458170430011</v>
      </c>
      <c r="W40" s="197"/>
      <c r="X40" s="192">
        <f>'National Level VPM Sim Result'!Z12</f>
        <v>0</v>
      </c>
      <c r="Y40" s="196"/>
      <c r="Z40" s="192">
        <f>'National Level VPM Sim Result'!W12</f>
        <v>0</v>
      </c>
      <c r="AA40" s="193"/>
      <c r="AB40" s="192">
        <f>'National Level VPM Sim Result'!V12</f>
        <v>2.1000000000000001E-2</v>
      </c>
      <c r="AC40" s="7"/>
      <c r="AD40" s="195">
        <f t="shared" si="0"/>
        <v>2.4531178450140656</v>
      </c>
      <c r="AE40" s="7"/>
      <c r="AF40" s="285">
        <f t="shared" si="1"/>
        <v>25.583043014861055</v>
      </c>
      <c r="AG40" s="126"/>
      <c r="AH40" s="101">
        <f t="shared" si="2"/>
        <v>102516.3224093796</v>
      </c>
    </row>
    <row r="41" spans="1:37" s="1" customFormat="1" x14ac:dyDescent="0.3">
      <c r="A41" s="507"/>
      <c r="B41" s="242">
        <v>2026</v>
      </c>
      <c r="C41" s="13"/>
      <c r="D41" s="192">
        <f>'National Level VPM Sim Result'!E13/0.5</f>
        <v>5447.0667236973177</v>
      </c>
      <c r="E41" s="13"/>
      <c r="F41" s="192">
        <f>'National Level VPM Sim Result'!F13/0.9</f>
        <v>6581.0050378982414</v>
      </c>
      <c r="G41" s="193"/>
      <c r="H41" s="192">
        <f>'National Level VPM Sim Result'!F13</f>
        <v>5922.9045341084175</v>
      </c>
      <c r="I41" s="193"/>
      <c r="J41" s="192">
        <f>'National Level VPM Sim Result'!E13</f>
        <v>2723.5333618486588</v>
      </c>
      <c r="K41" s="193"/>
      <c r="L41" s="192">
        <f>'National Level VPM Sim Result'!B13</f>
        <v>897.64391804891409</v>
      </c>
      <c r="M41" s="193"/>
      <c r="N41" s="192">
        <f>'National Level VPM Sim Result'!K13</f>
        <v>262.52757799979338</v>
      </c>
      <c r="O41" s="193"/>
      <c r="P41" s="192">
        <f>'National Level VPM Sim Result'!L13</f>
        <v>19559.949640259212</v>
      </c>
      <c r="Q41" s="193"/>
      <c r="R41" s="192">
        <f>'National Level VPM Sim Result'!J13</f>
        <v>2723.5333618486593</v>
      </c>
      <c r="S41" s="193"/>
      <c r="T41" s="192">
        <f>'National Level VPM Sim Result'!G13</f>
        <v>897.64391804891397</v>
      </c>
      <c r="U41" s="193"/>
      <c r="V41" s="192">
        <f>'National Level VPM Sim Result'!AB13</f>
        <v>13899.565684150584</v>
      </c>
      <c r="W41" s="197"/>
      <c r="X41" s="192">
        <f>'National Level VPM Sim Result'!Z13</f>
        <v>0</v>
      </c>
      <c r="Y41" s="196"/>
      <c r="Z41" s="192">
        <f>'National Level VPM Sim Result'!W13</f>
        <v>0</v>
      </c>
      <c r="AA41" s="193"/>
      <c r="AB41" s="192">
        <f>'National Level VPM Sim Result'!V13</f>
        <v>2.1000000000000001E-2</v>
      </c>
      <c r="AC41" s="7"/>
      <c r="AD41" s="195">
        <f t="shared" si="0"/>
        <v>2.5318571611807372</v>
      </c>
      <c r="AE41" s="7"/>
      <c r="AF41" s="195">
        <f t="shared" si="1"/>
        <v>26.266183150924444</v>
      </c>
      <c r="AG41" s="126"/>
      <c r="AH41" s="101">
        <f t="shared" si="2"/>
        <v>103689.72706081218</v>
      </c>
    </row>
    <row r="42" spans="1:37" s="1" customFormat="1" x14ac:dyDescent="0.3">
      <c r="A42" s="507"/>
      <c r="B42" s="242">
        <v>2027</v>
      </c>
      <c r="C42" s="13"/>
      <c r="D42" s="192">
        <f>'National Level VPM Sim Result'!E14/0.5</f>
        <v>5680.8898792052596</v>
      </c>
      <c r="E42" s="13"/>
      <c r="F42" s="192">
        <f>'National Level VPM Sim Result'!F14/0.9</f>
        <v>7026.0182420043739</v>
      </c>
      <c r="G42" s="193"/>
      <c r="H42" s="192">
        <f>'National Level VPM Sim Result'!F14</f>
        <v>6323.4164178039364</v>
      </c>
      <c r="I42" s="193"/>
      <c r="J42" s="192">
        <f>'National Level VPM Sim Result'!E14</f>
        <v>2840.4449396026298</v>
      </c>
      <c r="K42" s="193"/>
      <c r="L42" s="192">
        <f>'National Level VPM Sim Result'!B14</f>
        <v>856.50785415385167</v>
      </c>
      <c r="M42" s="193"/>
      <c r="N42" s="192">
        <f>'National Level VPM Sim Result'!K14</f>
        <v>274.99543646746736</v>
      </c>
      <c r="O42" s="193"/>
      <c r="P42" s="192">
        <f>'National Level VPM Sim Result'!L14</f>
        <v>20771.481981948949</v>
      </c>
      <c r="Q42" s="193"/>
      <c r="R42" s="192">
        <f>'National Level VPM Sim Result'!J14</f>
        <v>2840.4170484298047</v>
      </c>
      <c r="S42" s="193"/>
      <c r="T42" s="192">
        <f>'National Level VPM Sim Result'!G14</f>
        <v>856.50785415385167</v>
      </c>
      <c r="U42" s="193"/>
      <c r="V42" s="192">
        <f>'National Level VPM Sim Result'!AB14</f>
        <v>14723.054000612479</v>
      </c>
      <c r="W42" s="197"/>
      <c r="X42" s="192">
        <f>'National Level VPM Sim Result'!Z14</f>
        <v>0</v>
      </c>
      <c r="Y42" s="196"/>
      <c r="Z42" s="192">
        <f>'National Level VPM Sim Result'!W14</f>
        <v>0</v>
      </c>
      <c r="AA42" s="193"/>
      <c r="AB42" s="192">
        <f>'National Level VPM Sim Result'!V14</f>
        <v>4.8891172826274677E-2</v>
      </c>
      <c r="AC42" s="7"/>
      <c r="AD42" s="195">
        <f t="shared" si="0"/>
        <v>2.6220866685798869</v>
      </c>
      <c r="AE42" s="7"/>
      <c r="AF42" s="195">
        <f t="shared" si="1"/>
        <v>27.083430080033043</v>
      </c>
      <c r="AG42" s="126"/>
      <c r="AH42" s="101">
        <f t="shared" si="2"/>
        <v>104876.56253422162</v>
      </c>
    </row>
    <row r="43" spans="1:37" s="1" customFormat="1" x14ac:dyDescent="0.3">
      <c r="A43" s="507"/>
      <c r="B43" s="242">
        <v>2028</v>
      </c>
      <c r="C43" s="13"/>
      <c r="D43" s="192">
        <f>'National Level VPM Sim Result'!E15/0.5</f>
        <v>5965.3893955549474</v>
      </c>
      <c r="E43" s="13"/>
      <c r="F43" s="192">
        <f>'National Level VPM Sim Result'!F15/0.9</f>
        <v>7471.8639492821858</v>
      </c>
      <c r="G43" s="193"/>
      <c r="H43" s="192">
        <f>'National Level VPM Sim Result'!F15</f>
        <v>6724.677554353967</v>
      </c>
      <c r="I43" s="193"/>
      <c r="J43" s="192">
        <f>'National Level VPM Sim Result'!E15</f>
        <v>2982.6946977774737</v>
      </c>
      <c r="K43" s="193"/>
      <c r="L43" s="192">
        <f>'National Level VPM Sim Result'!B15</f>
        <v>810.61276606520096</v>
      </c>
      <c r="M43" s="193"/>
      <c r="N43" s="192">
        <f>'National Level VPM Sim Result'!K15</f>
        <v>292.24387195643124</v>
      </c>
      <c r="O43" s="193"/>
      <c r="P43" s="192">
        <f>'National Level VPM Sim Result'!L15</f>
        <v>22325.568338436224</v>
      </c>
      <c r="Q43" s="193"/>
      <c r="R43" s="192">
        <f>'National Level VPM Sim Result'!J15</f>
        <v>2975.6091231860687</v>
      </c>
      <c r="S43" s="193"/>
      <c r="T43" s="192">
        <f>'National Level VPM Sim Result'!G15</f>
        <v>810.6127660652005</v>
      </c>
      <c r="U43" s="193"/>
      <c r="V43" s="192">
        <f>'National Level VPM Sim Result'!AB15</f>
        <v>15893.12765603869</v>
      </c>
      <c r="W43" s="197"/>
      <c r="X43" s="192">
        <f>'National Level VPM Sim Result'!Z15</f>
        <v>0</v>
      </c>
      <c r="Y43" s="196"/>
      <c r="Z43" s="192">
        <f>'National Level VPM Sim Result'!W15</f>
        <v>0</v>
      </c>
      <c r="AA43" s="193"/>
      <c r="AB43" s="192">
        <f>'National Level VPM Sim Result'!V15</f>
        <v>7.1065745914047973</v>
      </c>
      <c r="AC43" s="7"/>
      <c r="AD43" s="195">
        <f t="shared" si="0"/>
        <v>2.755016827457613</v>
      </c>
      <c r="AE43" s="7"/>
      <c r="AF43" s="195">
        <f t="shared" si="1"/>
        <v>28.051411827503362</v>
      </c>
      <c r="AG43" s="126"/>
      <c r="AH43" s="101">
        <f t="shared" si="2"/>
        <v>106076.98255916641</v>
      </c>
    </row>
    <row r="44" spans="1:37" s="1" customFormat="1" x14ac:dyDescent="0.3">
      <c r="A44" s="507"/>
      <c r="B44" s="242">
        <v>2029</v>
      </c>
      <c r="C44" s="13"/>
      <c r="D44" s="192">
        <f>'National Level VPM Sim Result'!E16/0.5</f>
        <v>6309.8910981988793</v>
      </c>
      <c r="E44" s="13"/>
      <c r="F44" s="192">
        <f>'National Level VPM Sim Result'!F16/0.9</f>
        <v>8057.5322236926086</v>
      </c>
      <c r="G44" s="193"/>
      <c r="H44" s="192">
        <f>'National Level VPM Sim Result'!F16</f>
        <v>7251.779001323348</v>
      </c>
      <c r="I44" s="193"/>
      <c r="J44" s="192">
        <f>'National Level VPM Sim Result'!E16</f>
        <v>3154.9455490994396</v>
      </c>
      <c r="K44" s="193"/>
      <c r="L44" s="192">
        <f>'National Level VPM Sim Result'!B16</f>
        <v>760.12160004139923</v>
      </c>
      <c r="M44" s="193"/>
      <c r="N44" s="192">
        <f>'National Level VPM Sim Result'!K16</f>
        <v>311.80510373476272</v>
      </c>
      <c r="O44" s="193"/>
      <c r="P44" s="192">
        <f>'National Level VPM Sim Result'!L16</f>
        <v>24160.953830395498</v>
      </c>
      <c r="Q44" s="193"/>
      <c r="R44" s="192">
        <f>'National Level VPM Sim Result'!J16</f>
        <v>3133.8740350762537</v>
      </c>
      <c r="S44" s="193"/>
      <c r="T44" s="192">
        <f>'National Level VPM Sim Result'!G16</f>
        <v>760.12160004139923</v>
      </c>
      <c r="U44" s="193"/>
      <c r="V44" s="192">
        <f>'National Level VPM Sim Result'!AB16</f>
        <v>17220.972932806912</v>
      </c>
      <c r="W44" s="197"/>
      <c r="X44" s="192">
        <f>'National Level VPM Sim Result'!Z16</f>
        <v>0</v>
      </c>
      <c r="Y44" s="196"/>
      <c r="Z44" s="192">
        <f>'National Level VPM Sim Result'!W16</f>
        <v>0</v>
      </c>
      <c r="AA44" s="193"/>
      <c r="AB44" s="192">
        <f>'National Level VPM Sim Result'!V16</f>
        <v>21.092514023186236</v>
      </c>
      <c r="AC44" s="7"/>
      <c r="AD44" s="195">
        <f t="shared" si="0"/>
        <v>2.9061588506439904</v>
      </c>
      <c r="AE44" s="7"/>
      <c r="AF44" s="195">
        <f t="shared" si="1"/>
        <v>29.209065710443223</v>
      </c>
      <c r="AG44" s="126"/>
      <c r="AH44" s="101">
        <f t="shared" si="2"/>
        <v>107291.14262479777</v>
      </c>
    </row>
    <row r="45" spans="1:37" s="1" customFormat="1" ht="16.2" thickBot="1" x14ac:dyDescent="0.35">
      <c r="A45" s="508"/>
      <c r="B45" s="324">
        <v>2030</v>
      </c>
      <c r="C45" s="19"/>
      <c r="D45" s="198">
        <f>'National Level VPM Sim Result'!E17/0.5</f>
        <v>6728.5710103853435</v>
      </c>
      <c r="E45" s="19"/>
      <c r="F45" s="198">
        <f>'National Level VPM Sim Result'!F17/0.9</f>
        <v>8742.3290539068767</v>
      </c>
      <c r="G45" s="199"/>
      <c r="H45" s="198">
        <f>'National Level VPM Sim Result'!F17</f>
        <v>7868.0961485161897</v>
      </c>
      <c r="I45" s="199"/>
      <c r="J45" s="198">
        <f>'National Level VPM Sim Result'!E17</f>
        <v>3364.2855051926717</v>
      </c>
      <c r="K45" s="199"/>
      <c r="L45" s="198">
        <f>'National Level VPM Sim Result'!B17</f>
        <v>706.51807184998381</v>
      </c>
      <c r="M45" s="199"/>
      <c r="N45" s="198">
        <f>'National Level VPM Sim Result'!K17</f>
        <v>334.58101313630647</v>
      </c>
      <c r="O45" s="199"/>
      <c r="P45" s="198">
        <f>'National Level VPM Sim Result'!L17</f>
        <v>26367.747943211223</v>
      </c>
      <c r="Q45" s="199"/>
      <c r="R45" s="198">
        <f>'National Level VPM Sim Result'!J17</f>
        <v>3323.0523615625489</v>
      </c>
      <c r="S45" s="199"/>
      <c r="T45" s="198">
        <f>'National Level VPM Sim Result'!G17</f>
        <v>706.51807184998404</v>
      </c>
      <c r="U45" s="199"/>
      <c r="V45" s="198">
        <f>'National Level VPM Sim Result'!AB17</f>
        <v>18834.225807831343</v>
      </c>
      <c r="W45" s="202"/>
      <c r="X45" s="198">
        <f>'National Level VPM Sim Result'!Z17</f>
        <v>0</v>
      </c>
      <c r="Y45" s="201"/>
      <c r="Z45" s="198">
        <f>'National Level VPM Sim Result'!W17</f>
        <v>0</v>
      </c>
      <c r="AA45" s="199"/>
      <c r="AB45" s="198">
        <f>'National Level VPM Sim Result'!V17</f>
        <v>41.254143630123416</v>
      </c>
      <c r="AC45" s="16"/>
      <c r="AD45" s="200">
        <f t="shared" si="0"/>
        <v>3.083150383861164</v>
      </c>
      <c r="AE45" s="16"/>
      <c r="AF45" s="200">
        <f t="shared" si="1"/>
        <v>30.621791918504268</v>
      </c>
      <c r="AG45" s="234"/>
      <c r="AH45" s="189">
        <v>108519.20000000001</v>
      </c>
    </row>
    <row r="46" spans="1:37" s="1" customFormat="1" x14ac:dyDescent="0.3">
      <c r="A46" s="506" t="s">
        <v>83</v>
      </c>
      <c r="B46" s="241">
        <v>2019</v>
      </c>
      <c r="C46" s="10"/>
      <c r="D46" s="233">
        <f>'National Level VPM Sim Result'!E23/0.5</f>
        <v>3055.5351159629258</v>
      </c>
      <c r="E46" s="10"/>
      <c r="F46" s="233">
        <f>'National Level VPM Sim Result'!F23/0.9</f>
        <v>4796.5289853361846</v>
      </c>
      <c r="G46" s="238"/>
      <c r="H46" s="233">
        <f>'National Level VPM Sim Result'!F23</f>
        <v>4316.8760868025665</v>
      </c>
      <c r="I46" s="238"/>
      <c r="J46" s="233">
        <f>'National Level VPM Sim Result'!E23</f>
        <v>1527.7675579814629</v>
      </c>
      <c r="K46" s="238"/>
      <c r="L46" s="233">
        <f>'National Level VPM Sim Result'!B23</f>
        <v>519.62756574953869</v>
      </c>
      <c r="M46" s="238"/>
      <c r="N46" s="233">
        <f>'National Level VPM Sim Result'!K23</f>
        <v>231.75435627159857</v>
      </c>
      <c r="O46" s="238"/>
      <c r="P46" s="233">
        <f>'National Level VPM Sim Result'!L23</f>
        <v>11001.068808648844</v>
      </c>
      <c r="Q46" s="238"/>
      <c r="R46" s="233">
        <f>'National Level VPM Sim Result'!J23</f>
        <v>1527.7675579814627</v>
      </c>
      <c r="S46" s="238"/>
      <c r="T46" s="233">
        <f>'National Level VPM Sim Result'!G23</f>
        <v>519.62756574953835</v>
      </c>
      <c r="U46" s="238"/>
      <c r="V46" s="233">
        <f>'National Level VPM Sim Result'!AB23</f>
        <v>6915.9400781178756</v>
      </c>
      <c r="W46" s="197"/>
      <c r="X46" s="233">
        <f>'National Level VPM Sim Result'!Z23</f>
        <v>0</v>
      </c>
      <c r="Y46" s="196"/>
      <c r="Z46" s="233">
        <f>'National Level VPM Sim Result'!W23</f>
        <v>0</v>
      </c>
      <c r="AA46" s="238"/>
      <c r="AB46" s="233">
        <f>'National Level VPM Sim Result'!V23</f>
        <v>2.1000000000000001E-2</v>
      </c>
      <c r="AC46" s="4"/>
      <c r="AD46" s="259">
        <f t="shared" si="0"/>
        <v>2.1114393436608832</v>
      </c>
      <c r="AE46" s="4"/>
      <c r="AF46" s="259">
        <f t="shared" si="1"/>
        <v>13.918998467974385</v>
      </c>
      <c r="AG46" s="187"/>
      <c r="AH46" s="188">
        <f t="shared" ref="AH46:AH56" si="3">AH45*(AH$45/AH$33)^(1/12)</f>
        <v>109761.31375376154</v>
      </c>
    </row>
    <row r="47" spans="1:37" s="1" customFormat="1" x14ac:dyDescent="0.3">
      <c r="A47" s="507"/>
      <c r="B47" s="242">
        <v>2020</v>
      </c>
      <c r="C47" s="13"/>
      <c r="D47" s="192">
        <f>'National Level VPM Sim Result'!E24/0.5</f>
        <v>3496.6338281999733</v>
      </c>
      <c r="E47" s="13"/>
      <c r="F47" s="192">
        <f>'National Level VPM Sim Result'!F24/0.9</f>
        <v>5003.5656464854619</v>
      </c>
      <c r="G47" s="193"/>
      <c r="H47" s="192">
        <f>'National Level VPM Sim Result'!F24</f>
        <v>4503.2090818369161</v>
      </c>
      <c r="I47" s="193"/>
      <c r="J47" s="192">
        <f>'National Level VPM Sim Result'!E24</f>
        <v>1748.3169140999867</v>
      </c>
      <c r="K47" s="193"/>
      <c r="L47" s="192">
        <f>'National Level VPM Sim Result'!B24</f>
        <v>597.57316673246476</v>
      </c>
      <c r="M47" s="193"/>
      <c r="N47" s="192">
        <f>'National Level VPM Sim Result'!K24</f>
        <v>259.76120670327731</v>
      </c>
      <c r="O47" s="193"/>
      <c r="P47" s="192">
        <f>'National Level VPM Sim Result'!L24</f>
        <v>13227.889464401715</v>
      </c>
      <c r="Q47" s="193"/>
      <c r="R47" s="192">
        <f>'National Level VPM Sim Result'!J24</f>
        <v>1748.3169140999871</v>
      </c>
      <c r="S47" s="193"/>
      <c r="T47" s="192">
        <f>'National Level VPM Sim Result'!G24</f>
        <v>597.57316673246487</v>
      </c>
      <c r="U47" s="193"/>
      <c r="V47" s="192">
        <f>'National Level VPM Sim Result'!AB24</f>
        <v>8984.434589268074</v>
      </c>
      <c r="W47" s="197"/>
      <c r="X47" s="192">
        <f>'National Level VPM Sim Result'!Z24</f>
        <v>0</v>
      </c>
      <c r="Y47" s="196"/>
      <c r="Z47" s="192">
        <f>'National Level VPM Sim Result'!W24</f>
        <v>0</v>
      </c>
      <c r="AA47" s="193"/>
      <c r="AB47" s="192">
        <f>'National Level VPM Sim Result'!V24</f>
        <v>2.1000000000000001E-2</v>
      </c>
      <c r="AC47" s="7"/>
      <c r="AD47" s="195">
        <f t="shared" si="0"/>
        <v>2.3398191091867839</v>
      </c>
      <c r="AE47" s="7"/>
      <c r="AF47" s="195">
        <f t="shared" si="1"/>
        <v>15.748099481222528</v>
      </c>
      <c r="AG47" s="126"/>
      <c r="AH47" s="101">
        <f t="shared" si="3"/>
        <v>111017.64477577868</v>
      </c>
    </row>
    <row r="48" spans="1:37" s="1" customFormat="1" x14ac:dyDescent="0.3">
      <c r="A48" s="507"/>
      <c r="B48" s="242">
        <v>2021</v>
      </c>
      <c r="C48" s="13"/>
      <c r="D48" s="192">
        <f>'National Level VPM Sim Result'!E25/0.5</f>
        <v>3648.0888128148977</v>
      </c>
      <c r="E48" s="13"/>
      <c r="F48" s="192">
        <f>'National Level VPM Sim Result'!F25/0.9</f>
        <v>5205.9889551779524</v>
      </c>
      <c r="G48" s="193"/>
      <c r="H48" s="192">
        <f>'National Level VPM Sim Result'!F25</f>
        <v>4685.390059660157</v>
      </c>
      <c r="I48" s="193"/>
      <c r="J48" s="192">
        <f>'National Level VPM Sim Result'!E25</f>
        <v>1824.0444064074488</v>
      </c>
      <c r="K48" s="193"/>
      <c r="L48" s="192">
        <f>'National Level VPM Sim Result'!B25</f>
        <v>615.80720452500714</v>
      </c>
      <c r="M48" s="193"/>
      <c r="N48" s="192">
        <f>'National Level VPM Sim Result'!K25</f>
        <v>268.91570000166752</v>
      </c>
      <c r="O48" s="193"/>
      <c r="P48" s="192">
        <f>'National Level VPM Sim Result'!L25</f>
        <v>13937.268248270604</v>
      </c>
      <c r="Q48" s="193"/>
      <c r="R48" s="192">
        <f>'National Level VPM Sim Result'!J25</f>
        <v>1824.0444064074493</v>
      </c>
      <c r="S48" s="193"/>
      <c r="T48" s="192">
        <f>'National Level VPM Sim Result'!G25</f>
        <v>615.80720452500736</v>
      </c>
      <c r="U48" s="193"/>
      <c r="V48" s="192">
        <f>'National Level VPM Sim Result'!AB25</f>
        <v>9520.7868886121141</v>
      </c>
      <c r="W48" s="197"/>
      <c r="X48" s="192">
        <f>'National Level VPM Sim Result'!Z25</f>
        <v>0</v>
      </c>
      <c r="Y48" s="196"/>
      <c r="Z48" s="192">
        <f>'National Level VPM Sim Result'!W25</f>
        <v>0</v>
      </c>
      <c r="AA48" s="193"/>
      <c r="AB48" s="192">
        <f>'National Level VPM Sim Result'!V25</f>
        <v>2.1000000000000001E-2</v>
      </c>
      <c r="AC48" s="7"/>
      <c r="AD48" s="195">
        <f t="shared" si="0"/>
        <v>2.3948671978697189</v>
      </c>
      <c r="AE48" s="7"/>
      <c r="AF48" s="195">
        <f t="shared" si="1"/>
        <v>16.244288140617506</v>
      </c>
      <c r="AG48" s="126"/>
      <c r="AH48" s="101">
        <f t="shared" si="3"/>
        <v>112288.35579729568</v>
      </c>
    </row>
    <row r="49" spans="1:34" s="1" customFormat="1" x14ac:dyDescent="0.3">
      <c r="A49" s="507"/>
      <c r="B49" s="242">
        <v>2022</v>
      </c>
      <c r="C49" s="13"/>
      <c r="D49" s="192">
        <f>'National Level VPM Sim Result'!E26/0.5</f>
        <v>3820.5062823626481</v>
      </c>
      <c r="E49" s="13"/>
      <c r="F49" s="192">
        <f>'National Level VPM Sim Result'!F26/0.9</f>
        <v>5435.3354843773013</v>
      </c>
      <c r="G49" s="193"/>
      <c r="H49" s="192">
        <f>'National Level VPM Sim Result'!F26</f>
        <v>4891.8019359395712</v>
      </c>
      <c r="I49" s="193"/>
      <c r="J49" s="192">
        <f>'National Level VPM Sim Result'!E26</f>
        <v>1910.2531411813241</v>
      </c>
      <c r="K49" s="193"/>
      <c r="L49" s="192">
        <f>'National Level VPM Sim Result'!B26</f>
        <v>634.55465047247912</v>
      </c>
      <c r="M49" s="193"/>
      <c r="N49" s="192">
        <f>'National Level VPM Sim Result'!K26</f>
        <v>277.84916322054426</v>
      </c>
      <c r="O49" s="193"/>
      <c r="P49" s="192">
        <f>'National Level VPM Sim Result'!L26</f>
        <v>14707.142739460807</v>
      </c>
      <c r="Q49" s="193"/>
      <c r="R49" s="192">
        <f>'National Level VPM Sim Result'!J26</f>
        <v>1910.2531411813241</v>
      </c>
      <c r="S49" s="193"/>
      <c r="T49" s="192">
        <f>'National Level VPM Sim Result'!G26</f>
        <v>634.55465047247912</v>
      </c>
      <c r="U49" s="193"/>
      <c r="V49" s="192">
        <f>'National Level VPM Sim Result'!AB26</f>
        <v>10093.182966741779</v>
      </c>
      <c r="W49" s="197"/>
      <c r="X49" s="192">
        <f>'National Level VPM Sim Result'!Z26</f>
        <v>0</v>
      </c>
      <c r="Y49" s="196"/>
      <c r="Z49" s="192">
        <f>'National Level VPM Sim Result'!W26</f>
        <v>0</v>
      </c>
      <c r="AA49" s="193"/>
      <c r="AB49" s="192">
        <f>'National Level VPM Sim Result'!V26</f>
        <v>2.1000000000000001E-2</v>
      </c>
      <c r="AC49" s="7"/>
      <c r="AD49" s="195">
        <f t="shared" si="0"/>
        <v>2.4464235993356755</v>
      </c>
      <c r="AE49" s="7"/>
      <c r="AF49" s="195">
        <f t="shared" si="1"/>
        <v>16.819515708174535</v>
      </c>
      <c r="AG49" s="126"/>
      <c r="AH49" s="101">
        <f t="shared" si="3"/>
        <v>113573.61141218308</v>
      </c>
    </row>
    <row r="50" spans="1:34" s="1" customFormat="1" x14ac:dyDescent="0.3">
      <c r="A50" s="507"/>
      <c r="B50" s="242">
        <v>2023</v>
      </c>
      <c r="C50" s="13"/>
      <c r="D50" s="192">
        <f>'National Level VPM Sim Result'!E27/0.5</f>
        <v>4016.83386995198</v>
      </c>
      <c r="E50" s="13"/>
      <c r="F50" s="192">
        <f>'National Level VPM Sim Result'!F27/0.9</f>
        <v>5691.8425963674235</v>
      </c>
      <c r="G50" s="193"/>
      <c r="H50" s="192">
        <f>'National Level VPM Sim Result'!F27</f>
        <v>5122.6583367306812</v>
      </c>
      <c r="I50" s="193"/>
      <c r="J50" s="192">
        <f>'National Level VPM Sim Result'!E27</f>
        <v>2008.41693497599</v>
      </c>
      <c r="K50" s="193"/>
      <c r="L50" s="192">
        <f>'National Level VPM Sim Result'!B27</f>
        <v>653.84648730446588</v>
      </c>
      <c r="M50" s="193"/>
      <c r="N50" s="192">
        <f>'National Level VPM Sim Result'!K27</f>
        <v>286.58464887845588</v>
      </c>
      <c r="O50" s="193"/>
      <c r="P50" s="192">
        <f>'National Level VPM Sim Result'!L27</f>
        <v>15547.609057216572</v>
      </c>
      <c r="Q50" s="193"/>
      <c r="R50" s="192">
        <f>'National Level VPM Sim Result'!J27</f>
        <v>2008.4169349759902</v>
      </c>
      <c r="S50" s="193"/>
      <c r="T50" s="192">
        <f>'National Level VPM Sim Result'!G27</f>
        <v>653.84648730446577</v>
      </c>
      <c r="U50" s="193"/>
      <c r="V50" s="192">
        <f>'National Level VPM Sim Result'!AB27</f>
        <v>10711.528369364347</v>
      </c>
      <c r="W50" s="197"/>
      <c r="X50" s="192">
        <f>'National Level VPM Sim Result'!Z27</f>
        <v>0</v>
      </c>
      <c r="Y50" s="196"/>
      <c r="Z50" s="192">
        <f>'National Level VPM Sim Result'!W27</f>
        <v>0</v>
      </c>
      <c r="AA50" s="193"/>
      <c r="AB50" s="192">
        <f>'National Level VPM Sim Result'!V27</f>
        <v>2.1000000000000001E-2</v>
      </c>
      <c r="AC50" s="7"/>
      <c r="AD50" s="195">
        <f t="shared" si="0"/>
        <v>2.4947829920760793</v>
      </c>
      <c r="AE50" s="7"/>
      <c r="AF50" s="195">
        <f t="shared" si="1"/>
        <v>17.483715300119623</v>
      </c>
      <c r="AG50" s="126"/>
      <c r="AH50" s="101">
        <f t="shared" si="3"/>
        <v>114873.57809825744</v>
      </c>
    </row>
    <row r="51" spans="1:34" s="1" customFormat="1" x14ac:dyDescent="0.3">
      <c r="A51" s="507"/>
      <c r="B51" s="242">
        <v>2024</v>
      </c>
      <c r="C51" s="13"/>
      <c r="D51" s="192">
        <f>'National Level VPM Sim Result'!E28/0.5</f>
        <v>4240.098965363105</v>
      </c>
      <c r="E51" s="13"/>
      <c r="F51" s="192">
        <f>'National Level VPM Sim Result'!F28/0.9</f>
        <v>5985.1607005557744</v>
      </c>
      <c r="G51" s="193"/>
      <c r="H51" s="192">
        <f>'National Level VPM Sim Result'!F28</f>
        <v>5386.6446305001973</v>
      </c>
      <c r="I51" s="193"/>
      <c r="J51" s="192">
        <f>'National Level VPM Sim Result'!E28</f>
        <v>2120.0494826815525</v>
      </c>
      <c r="K51" s="193"/>
      <c r="L51" s="192">
        <f>'National Level VPM Sim Result'!B28</f>
        <v>673.64820406833269</v>
      </c>
      <c r="M51" s="193"/>
      <c r="N51" s="192">
        <f>'National Level VPM Sim Result'!K28</f>
        <v>294.37421656424681</v>
      </c>
      <c r="O51" s="193"/>
      <c r="P51" s="192">
        <f>'National Level VPM Sim Result'!L28</f>
        <v>16456.485358714879</v>
      </c>
      <c r="Q51" s="193"/>
      <c r="R51" s="192">
        <f>'National Level VPM Sim Result'!J28</f>
        <v>2120.049482681552</v>
      </c>
      <c r="S51" s="193"/>
      <c r="T51" s="192">
        <f>'National Level VPM Sim Result'!G28</f>
        <v>673.64820406833257</v>
      </c>
      <c r="U51" s="193"/>
      <c r="V51" s="192">
        <f>'National Level VPM Sim Result'!AB28</f>
        <v>11364.207944778931</v>
      </c>
      <c r="W51" s="197"/>
      <c r="X51" s="192">
        <f>'National Level VPM Sim Result'!Z28</f>
        <v>0</v>
      </c>
      <c r="Y51" s="196"/>
      <c r="Z51" s="192">
        <f>'National Level VPM Sim Result'!W28</f>
        <v>0</v>
      </c>
      <c r="AA51" s="193"/>
      <c r="AB51" s="192">
        <f>'National Level VPM Sim Result'!V28</f>
        <v>2.1000000000000001E-2</v>
      </c>
      <c r="AC51" s="7"/>
      <c r="AD51" s="195">
        <f t="shared" si="0"/>
        <v>2.5335933290489492</v>
      </c>
      <c r="AE51" s="7"/>
      <c r="AF51" s="195">
        <f t="shared" si="1"/>
        <v>18.246649755086032</v>
      </c>
      <c r="AG51" s="126"/>
      <c r="AH51" s="101">
        <f t="shared" si="3"/>
        <v>116188.42423884495</v>
      </c>
    </row>
    <row r="52" spans="1:34" s="1" customFormat="1" x14ac:dyDescent="0.3">
      <c r="A52" s="507"/>
      <c r="B52" s="242">
        <v>2025</v>
      </c>
      <c r="C52" s="13"/>
      <c r="D52" s="337">
        <f>'National Level VPM Sim Result'!E29/0.5</f>
        <v>4494.3251170243921</v>
      </c>
      <c r="E52" s="13"/>
      <c r="F52" s="192">
        <f>'National Level VPM Sim Result'!F29/0.9</f>
        <v>6319.7291149322718</v>
      </c>
      <c r="G52" s="193"/>
      <c r="H52" s="192">
        <f>'National Level VPM Sim Result'!F29</f>
        <v>5687.7562034390448</v>
      </c>
      <c r="I52" s="193"/>
      <c r="J52" s="192">
        <f>'National Level VPM Sim Result'!E29</f>
        <v>2247.162558512196</v>
      </c>
      <c r="K52" s="193"/>
      <c r="L52" s="192">
        <f>'National Level VPM Sim Result'!B29</f>
        <v>693.98581658391379</v>
      </c>
      <c r="M52" s="193"/>
      <c r="N52" s="192">
        <f>'National Level VPM Sim Result'!K29</f>
        <v>301.20465070685236</v>
      </c>
      <c r="O52" s="193"/>
      <c r="P52" s="192">
        <f>'National Level VPM Sim Result'!L29</f>
        <v>17445.4019378019</v>
      </c>
      <c r="Q52" s="193"/>
      <c r="R52" s="192">
        <f>'National Level VPM Sim Result'!J29</f>
        <v>2247.1625585121956</v>
      </c>
      <c r="S52" s="193"/>
      <c r="T52" s="192">
        <f>'National Level VPM Sim Result'!G29</f>
        <v>693.98581658391379</v>
      </c>
      <c r="U52" s="193"/>
      <c r="V52" s="192">
        <f>'National Level VPM Sim Result'!AB29</f>
        <v>12058.843385069711</v>
      </c>
      <c r="W52" s="197"/>
      <c r="X52" s="192">
        <f>'National Level VPM Sim Result'!Z29</f>
        <v>0</v>
      </c>
      <c r="Y52" s="196"/>
      <c r="Z52" s="192">
        <f>'National Level VPM Sim Result'!W29</f>
        <v>0</v>
      </c>
      <c r="AA52" s="193"/>
      <c r="AB52" s="192">
        <f>'National Level VPM Sim Result'!V29</f>
        <v>2.1000000000000001E-2</v>
      </c>
      <c r="AC52" s="7"/>
      <c r="AD52" s="195">
        <f t="shared" si="0"/>
        <v>2.5630442158827376</v>
      </c>
      <c r="AE52" s="7"/>
      <c r="AF52" s="285">
        <f t="shared" si="1"/>
        <v>19.121806334087609</v>
      </c>
      <c r="AG52" s="126"/>
      <c r="AH52" s="101">
        <f t="shared" si="3"/>
        <v>117518.32014459203</v>
      </c>
    </row>
    <row r="53" spans="1:34" s="1" customFormat="1" x14ac:dyDescent="0.3">
      <c r="A53" s="507"/>
      <c r="B53" s="242">
        <v>2026</v>
      </c>
      <c r="C53" s="13"/>
      <c r="D53" s="192">
        <f>'National Level VPM Sim Result'!E30/0.5</f>
        <v>4692.2355222174683</v>
      </c>
      <c r="E53" s="13"/>
      <c r="F53" s="192">
        <f>'National Level VPM Sim Result'!F30/0.9</f>
        <v>6715.5954477553851</v>
      </c>
      <c r="G53" s="193"/>
      <c r="H53" s="192">
        <f>'National Level VPM Sim Result'!F30</f>
        <v>6044.0359029798465</v>
      </c>
      <c r="I53" s="193"/>
      <c r="J53" s="192">
        <f>'National Level VPM Sim Result'!E30</f>
        <v>2346.1177611087342</v>
      </c>
      <c r="K53" s="193"/>
      <c r="L53" s="192">
        <f>'National Level VPM Sim Result'!B30</f>
        <v>667.72874823421807</v>
      </c>
      <c r="M53" s="193"/>
      <c r="N53" s="192">
        <f>'National Level VPM Sim Result'!K30</f>
        <v>319.04392264204648</v>
      </c>
      <c r="O53" s="193"/>
      <c r="P53" s="192">
        <f>'National Level VPM Sim Result'!L30</f>
        <v>18550.961836950577</v>
      </c>
      <c r="Q53" s="193"/>
      <c r="R53" s="192">
        <f>'National Level VPM Sim Result'!J30</f>
        <v>2346.1177611087342</v>
      </c>
      <c r="S53" s="193"/>
      <c r="T53" s="192">
        <f>'National Level VPM Sim Result'!G30</f>
        <v>667.7287482342183</v>
      </c>
      <c r="U53" s="193"/>
      <c r="V53" s="192">
        <f>'National Level VPM Sim Result'!AB30</f>
        <v>12825.962856612778</v>
      </c>
      <c r="W53" s="197"/>
      <c r="X53" s="192">
        <f>'National Level VPM Sim Result'!Z30</f>
        <v>0</v>
      </c>
      <c r="Y53" s="196"/>
      <c r="Z53" s="192">
        <f>'National Level VPM Sim Result'!W30</f>
        <v>0</v>
      </c>
      <c r="AA53" s="193"/>
      <c r="AB53" s="192">
        <f>'National Level VPM Sim Result'!V30</f>
        <v>2.1000000000000001E-2</v>
      </c>
      <c r="AC53" s="7"/>
      <c r="AD53" s="195">
        <f t="shared" si="0"/>
        <v>2.6841216088611453</v>
      </c>
      <c r="AE53" s="7"/>
      <c r="AF53" s="195">
        <f t="shared" si="1"/>
        <v>19.737926136866566</v>
      </c>
      <c r="AG53" s="126"/>
      <c r="AH53" s="101">
        <f t="shared" si="3"/>
        <v>118863.43807552544</v>
      </c>
    </row>
    <row r="54" spans="1:34" s="1" customFormat="1" x14ac:dyDescent="0.3">
      <c r="A54" s="507"/>
      <c r="B54" s="242">
        <v>2027</v>
      </c>
      <c r="C54" s="13"/>
      <c r="D54" s="192">
        <f>'National Level VPM Sim Result'!E31/0.5</f>
        <v>4922.1964106021469</v>
      </c>
      <c r="E54" s="13"/>
      <c r="F54" s="192">
        <f>'National Level VPM Sim Result'!F31/0.9</f>
        <v>7168.2977704173381</v>
      </c>
      <c r="G54" s="193"/>
      <c r="H54" s="192">
        <f>'National Level VPM Sim Result'!F31</f>
        <v>6451.4679933756042</v>
      </c>
      <c r="I54" s="193"/>
      <c r="J54" s="192">
        <f>'National Level VPM Sim Result'!E31</f>
        <v>2461.0982053010734</v>
      </c>
      <c r="K54" s="193"/>
      <c r="L54" s="192">
        <f>'National Level VPM Sim Result'!B31</f>
        <v>636.87536632901652</v>
      </c>
      <c r="M54" s="193"/>
      <c r="N54" s="192">
        <f>'National Level VPM Sim Result'!K31</f>
        <v>338.94892417443589</v>
      </c>
      <c r="O54" s="193"/>
      <c r="P54" s="192">
        <f>'National Level VPM Sim Result'!L31</f>
        <v>19810.119645189036</v>
      </c>
      <c r="Q54" s="193"/>
      <c r="R54" s="192">
        <f>'National Level VPM Sim Result'!J31</f>
        <v>2461.098205301073</v>
      </c>
      <c r="S54" s="193"/>
      <c r="T54" s="192">
        <f>'National Level VPM Sim Result'!G31</f>
        <v>636.87536632901652</v>
      </c>
      <c r="U54" s="193"/>
      <c r="V54" s="192">
        <f>'National Level VPM Sim Result'!AB31</f>
        <v>13697.59357598787</v>
      </c>
      <c r="W54" s="197"/>
      <c r="X54" s="192">
        <f>'National Level VPM Sim Result'!Z31</f>
        <v>0</v>
      </c>
      <c r="Y54" s="196"/>
      <c r="Z54" s="192">
        <f>'National Level VPM Sim Result'!W31</f>
        <v>0</v>
      </c>
      <c r="AA54" s="193"/>
      <c r="AB54" s="192">
        <f>'National Level VPM Sim Result'!V31</f>
        <v>2.1000000000000001E-2</v>
      </c>
      <c r="AC54" s="7"/>
      <c r="AD54" s="195">
        <f t="shared" si="0"/>
        <v>2.8193127724825398</v>
      </c>
      <c r="AE54" s="7"/>
      <c r="AF54" s="195">
        <f t="shared" si="1"/>
        <v>20.470947419111155</v>
      </c>
      <c r="AG54" s="126"/>
      <c r="AH54" s="101">
        <f t="shared" si="3"/>
        <v>120223.95226336493</v>
      </c>
    </row>
    <row r="55" spans="1:34" s="1" customFormat="1" x14ac:dyDescent="0.3">
      <c r="A55" s="507"/>
      <c r="B55" s="242">
        <v>2028</v>
      </c>
      <c r="C55" s="13"/>
      <c r="D55" s="192">
        <f>'National Level VPM Sim Result'!E32/0.5</f>
        <v>5192.7260851534047</v>
      </c>
      <c r="E55" s="13"/>
      <c r="F55" s="192">
        <f>'National Level VPM Sim Result'!F32/0.9</f>
        <v>7685.8440400369836</v>
      </c>
      <c r="G55" s="193"/>
      <c r="H55" s="192">
        <f>'National Level VPM Sim Result'!F32</f>
        <v>6917.2596360332855</v>
      </c>
      <c r="I55" s="193"/>
      <c r="J55" s="192">
        <f>'National Level VPM Sim Result'!E32</f>
        <v>2596.3630425767024</v>
      </c>
      <c r="K55" s="193"/>
      <c r="L55" s="192">
        <f>'National Level VPM Sim Result'!B32</f>
        <v>602.14859957157682</v>
      </c>
      <c r="M55" s="193"/>
      <c r="N55" s="192">
        <f>'National Level VPM Sim Result'!K32</f>
        <v>360.79579775975765</v>
      </c>
      <c r="O55" s="193"/>
      <c r="P55" s="192">
        <f>'National Level VPM Sim Result'!L32</f>
        <v>21262.015854711357</v>
      </c>
      <c r="Q55" s="193"/>
      <c r="R55" s="192">
        <f>'National Level VPM Sim Result'!J32</f>
        <v>2596.3630425767033</v>
      </c>
      <c r="S55" s="193"/>
      <c r="T55" s="192">
        <f>'National Level VPM Sim Result'!G32</f>
        <v>602.14859957157694</v>
      </c>
      <c r="U55" s="193"/>
      <c r="V55" s="192">
        <f>'National Level VPM Sim Result'!AB32</f>
        <v>14705.545016437827</v>
      </c>
      <c r="W55" s="197"/>
      <c r="X55" s="192">
        <f>'National Level VPM Sim Result'!Z32</f>
        <v>0</v>
      </c>
      <c r="Y55" s="196"/>
      <c r="Z55" s="192">
        <f>'National Level VPM Sim Result'!W32</f>
        <v>0</v>
      </c>
      <c r="AA55" s="193"/>
      <c r="AB55" s="192">
        <f>'National Level VPM Sim Result'!V32</f>
        <v>2.1000000000000001E-2</v>
      </c>
      <c r="AC55" s="7"/>
      <c r="AD55" s="195">
        <f t="shared" si="0"/>
        <v>2.9670697552598089</v>
      </c>
      <c r="AE55" s="7"/>
      <c r="AF55" s="195">
        <f t="shared" si="1"/>
        <v>21.351662921620957</v>
      </c>
      <c r="AG55" s="126"/>
      <c r="AH55" s="101">
        <f t="shared" si="3"/>
        <v>121600.03893409135</v>
      </c>
    </row>
    <row r="56" spans="1:34" s="1" customFormat="1" x14ac:dyDescent="0.3">
      <c r="A56" s="507"/>
      <c r="B56" s="242">
        <v>2029</v>
      </c>
      <c r="C56" s="13"/>
      <c r="D56" s="192">
        <f>'National Level VPM Sim Result'!E33/0.5</f>
        <v>5522.5387689293257</v>
      </c>
      <c r="E56" s="13"/>
      <c r="F56" s="192">
        <f>'National Level VPM Sim Result'!F33/0.9</f>
        <v>8197.5015127016013</v>
      </c>
      <c r="G56" s="193"/>
      <c r="H56" s="192">
        <f>'National Level VPM Sim Result'!F33</f>
        <v>7377.7513614314412</v>
      </c>
      <c r="I56" s="193"/>
      <c r="J56" s="192">
        <f>'National Level VPM Sim Result'!E33</f>
        <v>2761.2693844646628</v>
      </c>
      <c r="K56" s="193"/>
      <c r="L56" s="192">
        <f>'National Level VPM Sim Result'!B33</f>
        <v>564.80061342366025</v>
      </c>
      <c r="M56" s="193"/>
      <c r="N56" s="192">
        <f>'National Level VPM Sim Result'!K33</f>
        <v>389.59410192318416</v>
      </c>
      <c r="O56" s="193"/>
      <c r="P56" s="192">
        <f>'National Level VPM Sim Result'!L33</f>
        <v>23109.518916947294</v>
      </c>
      <c r="Q56" s="193"/>
      <c r="R56" s="192">
        <f>'National Level VPM Sim Result'!J33</f>
        <v>2754.70075342887</v>
      </c>
      <c r="S56" s="193"/>
      <c r="T56" s="192">
        <f>'National Level VPM Sim Result'!G33</f>
        <v>564.80061342366002</v>
      </c>
      <c r="U56" s="193"/>
      <c r="V56" s="192">
        <f>'National Level VPM Sim Result'!AB33</f>
        <v>16121.354657439037</v>
      </c>
      <c r="W56" s="197"/>
      <c r="X56" s="192">
        <f>'National Level VPM Sim Result'!Z33</f>
        <v>0</v>
      </c>
      <c r="Y56" s="196"/>
      <c r="Z56" s="192">
        <f>'National Level VPM Sim Result'!W33</f>
        <v>0</v>
      </c>
      <c r="AA56" s="193"/>
      <c r="AB56" s="192">
        <f>'National Level VPM Sim Result'!V33</f>
        <v>6.5896310357920065</v>
      </c>
      <c r="AC56" s="7"/>
      <c r="AD56" s="195">
        <f t="shared" si="0"/>
        <v>3.1676409332549258</v>
      </c>
      <c r="AE56" s="7"/>
      <c r="AF56" s="195">
        <f t="shared" si="1"/>
        <v>22.397420346856148</v>
      </c>
      <c r="AG56" s="126"/>
      <c r="AH56" s="101">
        <f t="shared" si="3"/>
        <v>122991.87633077298</v>
      </c>
    </row>
    <row r="57" spans="1:34" s="1" customFormat="1" ht="16.2" thickBot="1" x14ac:dyDescent="0.35">
      <c r="A57" s="508"/>
      <c r="B57" s="243">
        <v>2030</v>
      </c>
      <c r="C57" s="19"/>
      <c r="D57" s="198">
        <f>'National Level VPM Sim Result'!E34/0.5</f>
        <v>5928.3095302384772</v>
      </c>
      <c r="E57" s="19"/>
      <c r="F57" s="198">
        <f>'National Level VPM Sim Result'!F34/0.9</f>
        <v>8894.8863849926784</v>
      </c>
      <c r="G57" s="199"/>
      <c r="H57" s="198">
        <f>'National Level VPM Sim Result'!F34</f>
        <v>8005.3977464934105</v>
      </c>
      <c r="I57" s="199"/>
      <c r="J57" s="198">
        <f>'National Level VPM Sim Result'!E34</f>
        <v>2964.1547651192386</v>
      </c>
      <c r="K57" s="199"/>
      <c r="L57" s="198">
        <f>'National Level VPM Sim Result'!B34</f>
        <v>524.84821475456124</v>
      </c>
      <c r="M57" s="199"/>
      <c r="N57" s="198">
        <f>'National Level VPM Sim Result'!K34</f>
        <v>425.98471727108347</v>
      </c>
      <c r="O57" s="199"/>
      <c r="P57" s="198">
        <f>'National Level VPM Sim Result'!L34</f>
        <v>25409.236853666436</v>
      </c>
      <c r="Q57" s="199"/>
      <c r="R57" s="198">
        <f>'National Level VPM Sim Result'!J34</f>
        <v>2938.744415269512</v>
      </c>
      <c r="S57" s="199"/>
      <c r="T57" s="198">
        <f>'National Level VPM Sim Result'!G34</f>
        <v>524.84821475456124</v>
      </c>
      <c r="U57" s="199"/>
      <c r="V57" s="198">
        <f>'National Level VPM Sim Result'!AB34</f>
        <v>17829.816824444111</v>
      </c>
      <c r="W57" s="202"/>
      <c r="X57" s="198">
        <f>'National Level VPM Sim Result'!Z34</f>
        <v>0</v>
      </c>
      <c r="Y57" s="201"/>
      <c r="Z57" s="198">
        <f>'National Level VPM Sim Result'!W34</f>
        <v>0</v>
      </c>
      <c r="AA57" s="199"/>
      <c r="AB57" s="198">
        <f>'National Level VPM Sim Result'!V34</f>
        <v>25.431349849727191</v>
      </c>
      <c r="AC57" s="16"/>
      <c r="AD57" s="200">
        <f t="shared" si="0"/>
        <v>3.9254317878410774</v>
      </c>
      <c r="AE57" s="16"/>
      <c r="AF57" s="200">
        <f t="shared" si="1"/>
        <v>27.080409874653625</v>
      </c>
      <c r="AG57" s="234"/>
      <c r="AH57" s="189">
        <v>108519.20000000001</v>
      </c>
    </row>
    <row r="58" spans="1:34" s="1" customFormat="1" x14ac:dyDescent="0.3">
      <c r="A58" s="506" t="s">
        <v>84</v>
      </c>
      <c r="B58" s="241">
        <v>2019</v>
      </c>
      <c r="C58" s="10"/>
      <c r="D58" s="233">
        <f>'National Level VPM Sim Result'!E40/0.5</f>
        <v>3125.1821541921936</v>
      </c>
      <c r="E58" s="10"/>
      <c r="F58" s="233">
        <f>'National Level VPM Sim Result'!F40/0.9</f>
        <v>4827.3059699693749</v>
      </c>
      <c r="G58" s="238"/>
      <c r="H58" s="233">
        <f>'National Level VPM Sim Result'!F40</f>
        <v>4344.5753729724374</v>
      </c>
      <c r="I58" s="238"/>
      <c r="J58" s="233">
        <f>'National Level VPM Sim Result'!E40</f>
        <v>1562.5910770960968</v>
      </c>
      <c r="K58" s="238"/>
      <c r="L58" s="233">
        <f>'National Level VPM Sim Result'!B40</f>
        <v>515.97784915562875</v>
      </c>
      <c r="M58" s="238"/>
      <c r="N58" s="233">
        <f>'National Level VPM Sim Result'!K40</f>
        <v>239.57752593131892</v>
      </c>
      <c r="O58" s="238"/>
      <c r="P58" s="233">
        <f>'National Level VPM Sim Result'!L40</f>
        <v>11481.101189952606</v>
      </c>
      <c r="Q58" s="238"/>
      <c r="R58" s="233">
        <f>'National Level VPM Sim Result'!J40</f>
        <v>1562.5910770960966</v>
      </c>
      <c r="S58" s="238"/>
      <c r="T58" s="233">
        <f>'National Level VPM Sim Result'!G40</f>
        <v>515.97784915562875</v>
      </c>
      <c r="U58" s="238"/>
      <c r="V58" s="233">
        <f>'National Level VPM Sim Result'!AB40</f>
        <v>7376.0963429114836</v>
      </c>
      <c r="W58" s="197"/>
      <c r="X58" s="233">
        <f>'National Level VPM Sim Result'!Z40</f>
        <v>0</v>
      </c>
      <c r="Y58" s="196"/>
      <c r="Z58" s="233">
        <f>'National Level VPM Sim Result'!W40</f>
        <v>0</v>
      </c>
      <c r="AA58" s="238"/>
      <c r="AB58" s="233">
        <f>'National Level VPM Sim Result'!V40</f>
        <v>2.1000000000000001E-2</v>
      </c>
      <c r="AC58" s="4"/>
      <c r="AD58" s="259">
        <f t="shared" si="0"/>
        <v>2.1827137243344863</v>
      </c>
      <c r="AE58" s="4"/>
      <c r="AF58" s="259">
        <f t="shared" si="1"/>
        <v>14.236264341748063</v>
      </c>
      <c r="AG58" s="187"/>
      <c r="AH58" s="188">
        <f t="shared" ref="AH58:AH68" si="4">AH57*(AH$45/AH$33)^(1/12)</f>
        <v>109761.31375376154</v>
      </c>
    </row>
    <row r="59" spans="1:34" s="1" customFormat="1" x14ac:dyDescent="0.3">
      <c r="A59" s="507"/>
      <c r="B59" s="242">
        <v>2020</v>
      </c>
      <c r="C59" s="13"/>
      <c r="D59" s="192">
        <f>'National Level VPM Sim Result'!E41/0.5</f>
        <v>3659.3513724099612</v>
      </c>
      <c r="E59" s="13"/>
      <c r="F59" s="192">
        <f>'National Level VPM Sim Result'!F41/0.9</f>
        <v>5077.1295221540049</v>
      </c>
      <c r="G59" s="193"/>
      <c r="H59" s="192">
        <f>'National Level VPM Sim Result'!F41</f>
        <v>4569.4165699386049</v>
      </c>
      <c r="I59" s="193"/>
      <c r="J59" s="192">
        <f>'National Level VPM Sim Result'!E41</f>
        <v>1829.6756862049806</v>
      </c>
      <c r="K59" s="193"/>
      <c r="L59" s="192">
        <f>'National Level VPM Sim Result'!B41</f>
        <v>589.18692634744571</v>
      </c>
      <c r="M59" s="193"/>
      <c r="N59" s="192">
        <f>'National Level VPM Sim Result'!K41</f>
        <v>281.4847800559188</v>
      </c>
      <c r="O59" s="193"/>
      <c r="P59" s="192">
        <f>'National Level VPM Sim Result'!L41</f>
        <v>14411.539814811516</v>
      </c>
      <c r="Q59" s="193"/>
      <c r="R59" s="192">
        <f>'National Level VPM Sim Result'!J41</f>
        <v>1829.6756862049801</v>
      </c>
      <c r="S59" s="193"/>
      <c r="T59" s="192">
        <f>'National Level VPM Sim Result'!G41</f>
        <v>589.18692634744559</v>
      </c>
      <c r="U59" s="193"/>
      <c r="V59" s="192">
        <f>'National Level VPM Sim Result'!AB41</f>
        <v>10123.60102492883</v>
      </c>
      <c r="W59" s="197"/>
      <c r="X59" s="192">
        <f>'National Level VPM Sim Result'!Z41</f>
        <v>0</v>
      </c>
      <c r="Y59" s="196"/>
      <c r="Z59" s="192">
        <f>'National Level VPM Sim Result'!W41</f>
        <v>0</v>
      </c>
      <c r="AA59" s="193"/>
      <c r="AB59" s="192">
        <f>'National Level VPM Sim Result'!V41</f>
        <v>2.1000000000000001E-2</v>
      </c>
      <c r="AC59" s="7"/>
      <c r="AD59" s="195">
        <f t="shared" si="0"/>
        <v>2.5354958720699852</v>
      </c>
      <c r="AE59" s="7"/>
      <c r="AF59" s="195">
        <f t="shared" si="1"/>
        <v>16.480944897546326</v>
      </c>
      <c r="AG59" s="126"/>
      <c r="AH59" s="101">
        <f t="shared" si="4"/>
        <v>111017.64477577868</v>
      </c>
    </row>
    <row r="60" spans="1:34" s="1" customFormat="1" x14ac:dyDescent="0.3">
      <c r="A60" s="507"/>
      <c r="B60" s="242">
        <v>2021</v>
      </c>
      <c r="C60" s="13"/>
      <c r="D60" s="192">
        <f>'National Level VPM Sim Result'!E42/0.5</f>
        <v>3912.0201242705361</v>
      </c>
      <c r="E60" s="13"/>
      <c r="F60" s="192">
        <f>'National Level VPM Sim Result'!F42/0.9</f>
        <v>5314.8216638248578</v>
      </c>
      <c r="G60" s="193"/>
      <c r="H60" s="192">
        <f>'National Level VPM Sim Result'!F42</f>
        <v>4783.3394974423718</v>
      </c>
      <c r="I60" s="193"/>
      <c r="J60" s="192">
        <f>'National Level VPM Sim Result'!E42</f>
        <v>1956.0100621352681</v>
      </c>
      <c r="K60" s="193"/>
      <c r="L60" s="192">
        <f>'National Level VPM Sim Result'!B42</f>
        <v>602.90946365257037</v>
      </c>
      <c r="M60" s="193"/>
      <c r="N60" s="192">
        <f>'National Level VPM Sim Result'!K42</f>
        <v>306.27164316019986</v>
      </c>
      <c r="O60" s="193"/>
      <c r="P60" s="192">
        <f>'National Level VPM Sim Result'!L42</f>
        <v>15884.720040021413</v>
      </c>
      <c r="Q60" s="193"/>
      <c r="R60" s="192">
        <f>'National Level VPM Sim Result'!J42</f>
        <v>1956.0100621352676</v>
      </c>
      <c r="S60" s="193"/>
      <c r="T60" s="192">
        <f>'National Level VPM Sim Result'!G42</f>
        <v>602.90946365257037</v>
      </c>
      <c r="U60" s="193"/>
      <c r="V60" s="192">
        <f>'National Level VPM Sim Result'!AB42</f>
        <v>11407.645185739242</v>
      </c>
      <c r="W60" s="197"/>
      <c r="X60" s="192">
        <f>'National Level VPM Sim Result'!Z42</f>
        <v>0</v>
      </c>
      <c r="Y60" s="196"/>
      <c r="Z60" s="192">
        <f>'National Level VPM Sim Result'!W42</f>
        <v>0</v>
      </c>
      <c r="AA60" s="193"/>
      <c r="AB60" s="192">
        <f>'National Level VPM Sim Result'!V42</f>
        <v>2.1000000000000001E-2</v>
      </c>
      <c r="AC60" s="7"/>
      <c r="AD60" s="195">
        <f t="shared" si="0"/>
        <v>2.7275458883117429</v>
      </c>
      <c r="AE60" s="7"/>
      <c r="AF60" s="195">
        <f t="shared" si="1"/>
        <v>17.419527147287482</v>
      </c>
      <c r="AG60" s="126"/>
      <c r="AH60" s="101">
        <f t="shared" si="4"/>
        <v>112288.35579729568</v>
      </c>
    </row>
    <row r="61" spans="1:34" s="1" customFormat="1" x14ac:dyDescent="0.3">
      <c r="A61" s="507"/>
      <c r="B61" s="242">
        <v>2022</v>
      </c>
      <c r="C61" s="13"/>
      <c r="D61" s="192">
        <f>'National Level VPM Sim Result'!E43/0.5</f>
        <v>4203.3029288037978</v>
      </c>
      <c r="E61" s="13"/>
      <c r="F61" s="192">
        <f>'National Level VPM Sim Result'!F43/0.9</f>
        <v>5586.5608217207973</v>
      </c>
      <c r="G61" s="193"/>
      <c r="H61" s="192">
        <f>'National Level VPM Sim Result'!F43</f>
        <v>5027.9047395487178</v>
      </c>
      <c r="I61" s="193"/>
      <c r="J61" s="192">
        <f>'National Level VPM Sim Result'!E43</f>
        <v>2101.6514644018989</v>
      </c>
      <c r="K61" s="193"/>
      <c r="L61" s="192">
        <f>'National Level VPM Sim Result'!B43</f>
        <v>616.91758897225759</v>
      </c>
      <c r="M61" s="193"/>
      <c r="N61" s="192">
        <f>'National Level VPM Sim Result'!K43</f>
        <v>334.79271850282936</v>
      </c>
      <c r="O61" s="193"/>
      <c r="P61" s="192">
        <f>'National Level VPM Sim Result'!L43</f>
        <v>17559.846523047345</v>
      </c>
      <c r="Q61" s="193"/>
      <c r="R61" s="192">
        <f>'National Level VPM Sim Result'!J43</f>
        <v>2101.6514644018989</v>
      </c>
      <c r="S61" s="193"/>
      <c r="T61" s="192">
        <f>'National Level VPM Sim Result'!G43</f>
        <v>616.91758897225759</v>
      </c>
      <c r="U61" s="193"/>
      <c r="V61" s="192">
        <f>'National Level VPM Sim Result'!AB43</f>
        <v>12866.727502001455</v>
      </c>
      <c r="W61" s="197"/>
      <c r="X61" s="192">
        <f>'National Level VPM Sim Result'!Z43</f>
        <v>0</v>
      </c>
      <c r="Y61" s="196"/>
      <c r="Z61" s="192">
        <f>'National Level VPM Sim Result'!W43</f>
        <v>0</v>
      </c>
      <c r="AA61" s="193"/>
      <c r="AB61" s="192">
        <f>'National Level VPM Sim Result'!V43</f>
        <v>2.1000000000000001E-2</v>
      </c>
      <c r="AC61" s="7"/>
      <c r="AD61" s="195">
        <f t="shared" si="0"/>
        <v>2.947803757756672</v>
      </c>
      <c r="AE61" s="7"/>
      <c r="AF61" s="195">
        <f t="shared" si="1"/>
        <v>18.50475157274478</v>
      </c>
      <c r="AG61" s="126"/>
      <c r="AH61" s="101">
        <f t="shared" si="4"/>
        <v>113573.61141218308</v>
      </c>
    </row>
    <row r="62" spans="1:34" s="1" customFormat="1" x14ac:dyDescent="0.3">
      <c r="A62" s="507"/>
      <c r="B62" s="242">
        <v>2023</v>
      </c>
      <c r="C62" s="13"/>
      <c r="D62" s="192">
        <f>'National Level VPM Sim Result'!E44/0.5</f>
        <v>4540.6147005654539</v>
      </c>
      <c r="E62" s="13"/>
      <c r="F62" s="192">
        <f>'National Level VPM Sim Result'!F44/0.9</f>
        <v>5890.9068635148678</v>
      </c>
      <c r="G62" s="193"/>
      <c r="H62" s="192">
        <f>'National Level VPM Sim Result'!F44</f>
        <v>5301.8161771633813</v>
      </c>
      <c r="I62" s="193"/>
      <c r="J62" s="192">
        <f>'National Level VPM Sim Result'!E44</f>
        <v>2270.3073502827269</v>
      </c>
      <c r="K62" s="193"/>
      <c r="L62" s="192">
        <f>'National Level VPM Sim Result'!B44</f>
        <v>631.23334339466453</v>
      </c>
      <c r="M62" s="193"/>
      <c r="N62" s="192">
        <f>'National Level VPM Sim Result'!K44</f>
        <v>367.47147786175429</v>
      </c>
      <c r="O62" s="193"/>
      <c r="P62" s="192">
        <f>'National Level VPM Sim Result'!L44</f>
        <v>19479.923016099197</v>
      </c>
      <c r="Q62" s="193"/>
      <c r="R62" s="192">
        <f>'National Level VPM Sim Result'!J44</f>
        <v>2270.3073502827269</v>
      </c>
      <c r="S62" s="193"/>
      <c r="T62" s="192">
        <f>'National Level VPM Sim Result'!G44</f>
        <v>631.23334339466464</v>
      </c>
      <c r="U62" s="193"/>
      <c r="V62" s="192">
        <f>'National Level VPM Sim Result'!AB44</f>
        <v>14545.571316797566</v>
      </c>
      <c r="W62" s="197"/>
      <c r="X62" s="192">
        <f>'National Level VPM Sim Result'!Z44</f>
        <v>0</v>
      </c>
      <c r="Y62" s="196"/>
      <c r="Z62" s="192">
        <f>'National Level VPM Sim Result'!W44</f>
        <v>0</v>
      </c>
      <c r="AA62" s="193"/>
      <c r="AB62" s="192">
        <f>'National Level VPM Sim Result'!V44</f>
        <v>2.1000000000000001E-2</v>
      </c>
      <c r="AC62" s="7"/>
      <c r="AD62" s="195">
        <f t="shared" si="0"/>
        <v>3.198920795758939</v>
      </c>
      <c r="AE62" s="7"/>
      <c r="AF62" s="195">
        <f t="shared" si="1"/>
        <v>19.763529506679188</v>
      </c>
      <c r="AG62" s="126"/>
      <c r="AH62" s="101">
        <f t="shared" si="4"/>
        <v>114873.57809825744</v>
      </c>
    </row>
    <row r="63" spans="1:34" s="1" customFormat="1" x14ac:dyDescent="0.3">
      <c r="A63" s="507"/>
      <c r="B63" s="242">
        <v>2024</v>
      </c>
      <c r="C63" s="13"/>
      <c r="D63" s="192">
        <f>'National Level VPM Sim Result'!E45/0.5</f>
        <v>4932.5004418340004</v>
      </c>
      <c r="E63" s="13"/>
      <c r="F63" s="192">
        <f>'National Level VPM Sim Result'!F45/0.9</f>
        <v>6238.8995172710038</v>
      </c>
      <c r="G63" s="193"/>
      <c r="H63" s="192">
        <f>'National Level VPM Sim Result'!F45</f>
        <v>5615.0095655439036</v>
      </c>
      <c r="I63" s="193"/>
      <c r="J63" s="192">
        <f>'National Level VPM Sim Result'!E45</f>
        <v>2466.2502209170002</v>
      </c>
      <c r="K63" s="193"/>
      <c r="L63" s="192">
        <f>'National Level VPM Sim Result'!B45</f>
        <v>645.8363187368202</v>
      </c>
      <c r="M63" s="193"/>
      <c r="N63" s="192">
        <f>'National Level VPM Sim Result'!K45</f>
        <v>403.71348595206371</v>
      </c>
      <c r="O63" s="193"/>
      <c r="P63" s="192">
        <f>'National Level VPM Sim Result'!L45</f>
        <v>21676.773380793988</v>
      </c>
      <c r="Q63" s="193"/>
      <c r="R63" s="192">
        <f>'National Level VPM Sim Result'!J45</f>
        <v>2466.2502209170002</v>
      </c>
      <c r="S63" s="193"/>
      <c r="T63" s="192">
        <f>'National Level VPM Sim Result'!G45</f>
        <v>645.83631873682032</v>
      </c>
      <c r="U63" s="193"/>
      <c r="V63" s="192">
        <f>'National Level VPM Sim Result'!AB45</f>
        <v>16465.470301202145</v>
      </c>
      <c r="W63" s="197"/>
      <c r="X63" s="192">
        <f>'National Level VPM Sim Result'!Z45</f>
        <v>0</v>
      </c>
      <c r="Y63" s="196"/>
      <c r="Z63" s="192">
        <f>'National Level VPM Sim Result'!W45</f>
        <v>0</v>
      </c>
      <c r="AA63" s="193"/>
      <c r="AB63" s="192">
        <f>'National Level VPM Sim Result'!V45</f>
        <v>2.1000000000000001E-2</v>
      </c>
      <c r="AC63" s="7"/>
      <c r="AD63" s="195">
        <f t="shared" si="0"/>
        <v>3.4746446437913847</v>
      </c>
      <c r="AE63" s="7"/>
      <c r="AF63" s="195">
        <f t="shared" si="1"/>
        <v>21.226298894003467</v>
      </c>
      <c r="AG63" s="126"/>
      <c r="AH63" s="101">
        <f t="shared" si="4"/>
        <v>116188.42423884495</v>
      </c>
    </row>
    <row r="64" spans="1:34" s="1" customFormat="1" x14ac:dyDescent="0.3">
      <c r="A64" s="507"/>
      <c r="B64" s="242">
        <v>2025</v>
      </c>
      <c r="C64" s="13"/>
      <c r="D64" s="337">
        <f>'National Level VPM Sim Result'!E46/0.5</f>
        <v>5389.7365549916894</v>
      </c>
      <c r="E64" s="13"/>
      <c r="F64" s="192">
        <f>'National Level VPM Sim Result'!F46/0.9</f>
        <v>6635.908451532232</v>
      </c>
      <c r="G64" s="193"/>
      <c r="H64" s="192">
        <f>'National Level VPM Sim Result'!F46</f>
        <v>5972.3176063790088</v>
      </c>
      <c r="I64" s="193"/>
      <c r="J64" s="192">
        <f>'National Level VPM Sim Result'!E46</f>
        <v>2694.8682774958447</v>
      </c>
      <c r="K64" s="193"/>
      <c r="L64" s="192">
        <f>'National Level VPM Sim Result'!B46</f>
        <v>660.73421248866089</v>
      </c>
      <c r="M64" s="193"/>
      <c r="N64" s="192">
        <f>'National Level VPM Sim Result'!K46</f>
        <v>442.84770649776704</v>
      </c>
      <c r="O64" s="193"/>
      <c r="P64" s="192">
        <f>'National Level VPM Sim Result'!L46</f>
        <v>24199.972385657733</v>
      </c>
      <c r="Q64" s="193"/>
      <c r="R64" s="192">
        <f>'National Level VPM Sim Result'!J46</f>
        <v>2694.8682774958447</v>
      </c>
      <c r="S64" s="193"/>
      <c r="T64" s="192">
        <f>'National Level VPM Sim Result'!G46</f>
        <v>660.734212488661</v>
      </c>
      <c r="U64" s="193"/>
      <c r="V64" s="192">
        <f>'National Level VPM Sim Result'!AB46</f>
        <v>18670.495485776497</v>
      </c>
      <c r="W64" s="197"/>
      <c r="X64" s="192">
        <f>'National Level VPM Sim Result'!Z46</f>
        <v>0</v>
      </c>
      <c r="Y64" s="196"/>
      <c r="Z64" s="192">
        <f>'National Level VPM Sim Result'!W46</f>
        <v>0</v>
      </c>
      <c r="AA64" s="193"/>
      <c r="AB64" s="192">
        <f>'National Level VPM Sim Result'!V46</f>
        <v>2.1000000000000001E-2</v>
      </c>
      <c r="AC64" s="7"/>
      <c r="AD64" s="195">
        <f t="shared" si="0"/>
        <v>3.7683291077756786</v>
      </c>
      <c r="AE64" s="7"/>
      <c r="AF64" s="285">
        <f t="shared" si="1"/>
        <v>22.931473783663147</v>
      </c>
      <c r="AG64" s="126"/>
      <c r="AH64" s="101">
        <f t="shared" si="4"/>
        <v>117518.32014459203</v>
      </c>
    </row>
    <row r="65" spans="1:34" s="1" customFormat="1" x14ac:dyDescent="0.3">
      <c r="A65" s="507"/>
      <c r="B65" s="242">
        <v>2026</v>
      </c>
      <c r="C65" s="13"/>
      <c r="D65" s="192">
        <f>'National Level VPM Sim Result'!E47/0.5</f>
        <v>5838.1906738307625</v>
      </c>
      <c r="E65" s="13"/>
      <c r="F65" s="192">
        <f>'National Level VPM Sim Result'!F47/0.9</f>
        <v>7097.4759057437541</v>
      </c>
      <c r="G65" s="193"/>
      <c r="H65" s="192">
        <f>'National Level VPM Sim Result'!F47</f>
        <v>6387.7283151693791</v>
      </c>
      <c r="I65" s="193"/>
      <c r="J65" s="192">
        <f>'National Level VPM Sim Result'!E47</f>
        <v>2919.0953369153813</v>
      </c>
      <c r="K65" s="193"/>
      <c r="L65" s="192">
        <f>'National Level VPM Sim Result'!B47</f>
        <v>631.19439418724153</v>
      </c>
      <c r="M65" s="193"/>
      <c r="N65" s="192">
        <f>'National Level VPM Sim Result'!K47</f>
        <v>508.98482356514734</v>
      </c>
      <c r="O65" s="193"/>
      <c r="P65" s="192">
        <f>'National Level VPM Sim Result'!L47</f>
        <v>27192.403662690813</v>
      </c>
      <c r="Q65" s="193"/>
      <c r="R65" s="192">
        <f>'National Level VPM Sim Result'!J47</f>
        <v>2919.2896904478625</v>
      </c>
      <c r="S65" s="193"/>
      <c r="T65" s="192">
        <f>'National Level VPM Sim Result'!G47</f>
        <v>631.19439418724141</v>
      </c>
      <c r="U65" s="193"/>
      <c r="V65" s="192">
        <f>'National Level VPM Sim Result'!AB47</f>
        <v>21313.653171086582</v>
      </c>
      <c r="W65" s="197"/>
      <c r="X65" s="192">
        <f>'National Level VPM Sim Result'!Z47</f>
        <v>0.1873535324810931</v>
      </c>
      <c r="Y65" s="196"/>
      <c r="Z65" s="192">
        <f>'National Level VPM Sim Result'!W47</f>
        <v>0</v>
      </c>
      <c r="AA65" s="193"/>
      <c r="AB65" s="192">
        <f>'National Level VPM Sim Result'!V47</f>
        <v>1.4E-2</v>
      </c>
      <c r="AC65" s="7"/>
      <c r="AD65" s="195">
        <f t="shared" si="0"/>
        <v>4.2820974372434026</v>
      </c>
      <c r="AE65" s="7"/>
      <c r="AF65" s="195">
        <f t="shared" si="1"/>
        <v>24.560030718554138</v>
      </c>
      <c r="AG65" s="126"/>
      <c r="AH65" s="101">
        <f t="shared" si="4"/>
        <v>118863.43807552544</v>
      </c>
    </row>
    <row r="66" spans="1:34" s="1" customFormat="1" x14ac:dyDescent="0.3">
      <c r="A66" s="507"/>
      <c r="B66" s="242">
        <v>2027</v>
      </c>
      <c r="C66" s="13"/>
      <c r="D66" s="192">
        <f>'National Level VPM Sim Result'!E48/0.5</f>
        <v>6372.8173101424272</v>
      </c>
      <c r="E66" s="13"/>
      <c r="F66" s="192">
        <f>'National Level VPM Sim Result'!F48/0.9</f>
        <v>7617.8300581059175</v>
      </c>
      <c r="G66" s="193"/>
      <c r="H66" s="192">
        <f>'National Level VPM Sim Result'!F48</f>
        <v>6856.0470522953256</v>
      </c>
      <c r="I66" s="193"/>
      <c r="J66" s="192">
        <f>'National Level VPM Sim Result'!E48</f>
        <v>3186.4086550712136</v>
      </c>
      <c r="K66" s="193"/>
      <c r="L66" s="192">
        <f>'National Level VPM Sim Result'!B48</f>
        <v>597.55995648638316</v>
      </c>
      <c r="M66" s="193"/>
      <c r="N66" s="192">
        <f>'National Level VPM Sim Result'!K48</f>
        <v>586.02605073716427</v>
      </c>
      <c r="O66" s="193"/>
      <c r="P66" s="192">
        <f>'National Level VPM Sim Result'!L48</f>
        <v>30677.593628076298</v>
      </c>
      <c r="Q66" s="193"/>
      <c r="R66" s="192">
        <f>'National Level VPM Sim Result'!J48</f>
        <v>3187.2193145654865</v>
      </c>
      <c r="S66" s="193"/>
      <c r="T66" s="192">
        <f>'National Level VPM Sim Result'!G48</f>
        <v>597.55995648638316</v>
      </c>
      <c r="U66" s="193"/>
      <c r="V66" s="192">
        <f>'National Level VPM Sim Result'!AB48</f>
        <v>24407.565626518139</v>
      </c>
      <c r="W66" s="197"/>
      <c r="X66" s="192">
        <f>'National Level VPM Sim Result'!Z48</f>
        <v>0.80365949427294847</v>
      </c>
      <c r="Y66" s="196"/>
      <c r="Z66" s="192">
        <f>'National Level VPM Sim Result'!W48</f>
        <v>0</v>
      </c>
      <c r="AA66" s="193"/>
      <c r="AB66" s="192">
        <f>'National Level VPM Sim Result'!V48</f>
        <v>1.4E-2</v>
      </c>
      <c r="AC66" s="7"/>
      <c r="AD66" s="195">
        <f t="shared" si="0"/>
        <v>4.8744533822461946</v>
      </c>
      <c r="AE66" s="7"/>
      <c r="AF66" s="195">
        <f t="shared" si="1"/>
        <v>26.510684889010317</v>
      </c>
      <c r="AG66" s="126"/>
      <c r="AH66" s="101">
        <f t="shared" si="4"/>
        <v>120223.95226336493</v>
      </c>
    </row>
    <row r="67" spans="1:34" s="1" customFormat="1" x14ac:dyDescent="0.3">
      <c r="A67" s="507"/>
      <c r="B67" s="242">
        <v>2028</v>
      </c>
      <c r="C67" s="13"/>
      <c r="D67" s="192">
        <f>'National Level VPM Sim Result'!E49/0.5</f>
        <v>7017.2967103058818</v>
      </c>
      <c r="E67" s="13"/>
      <c r="F67" s="192">
        <f>'National Level VPM Sim Result'!F49/0.9</f>
        <v>8212.4537826347878</v>
      </c>
      <c r="G67" s="193"/>
      <c r="H67" s="192">
        <f>'National Level VPM Sim Result'!F49</f>
        <v>7391.2084043713094</v>
      </c>
      <c r="I67" s="193"/>
      <c r="J67" s="192">
        <f>'National Level VPM Sim Result'!E49</f>
        <v>3508.6483551529409</v>
      </c>
      <c r="K67" s="193"/>
      <c r="L67" s="192">
        <f>'National Level VPM Sim Result'!B49</f>
        <v>560.83071302392591</v>
      </c>
      <c r="M67" s="193"/>
      <c r="N67" s="192">
        <f>'National Level VPM Sim Result'!K49</f>
        <v>679.80283417863859</v>
      </c>
      <c r="O67" s="193"/>
      <c r="P67" s="192">
        <f>'National Level VPM Sim Result'!L49</f>
        <v>34886.63678652596</v>
      </c>
      <c r="Q67" s="193"/>
      <c r="R67" s="192">
        <f>'National Level VPM Sim Result'!J49</f>
        <v>3510.3229432289359</v>
      </c>
      <c r="S67" s="193"/>
      <c r="T67" s="192">
        <f>'National Level VPM Sim Result'!G49</f>
        <v>560.83071302392568</v>
      </c>
      <c r="U67" s="193"/>
      <c r="V67" s="192">
        <f>'National Level VPM Sim Result'!AB49</f>
        <v>28175.224216333292</v>
      </c>
      <c r="W67" s="197"/>
      <c r="X67" s="192">
        <f>'National Level VPM Sim Result'!Z49</f>
        <v>1.6675880759951796</v>
      </c>
      <c r="Y67" s="196"/>
      <c r="Z67" s="192">
        <f>'National Level VPM Sim Result'!W49</f>
        <v>0</v>
      </c>
      <c r="AA67" s="193"/>
      <c r="AB67" s="192">
        <f>'National Level VPM Sim Result'!V49</f>
        <v>1.4E-2</v>
      </c>
      <c r="AC67" s="7"/>
      <c r="AD67" s="195">
        <f t="shared" si="0"/>
        <v>5.5904820437360199</v>
      </c>
      <c r="AE67" s="7"/>
      <c r="AF67" s="195">
        <f t="shared" si="1"/>
        <v>28.867778119146593</v>
      </c>
      <c r="AG67" s="126"/>
      <c r="AH67" s="101">
        <f t="shared" si="4"/>
        <v>121600.03893409135</v>
      </c>
    </row>
    <row r="68" spans="1:34" s="1" customFormat="1" x14ac:dyDescent="0.3">
      <c r="A68" s="507"/>
      <c r="B68" s="242">
        <v>2029</v>
      </c>
      <c r="C68" s="13"/>
      <c r="D68" s="192">
        <f>'National Level VPM Sim Result'!E50/0.5</f>
        <v>7799.3552346924616</v>
      </c>
      <c r="E68" s="13"/>
      <c r="F68" s="192">
        <f>'National Level VPM Sim Result'!F50/0.9</f>
        <v>8897.9263657031497</v>
      </c>
      <c r="G68" s="193"/>
      <c r="H68" s="192">
        <f>'National Level VPM Sim Result'!F50</f>
        <v>8008.1337291328346</v>
      </c>
      <c r="I68" s="193"/>
      <c r="J68" s="192">
        <f>'National Level VPM Sim Result'!E50</f>
        <v>3899.6776173462308</v>
      </c>
      <c r="K68" s="193"/>
      <c r="L68" s="192">
        <f>'National Level VPM Sim Result'!B50</f>
        <v>521.81953099512589</v>
      </c>
      <c r="M68" s="193"/>
      <c r="N68" s="192">
        <f>'National Level VPM Sim Result'!K50</f>
        <v>796.28326196313139</v>
      </c>
      <c r="O68" s="193"/>
      <c r="P68" s="192">
        <f>'National Level VPM Sim Result'!L50</f>
        <v>40046.190534045374</v>
      </c>
      <c r="Q68" s="193"/>
      <c r="R68" s="192">
        <f>'National Level VPM Sim Result'!J50</f>
        <v>3902.454800608908</v>
      </c>
      <c r="S68" s="193"/>
      <c r="T68" s="192">
        <f>'National Level VPM Sim Result'!G50</f>
        <v>521.81953099512612</v>
      </c>
      <c r="U68" s="193"/>
      <c r="V68" s="192">
        <f>'National Level VPM Sim Result'!AB50</f>
        <v>32834.333066875668</v>
      </c>
      <c r="W68" s="197"/>
      <c r="X68" s="192">
        <f>'National Level VPM Sim Result'!Z50</f>
        <v>2.7701832626777283</v>
      </c>
      <c r="Y68" s="196"/>
      <c r="Z68" s="192">
        <f>'National Level VPM Sim Result'!W50</f>
        <v>0</v>
      </c>
      <c r="AA68" s="193"/>
      <c r="AB68" s="192">
        <f>'National Level VPM Sim Result'!V50</f>
        <v>1.4E-2</v>
      </c>
      <c r="AC68" s="7"/>
      <c r="AD68" s="195">
        <f t="shared" si="0"/>
        <v>6.4742752588115335</v>
      </c>
      <c r="AE68" s="7"/>
      <c r="AF68" s="195">
        <f t="shared" si="1"/>
        <v>31.729370402592195</v>
      </c>
      <c r="AG68" s="126"/>
      <c r="AH68" s="101">
        <f t="shared" si="4"/>
        <v>122991.87633077298</v>
      </c>
    </row>
    <row r="69" spans="1:34" s="1" customFormat="1" ht="16.2" thickBot="1" x14ac:dyDescent="0.35">
      <c r="A69" s="508"/>
      <c r="B69" s="243">
        <v>2030</v>
      </c>
      <c r="C69" s="19"/>
      <c r="D69" s="198">
        <f>'National Level VPM Sim Result'!E51/0.5</f>
        <v>8753.3150491804608</v>
      </c>
      <c r="E69" s="19"/>
      <c r="F69" s="198">
        <f>'National Level VPM Sim Result'!F51/0.9</f>
        <v>9686.2203389156712</v>
      </c>
      <c r="G69" s="199"/>
      <c r="H69" s="198">
        <f>'National Level VPM Sim Result'!F51</f>
        <v>8717.5983050241048</v>
      </c>
      <c r="I69" s="199"/>
      <c r="J69" s="198">
        <f>'National Level VPM Sim Result'!E51</f>
        <v>4376.6575245902304</v>
      </c>
      <c r="K69" s="199"/>
      <c r="L69" s="198">
        <f>'National Level VPM Sim Result'!B51</f>
        <v>481.2977904484726</v>
      </c>
      <c r="M69" s="199"/>
      <c r="N69" s="198">
        <f>'National Level VPM Sim Result'!K51</f>
        <v>939.52358223036526</v>
      </c>
      <c r="O69" s="199"/>
      <c r="P69" s="198">
        <f>'National Level VPM Sim Result'!L51</f>
        <v>46386.435252622265</v>
      </c>
      <c r="Q69" s="199"/>
      <c r="R69" s="198">
        <f>'National Level VPM Sim Result'!J51</f>
        <v>4380.9917751761641</v>
      </c>
      <c r="S69" s="199"/>
      <c r="T69" s="198">
        <f>'National Level VPM Sim Result'!G51</f>
        <v>481.29779044847243</v>
      </c>
      <c r="U69" s="199"/>
      <c r="V69" s="198">
        <f>'National Level VPM Sim Result'!AB51</f>
        <v>38608.353529828528</v>
      </c>
      <c r="W69" s="202"/>
      <c r="X69" s="198">
        <f>'National Level VPM Sim Result'!Z51</f>
        <v>4.3272505859351433</v>
      </c>
      <c r="Y69" s="201"/>
      <c r="Z69" s="198">
        <f>'National Level VPM Sim Result'!W51</f>
        <v>0</v>
      </c>
      <c r="AA69" s="199"/>
      <c r="AB69" s="198">
        <f>'National Level VPM Sim Result'!V51</f>
        <v>1.4E-2</v>
      </c>
      <c r="AC69" s="16"/>
      <c r="AD69" s="200">
        <f t="shared" si="0"/>
        <v>8.6576714740835286</v>
      </c>
      <c r="AE69" s="16"/>
      <c r="AF69" s="200">
        <f t="shared" si="1"/>
        <v>40.370660446963882</v>
      </c>
      <c r="AG69" s="234"/>
      <c r="AH69" s="189">
        <v>108519.20000000001</v>
      </c>
    </row>
    <row r="70" spans="1:34" s="1" customFormat="1" x14ac:dyDescent="0.3">
      <c r="A70" s="506" t="s">
        <v>85</v>
      </c>
      <c r="B70" s="241">
        <v>2019</v>
      </c>
      <c r="C70" s="10"/>
      <c r="D70" s="233">
        <f>'National Level VPM Sim Result'!E57/0.5</f>
        <v>4036.7161839466016</v>
      </c>
      <c r="E70" s="10"/>
      <c r="F70" s="233">
        <f>'National Level VPM Sim Result'!F57/0.9</f>
        <v>4777.4516601038113</v>
      </c>
      <c r="G70" s="238"/>
      <c r="H70" s="233">
        <f>'National Level VPM Sim Result'!F57</f>
        <v>4299.7064940934306</v>
      </c>
      <c r="I70" s="238"/>
      <c r="J70" s="233">
        <f>'National Level VPM Sim Result'!E57</f>
        <v>2018.3580919733008</v>
      </c>
      <c r="K70" s="238"/>
      <c r="L70" s="233">
        <f>'National Level VPM Sim Result'!B57</f>
        <v>772.20339949445133</v>
      </c>
      <c r="M70" s="238"/>
      <c r="N70" s="233">
        <f>'National Level VPM Sim Result'!K57</f>
        <v>226.06826208998152</v>
      </c>
      <c r="O70" s="238"/>
      <c r="P70" s="233">
        <f>'National Level VPM Sim Result'!L57</f>
        <v>13969.154831078422</v>
      </c>
      <c r="Q70" s="238"/>
      <c r="R70" s="233">
        <f>'National Level VPM Sim Result'!J57</f>
        <v>2018.3580919733013</v>
      </c>
      <c r="S70" s="238"/>
      <c r="T70" s="233">
        <f>'National Level VPM Sim Result'!G57</f>
        <v>772.20339949445156</v>
      </c>
      <c r="U70" s="238"/>
      <c r="V70" s="233">
        <f>'National Level VPM Sim Result'!AB57</f>
        <v>9895.5095990749724</v>
      </c>
      <c r="W70" s="197"/>
      <c r="X70" s="233">
        <f>'National Level VPM Sim Result'!Z57</f>
        <v>0</v>
      </c>
      <c r="Y70" s="196"/>
      <c r="Z70" s="233">
        <f>'National Level VPM Sim Result'!W57</f>
        <v>0</v>
      </c>
      <c r="AA70" s="238"/>
      <c r="AB70" s="233">
        <f>'National Level VPM Sim Result'!V57</f>
        <v>2.1000000000000001E-2</v>
      </c>
      <c r="AC70" s="4"/>
      <c r="AD70" s="259">
        <f t="shared" si="0"/>
        <v>2.0596351697934567</v>
      </c>
      <c r="AE70" s="4"/>
      <c r="AF70" s="259">
        <f t="shared" si="1"/>
        <v>18.388610913507144</v>
      </c>
      <c r="AG70" s="187"/>
      <c r="AH70" s="188">
        <f t="shared" ref="AH70:AH80" si="5">AH69*(AH$45/AH$33)^(1/12)</f>
        <v>109761.31375376154</v>
      </c>
    </row>
    <row r="71" spans="1:34" s="1" customFormat="1" x14ac:dyDescent="0.3">
      <c r="A71" s="507"/>
      <c r="B71" s="242">
        <v>2020</v>
      </c>
      <c r="C71" s="13"/>
      <c r="D71" s="192">
        <f>'National Level VPM Sim Result'!E58/0.5</f>
        <v>4284.1880629148773</v>
      </c>
      <c r="E71" s="13"/>
      <c r="F71" s="192">
        <f>'National Level VPM Sim Result'!F58/0.9</f>
        <v>4969.0973232065462</v>
      </c>
      <c r="G71" s="193"/>
      <c r="H71" s="192">
        <f>'National Level VPM Sim Result'!F58</f>
        <v>4472.187590885892</v>
      </c>
      <c r="I71" s="193"/>
      <c r="J71" s="192">
        <f>'National Level VPM Sim Result'!E58</f>
        <v>2142.0940314574386</v>
      </c>
      <c r="K71" s="193"/>
      <c r="L71" s="192">
        <f>'National Level VPM Sim Result'!B58</f>
        <v>790.5086133248426</v>
      </c>
      <c r="M71" s="193"/>
      <c r="N71" s="192">
        <f>'National Level VPM Sim Result'!K58</f>
        <v>239.6150214715154</v>
      </c>
      <c r="O71" s="193"/>
      <c r="P71" s="192">
        <f>'National Level VPM Sim Result'!L58</f>
        <v>15346.27221822205</v>
      </c>
      <c r="Q71" s="193"/>
      <c r="R71" s="192">
        <f>'National Level VPM Sim Result'!J58</f>
        <v>2142.09403145744</v>
      </c>
      <c r="S71" s="193"/>
      <c r="T71" s="192">
        <f>'National Level VPM Sim Result'!G58</f>
        <v>790.50861332484817</v>
      </c>
      <c r="U71" s="193"/>
      <c r="V71" s="192">
        <f>'National Level VPM Sim Result'!AB58</f>
        <v>11113.692648807933</v>
      </c>
      <c r="W71" s="197"/>
      <c r="X71" s="192">
        <f>'National Level VPM Sim Result'!Z58</f>
        <v>0</v>
      </c>
      <c r="Y71" s="196"/>
      <c r="Z71" s="192">
        <f>'National Level VPM Sim Result'!W58</f>
        <v>0</v>
      </c>
      <c r="AA71" s="193"/>
      <c r="AB71" s="192">
        <f>'National Level VPM Sim Result'!V58</f>
        <v>2.1000000000000001E-2</v>
      </c>
      <c r="AC71" s="7"/>
      <c r="AD71" s="195">
        <f t="shared" si="0"/>
        <v>2.1583507914932234</v>
      </c>
      <c r="AE71" s="7"/>
      <c r="AF71" s="195">
        <f t="shared" si="1"/>
        <v>19.295077244557003</v>
      </c>
      <c r="AG71" s="126"/>
      <c r="AH71" s="101">
        <f t="shared" si="5"/>
        <v>111017.64477577868</v>
      </c>
    </row>
    <row r="72" spans="1:34" s="1" customFormat="1" x14ac:dyDescent="0.3">
      <c r="A72" s="507"/>
      <c r="B72" s="242">
        <v>2021</v>
      </c>
      <c r="C72" s="13"/>
      <c r="D72" s="192">
        <f>'National Level VPM Sim Result'!E59/0.5</f>
        <v>4567.2170086116203</v>
      </c>
      <c r="E72" s="13"/>
      <c r="F72" s="192">
        <f>'National Level VPM Sim Result'!F59/0.9</f>
        <v>5204.4028765516769</v>
      </c>
      <c r="G72" s="193"/>
      <c r="H72" s="192">
        <f>'National Level VPM Sim Result'!F59</f>
        <v>4683.9625888965093</v>
      </c>
      <c r="I72" s="193"/>
      <c r="J72" s="192">
        <f>'National Level VPM Sim Result'!E59</f>
        <v>2283.6085043058101</v>
      </c>
      <c r="K72" s="193"/>
      <c r="L72" s="192">
        <f>'National Level VPM Sim Result'!B59</f>
        <v>809.1296040253867</v>
      </c>
      <c r="M72" s="193"/>
      <c r="N72" s="192">
        <f>'National Level VPM Sim Result'!K59</f>
        <v>255.16016118432935</v>
      </c>
      <c r="O72" s="193"/>
      <c r="P72" s="192">
        <f>'National Level VPM Sim Result'!L59</f>
        <v>16874.698466112291</v>
      </c>
      <c r="Q72" s="193"/>
      <c r="R72" s="192">
        <f>'National Level VPM Sim Result'!J59</f>
        <v>2283.6085043058097</v>
      </c>
      <c r="S72" s="193"/>
      <c r="T72" s="192">
        <f>'National Level VPM Sim Result'!G59</f>
        <v>809.12960402538693</v>
      </c>
      <c r="U72" s="193"/>
      <c r="V72" s="192">
        <f>'National Level VPM Sim Result'!AB59</f>
        <v>12445.88903840011</v>
      </c>
      <c r="W72" s="197"/>
      <c r="X72" s="192">
        <f>'National Level VPM Sim Result'!Z59</f>
        <v>0</v>
      </c>
      <c r="Y72" s="196"/>
      <c r="Z72" s="192">
        <f>'National Level VPM Sim Result'!W59</f>
        <v>0</v>
      </c>
      <c r="AA72" s="193"/>
      <c r="AB72" s="192">
        <f>'National Level VPM Sim Result'!V59</f>
        <v>2.1000000000000001E-2</v>
      </c>
      <c r="AC72" s="7"/>
      <c r="AD72" s="195">
        <f t="shared" si="0"/>
        <v>2.2723652810888746</v>
      </c>
      <c r="AE72" s="7"/>
      <c r="AF72" s="195">
        <f t="shared" si="1"/>
        <v>20.337001892059117</v>
      </c>
      <c r="AG72" s="126"/>
      <c r="AH72" s="101">
        <f t="shared" si="5"/>
        <v>112288.35579729568</v>
      </c>
    </row>
    <row r="73" spans="1:34" s="1" customFormat="1" x14ac:dyDescent="0.3">
      <c r="A73" s="507"/>
      <c r="B73" s="242">
        <v>2022</v>
      </c>
      <c r="C73" s="13"/>
      <c r="D73" s="192">
        <f>'National Level VPM Sim Result'!E60/0.5</f>
        <v>4892.5328141309819</v>
      </c>
      <c r="E73" s="13"/>
      <c r="F73" s="192">
        <f>'National Level VPM Sim Result'!F60/0.9</f>
        <v>5477.0891317710666</v>
      </c>
      <c r="G73" s="193"/>
      <c r="H73" s="192">
        <f>'National Level VPM Sim Result'!F60</f>
        <v>4929.3802185939603</v>
      </c>
      <c r="I73" s="193"/>
      <c r="J73" s="192">
        <f>'National Level VPM Sim Result'!E60</f>
        <v>2446.266407065491</v>
      </c>
      <c r="K73" s="193"/>
      <c r="L73" s="192">
        <f>'National Level VPM Sim Result'!B60</f>
        <v>828.12708751966738</v>
      </c>
      <c r="M73" s="193"/>
      <c r="N73" s="192">
        <f>'National Level VPM Sim Result'!K60</f>
        <v>273.15069533453942</v>
      </c>
      <c r="O73" s="193"/>
      <c r="P73" s="192">
        <f>'National Level VPM Sim Result'!L60</f>
        <v>18599.714423949408</v>
      </c>
      <c r="Q73" s="193"/>
      <c r="R73" s="192">
        <f>'National Level VPM Sim Result'!J60</f>
        <v>2446.2664070654905</v>
      </c>
      <c r="S73" s="193"/>
      <c r="T73" s="192">
        <f>'National Level VPM Sim Result'!G60</f>
        <v>828.12708751966727</v>
      </c>
      <c r="U73" s="193"/>
      <c r="V73" s="192">
        <f>'National Level VPM Sim Result'!AB60</f>
        <v>13943.477900689984</v>
      </c>
      <c r="W73" s="197"/>
      <c r="X73" s="192">
        <f>'National Level VPM Sim Result'!Z60</f>
        <v>0</v>
      </c>
      <c r="Y73" s="196"/>
      <c r="Z73" s="192">
        <f>'National Level VPM Sim Result'!W60</f>
        <v>0</v>
      </c>
      <c r="AA73" s="193"/>
      <c r="AB73" s="192">
        <f>'National Level VPM Sim Result'!V60</f>
        <v>2.1000000000000001E-2</v>
      </c>
      <c r="AC73" s="7"/>
      <c r="AD73" s="195">
        <f t="shared" si="0"/>
        <v>2.405054236967219</v>
      </c>
      <c r="AE73" s="7"/>
      <c r="AF73" s="195">
        <f t="shared" si="1"/>
        <v>21.539038660903927</v>
      </c>
      <c r="AG73" s="126"/>
      <c r="AH73" s="101">
        <f t="shared" si="5"/>
        <v>113573.61141218308</v>
      </c>
    </row>
    <row r="74" spans="1:34" s="1" customFormat="1" x14ac:dyDescent="0.3">
      <c r="A74" s="507"/>
      <c r="B74" s="242">
        <v>2023</v>
      </c>
      <c r="C74" s="13"/>
      <c r="D74" s="192">
        <f>'National Level VPM Sim Result'!E61/0.5</f>
        <v>5268.1496511263204</v>
      </c>
      <c r="E74" s="13"/>
      <c r="F74" s="192">
        <f>'National Level VPM Sim Result'!F61/0.9</f>
        <v>5775.450459820674</v>
      </c>
      <c r="G74" s="193"/>
      <c r="H74" s="192">
        <f>'National Level VPM Sim Result'!F61</f>
        <v>5197.9054138386064</v>
      </c>
      <c r="I74" s="193"/>
      <c r="J74" s="192">
        <f>'National Level VPM Sim Result'!E61</f>
        <v>2634.0748255631602</v>
      </c>
      <c r="K74" s="193"/>
      <c r="L74" s="192">
        <f>'National Level VPM Sim Result'!B61</f>
        <v>847.54232686553473</v>
      </c>
      <c r="M74" s="193"/>
      <c r="N74" s="192">
        <f>'National Level VPM Sim Result'!K61</f>
        <v>294.04856517512235</v>
      </c>
      <c r="O74" s="193"/>
      <c r="P74" s="192">
        <f>'National Level VPM Sim Result'!L61</f>
        <v>20569.534681159985</v>
      </c>
      <c r="Q74" s="193"/>
      <c r="R74" s="192">
        <f>'National Level VPM Sim Result'!J61</f>
        <v>2634.0748255631602</v>
      </c>
      <c r="S74" s="193"/>
      <c r="T74" s="192">
        <f>'National Level VPM Sim Result'!G61</f>
        <v>847.54232686553473</v>
      </c>
      <c r="U74" s="193"/>
      <c r="V74" s="192">
        <f>'National Level VPM Sim Result'!AB61</f>
        <v>15665.6708324965</v>
      </c>
      <c r="W74" s="197"/>
      <c r="X74" s="192">
        <f>'National Level VPM Sim Result'!Z61</f>
        <v>0</v>
      </c>
      <c r="Y74" s="196"/>
      <c r="Z74" s="192">
        <f>'National Level VPM Sim Result'!W61</f>
        <v>0</v>
      </c>
      <c r="AA74" s="193"/>
      <c r="AB74" s="192">
        <f>'National Level VPM Sim Result'!V61</f>
        <v>2.1000000000000001E-2</v>
      </c>
      <c r="AC74" s="7"/>
      <c r="AD74" s="195">
        <f t="shared" si="0"/>
        <v>2.5597580404747826</v>
      </c>
      <c r="AE74" s="7"/>
      <c r="AF74" s="195">
        <f t="shared" si="1"/>
        <v>22.930206137655926</v>
      </c>
      <c r="AG74" s="126"/>
      <c r="AH74" s="101">
        <f t="shared" si="5"/>
        <v>114873.57809825744</v>
      </c>
    </row>
    <row r="75" spans="1:34" s="1" customFormat="1" x14ac:dyDescent="0.3">
      <c r="A75" s="507"/>
      <c r="B75" s="242">
        <v>2024</v>
      </c>
      <c r="C75" s="13"/>
      <c r="D75" s="192">
        <f>'National Level VPM Sim Result'!E62/0.5</f>
        <v>5703.3524048251174</v>
      </c>
      <c r="E75" s="13"/>
      <c r="F75" s="192">
        <f>'National Level VPM Sim Result'!F62/0.9</f>
        <v>6116.7227953561287</v>
      </c>
      <c r="G75" s="193"/>
      <c r="H75" s="192">
        <f>'National Level VPM Sim Result'!F62</f>
        <v>5505.050515820516</v>
      </c>
      <c r="I75" s="193"/>
      <c r="J75" s="192">
        <f>'National Level VPM Sim Result'!E62</f>
        <v>2851.6762024125587</v>
      </c>
      <c r="K75" s="193"/>
      <c r="L75" s="192">
        <f>'National Level VPM Sim Result'!B62</f>
        <v>867.34641208107826</v>
      </c>
      <c r="M75" s="193"/>
      <c r="N75" s="192">
        <f>'National Level VPM Sim Result'!K62</f>
        <v>317.48376966633293</v>
      </c>
      <c r="O75" s="193"/>
      <c r="P75" s="192">
        <f>'National Level VPM Sim Result'!L62</f>
        <v>22814.213012279728</v>
      </c>
      <c r="Q75" s="193"/>
      <c r="R75" s="192">
        <f>'National Level VPM Sim Result'!J62</f>
        <v>2851.6762024125592</v>
      </c>
      <c r="S75" s="193"/>
      <c r="T75" s="192">
        <f>'National Level VPM Sim Result'!G62</f>
        <v>867.34641208107837</v>
      </c>
      <c r="U75" s="193"/>
      <c r="V75" s="192">
        <f>'National Level VPM Sim Result'!AB62</f>
        <v>17626.639266125541</v>
      </c>
      <c r="W75" s="197"/>
      <c r="X75" s="192">
        <f>'National Level VPM Sim Result'!Z62</f>
        <v>0</v>
      </c>
      <c r="Y75" s="196"/>
      <c r="Z75" s="192">
        <f>'National Level VPM Sim Result'!W62</f>
        <v>0</v>
      </c>
      <c r="AA75" s="193"/>
      <c r="AB75" s="192">
        <f>'National Level VPM Sim Result'!V62</f>
        <v>2.1000000000000001E-2</v>
      </c>
      <c r="AC75" s="7"/>
      <c r="AD75" s="195">
        <f t="shared" si="0"/>
        <v>2.7324905363523251</v>
      </c>
      <c r="AE75" s="7"/>
      <c r="AF75" s="195">
        <f t="shared" si="1"/>
        <v>24.543548301769345</v>
      </c>
      <c r="AG75" s="126"/>
      <c r="AH75" s="101">
        <f t="shared" si="5"/>
        <v>116188.42423884495</v>
      </c>
    </row>
    <row r="76" spans="1:34" s="1" customFormat="1" x14ac:dyDescent="0.3">
      <c r="A76" s="507"/>
      <c r="B76" s="242">
        <v>2025</v>
      </c>
      <c r="C76" s="13"/>
      <c r="D76" s="337">
        <f>'National Level VPM Sim Result'!E63/0.5</f>
        <v>6209.8556655243647</v>
      </c>
      <c r="E76" s="13"/>
      <c r="F76" s="192">
        <f>'National Level VPM Sim Result'!F63/0.9</f>
        <v>6506.1109303149251</v>
      </c>
      <c r="G76" s="193"/>
      <c r="H76" s="192">
        <f>'National Level VPM Sim Result'!F63</f>
        <v>5855.4998372834325</v>
      </c>
      <c r="I76" s="193"/>
      <c r="J76" s="192">
        <f>'National Level VPM Sim Result'!E63</f>
        <v>3104.9278327621823</v>
      </c>
      <c r="K76" s="193"/>
      <c r="L76" s="192">
        <f>'National Level VPM Sim Result'!B63</f>
        <v>887.54465583267847</v>
      </c>
      <c r="M76" s="193"/>
      <c r="N76" s="192">
        <f>'National Level VPM Sim Result'!K63</f>
        <v>343.08718242852314</v>
      </c>
      <c r="O76" s="193"/>
      <c r="P76" s="192">
        <f>'National Level VPM Sim Result'!L63</f>
        <v>25384.916268607492</v>
      </c>
      <c r="Q76" s="193"/>
      <c r="R76" s="192">
        <f>'National Level VPM Sim Result'!J63</f>
        <v>3104.9278327621823</v>
      </c>
      <c r="S76" s="193"/>
      <c r="T76" s="192">
        <f>'National Level VPM Sim Result'!G63</f>
        <v>887.54465583267847</v>
      </c>
      <c r="U76" s="193"/>
      <c r="V76" s="192">
        <f>'National Level VPM Sim Result'!AB63</f>
        <v>19872.496613752581</v>
      </c>
      <c r="W76" s="197"/>
      <c r="X76" s="192">
        <f>'National Level VPM Sim Result'!Z63</f>
        <v>0</v>
      </c>
      <c r="Y76" s="196"/>
      <c r="Z76" s="192">
        <f>'National Level VPM Sim Result'!W63</f>
        <v>0</v>
      </c>
      <c r="AA76" s="193"/>
      <c r="AB76" s="192">
        <f>'National Level VPM Sim Result'!V63</f>
        <v>2.1000000000000001E-2</v>
      </c>
      <c r="AC76" s="7"/>
      <c r="AD76" s="195">
        <f t="shared" si="0"/>
        <v>2.9194357271819062</v>
      </c>
      <c r="AE76" s="7"/>
      <c r="AF76" s="285">
        <f t="shared" si="1"/>
        <v>26.42079829716716</v>
      </c>
      <c r="AG76" s="126"/>
      <c r="AH76" s="101">
        <f t="shared" si="5"/>
        <v>117518.32014459203</v>
      </c>
    </row>
    <row r="77" spans="1:34" s="1" customFormat="1" x14ac:dyDescent="0.3">
      <c r="A77" s="507"/>
      <c r="B77" s="242">
        <v>2026</v>
      </c>
      <c r="C77" s="13"/>
      <c r="D77" s="192">
        <f>'National Level VPM Sim Result'!E64/0.5</f>
        <v>6802.298935005253</v>
      </c>
      <c r="E77" s="13"/>
      <c r="F77" s="192">
        <f>'National Level VPM Sim Result'!F64/0.9</f>
        <v>6945.00525228682</v>
      </c>
      <c r="G77" s="193"/>
      <c r="H77" s="192">
        <f>'National Level VPM Sim Result'!F64</f>
        <v>6250.5047270581381</v>
      </c>
      <c r="I77" s="193"/>
      <c r="J77" s="192">
        <f>'National Level VPM Sim Result'!E64</f>
        <v>3401.1494675026265</v>
      </c>
      <c r="K77" s="193"/>
      <c r="L77" s="192">
        <f>'National Level VPM Sim Result'!B64</f>
        <v>908.16437989670749</v>
      </c>
      <c r="M77" s="193"/>
      <c r="N77" s="192">
        <f>'National Level VPM Sim Result'!K64</f>
        <v>370.84158659899214</v>
      </c>
      <c r="O77" s="193"/>
      <c r="P77" s="192">
        <f>'National Level VPM Sim Result'!L64</f>
        <v>28355.778851659226</v>
      </c>
      <c r="Q77" s="193"/>
      <c r="R77" s="192">
        <f>'National Level VPM Sim Result'!J64</f>
        <v>3401.1494675026261</v>
      </c>
      <c r="S77" s="193"/>
      <c r="T77" s="192">
        <f>'National Level VPM Sim Result'!G64</f>
        <v>908.16437989670737</v>
      </c>
      <c r="U77" s="193"/>
      <c r="V77" s="192">
        <f>'National Level VPM Sim Result'!AB64</f>
        <v>22476.108711200075</v>
      </c>
      <c r="W77" s="197"/>
      <c r="X77" s="192">
        <f>'National Level VPM Sim Result'!Z64</f>
        <v>0</v>
      </c>
      <c r="Y77" s="196"/>
      <c r="Z77" s="192">
        <f>'National Level VPM Sim Result'!W64</f>
        <v>0</v>
      </c>
      <c r="AA77" s="193"/>
      <c r="AB77" s="192">
        <f>'National Level VPM Sim Result'!V64</f>
        <v>2.1000000000000001E-2</v>
      </c>
      <c r="AC77" s="7"/>
      <c r="AD77" s="195">
        <f t="shared" si="0"/>
        <v>3.1198961817288224</v>
      </c>
      <c r="AE77" s="7"/>
      <c r="AF77" s="195">
        <f t="shared" si="1"/>
        <v>28.613924706952755</v>
      </c>
      <c r="AG77" s="126"/>
      <c r="AH77" s="101">
        <f t="shared" si="5"/>
        <v>118863.43807552544</v>
      </c>
    </row>
    <row r="78" spans="1:34" s="1" customFormat="1" x14ac:dyDescent="0.3">
      <c r="A78" s="507"/>
      <c r="B78" s="242">
        <v>2027</v>
      </c>
      <c r="C78" s="13"/>
      <c r="D78" s="192">
        <f>'National Level VPM Sim Result'!E65/0.5</f>
        <v>7497.3906147780981</v>
      </c>
      <c r="E78" s="13"/>
      <c r="F78" s="192">
        <f>'National Level VPM Sim Result'!F65/0.9</f>
        <v>7438.1716517767882</v>
      </c>
      <c r="G78" s="193"/>
      <c r="H78" s="192">
        <f>'National Level VPM Sim Result'!F65</f>
        <v>6694.3544865991098</v>
      </c>
      <c r="I78" s="193"/>
      <c r="J78" s="192">
        <f>'National Level VPM Sim Result'!E65</f>
        <v>3748.695307389049</v>
      </c>
      <c r="K78" s="193"/>
      <c r="L78" s="192">
        <f>'National Level VPM Sim Result'!B65</f>
        <v>929.02667666720527</v>
      </c>
      <c r="M78" s="193"/>
      <c r="N78" s="192">
        <f>'National Level VPM Sim Result'!K65</f>
        <v>398.133439007802</v>
      </c>
      <c r="O78" s="193"/>
      <c r="P78" s="192">
        <f>'National Level VPM Sim Result'!L65</f>
        <v>31711.778496983832</v>
      </c>
      <c r="Q78" s="193"/>
      <c r="R78" s="192">
        <f>'National Level VPM Sim Result'!J65</f>
        <v>3748.9264795945951</v>
      </c>
      <c r="S78" s="193"/>
      <c r="T78" s="192">
        <f>'National Level VPM Sim Result'!G65</f>
        <v>929.02667666720527</v>
      </c>
      <c r="U78" s="193"/>
      <c r="V78" s="192">
        <f>'National Level VPM Sim Result'!AB65</f>
        <v>25415.550449392522</v>
      </c>
      <c r="W78" s="197"/>
      <c r="X78" s="192">
        <f>'National Level VPM Sim Result'!Z65</f>
        <v>0.22417220554600983</v>
      </c>
      <c r="Y78" s="196"/>
      <c r="Z78" s="192">
        <f>'National Level VPM Sim Result'!W65</f>
        <v>0</v>
      </c>
      <c r="AA78" s="193"/>
      <c r="AB78" s="192">
        <f>'National Level VPM Sim Result'!V65</f>
        <v>1.4E-2</v>
      </c>
      <c r="AC78" s="7"/>
      <c r="AD78" s="195">
        <f t="shared" si="0"/>
        <v>3.3115983255619739</v>
      </c>
      <c r="AE78" s="7"/>
      <c r="AF78" s="195">
        <f t="shared" si="1"/>
        <v>31.182858398982955</v>
      </c>
      <c r="AG78" s="126"/>
      <c r="AH78" s="101">
        <f t="shared" si="5"/>
        <v>120223.95226336493</v>
      </c>
    </row>
    <row r="79" spans="1:34" s="1" customFormat="1" x14ac:dyDescent="0.3">
      <c r="A79" s="507"/>
      <c r="B79" s="242">
        <v>2028</v>
      </c>
      <c r="C79" s="13"/>
      <c r="D79" s="192">
        <f>'National Level VPM Sim Result'!E66/0.5</f>
        <v>8317.1243133457701</v>
      </c>
      <c r="E79" s="13"/>
      <c r="F79" s="192">
        <f>'National Level VPM Sim Result'!F66/0.9</f>
        <v>7993.4374250602386</v>
      </c>
      <c r="G79" s="193"/>
      <c r="H79" s="192">
        <f>'National Level VPM Sim Result'!F66</f>
        <v>7194.0936825542149</v>
      </c>
      <c r="I79" s="193"/>
      <c r="J79" s="192">
        <f>'National Level VPM Sim Result'!E66</f>
        <v>4158.5621566728851</v>
      </c>
      <c r="K79" s="193"/>
      <c r="L79" s="192">
        <f>'National Level VPM Sim Result'!B66</f>
        <v>950.13669827755825</v>
      </c>
      <c r="M79" s="193"/>
      <c r="N79" s="192">
        <f>'National Level VPM Sim Result'!K66</f>
        <v>424.1489789961866</v>
      </c>
      <c r="O79" s="193"/>
      <c r="P79" s="192">
        <f>'National Level VPM Sim Result'!L66</f>
        <v>35521.998852251018</v>
      </c>
      <c r="Q79" s="193"/>
      <c r="R79" s="192">
        <f>'National Level VPM Sim Result'!J66</f>
        <v>4159.3845791205003</v>
      </c>
      <c r="S79" s="193"/>
      <c r="T79" s="192">
        <f>'National Level VPM Sim Result'!G66</f>
        <v>950.13669827755848</v>
      </c>
      <c r="U79" s="193"/>
      <c r="V79" s="192">
        <f>'National Level VPM Sim Result'!AB66</f>
        <v>28752.047148692986</v>
      </c>
      <c r="W79" s="197"/>
      <c r="X79" s="192">
        <f>'National Level VPM Sim Result'!Z66</f>
        <v>0.81542244761429827</v>
      </c>
      <c r="Y79" s="196"/>
      <c r="Z79" s="192">
        <f>'National Level VPM Sim Result'!W66</f>
        <v>0</v>
      </c>
      <c r="AA79" s="193"/>
      <c r="AB79" s="192">
        <f>'National Level VPM Sim Result'!V66</f>
        <v>1.4E-2</v>
      </c>
      <c r="AC79" s="7"/>
      <c r="AD79" s="195">
        <f t="shared" si="0"/>
        <v>3.4880661446669468</v>
      </c>
      <c r="AE79" s="7"/>
      <c r="AF79" s="195">
        <f t="shared" si="1"/>
        <v>34.205454336860335</v>
      </c>
      <c r="AG79" s="126"/>
      <c r="AH79" s="101">
        <f t="shared" si="5"/>
        <v>121600.03893409135</v>
      </c>
    </row>
    <row r="80" spans="1:34" s="1" customFormat="1" x14ac:dyDescent="0.3">
      <c r="A80" s="507"/>
      <c r="B80" s="242">
        <v>2029</v>
      </c>
      <c r="C80" s="13"/>
      <c r="D80" s="192">
        <f>'National Level VPM Sim Result'!E67/0.5</f>
        <v>9290.4238677717949</v>
      </c>
      <c r="E80" s="13"/>
      <c r="F80" s="192">
        <f>'National Level VPM Sim Result'!F67/0.9</f>
        <v>8630.6036664779094</v>
      </c>
      <c r="G80" s="193"/>
      <c r="H80" s="192">
        <f>'National Level VPM Sim Result'!F67</f>
        <v>7767.5432998301185</v>
      </c>
      <c r="I80" s="193"/>
      <c r="J80" s="192">
        <f>'National Level VPM Sim Result'!E67</f>
        <v>4645.2119338858975</v>
      </c>
      <c r="K80" s="193"/>
      <c r="L80" s="192">
        <f>'National Level VPM Sim Result'!B67</f>
        <v>971.69022472952702</v>
      </c>
      <c r="M80" s="193"/>
      <c r="N80" s="192">
        <f>'National Level VPM Sim Result'!K67</f>
        <v>450.8290433978168</v>
      </c>
      <c r="O80" s="193"/>
      <c r="P80" s="192">
        <f>'National Level VPM Sim Result'!L67</f>
        <v>39990.754657376761</v>
      </c>
      <c r="Q80" s="193"/>
      <c r="R80" s="192">
        <f>'National Level VPM Sim Result'!J67</f>
        <v>4646.8049424853552</v>
      </c>
      <c r="S80" s="193"/>
      <c r="T80" s="192">
        <f>'National Level VPM Sim Result'!G67</f>
        <v>971.69022472952702</v>
      </c>
      <c r="U80" s="193"/>
      <c r="V80" s="192">
        <f>'National Level VPM Sim Result'!AB67</f>
        <v>32674.033400944456</v>
      </c>
      <c r="W80" s="197"/>
      <c r="X80" s="192">
        <f>'National Level VPM Sim Result'!Z67</f>
        <v>1.5860085994600206</v>
      </c>
      <c r="Y80" s="196"/>
      <c r="Z80" s="192">
        <f>'National Level VPM Sim Result'!W67</f>
        <v>0</v>
      </c>
      <c r="AA80" s="193"/>
      <c r="AB80" s="192">
        <f>'National Level VPM Sim Result'!V67</f>
        <v>1.4E-2</v>
      </c>
      <c r="AC80" s="7"/>
      <c r="AD80" s="195">
        <f t="shared" si="0"/>
        <v>3.6655188687857905</v>
      </c>
      <c r="AE80" s="7"/>
      <c r="AF80" s="195">
        <f t="shared" si="1"/>
        <v>37.781397285039297</v>
      </c>
      <c r="AG80" s="126"/>
      <c r="AH80" s="101">
        <f t="shared" si="5"/>
        <v>122991.87633077298</v>
      </c>
    </row>
    <row r="81" spans="1:34" s="1" customFormat="1" ht="16.2" thickBot="1" x14ac:dyDescent="0.35">
      <c r="A81" s="508"/>
      <c r="B81" s="243">
        <v>2030</v>
      </c>
      <c r="C81" s="19"/>
      <c r="D81" s="198">
        <f>'National Level VPM Sim Result'!E68/0.5</f>
        <v>10452.29495861215</v>
      </c>
      <c r="E81" s="19"/>
      <c r="F81" s="198">
        <f>'National Level VPM Sim Result'!F68/0.9</f>
        <v>9359.2035568806205</v>
      </c>
      <c r="G81" s="199"/>
      <c r="H81" s="198">
        <f>'National Level VPM Sim Result'!F68</f>
        <v>8423.2832011925584</v>
      </c>
      <c r="I81" s="199"/>
      <c r="J81" s="198">
        <f>'National Level VPM Sim Result'!E68</f>
        <v>5226.1474793060752</v>
      </c>
      <c r="K81" s="199"/>
      <c r="L81" s="198">
        <f>'National Level VPM Sim Result'!B68</f>
        <v>993.69775505438338</v>
      </c>
      <c r="M81" s="199"/>
      <c r="N81" s="198">
        <f>'National Level VPM Sim Result'!K68</f>
        <v>476.87361294546412</v>
      </c>
      <c r="O81" s="199"/>
      <c r="P81" s="198">
        <f>'National Level VPM Sim Result'!L68</f>
        <v>45244.710886218112</v>
      </c>
      <c r="Q81" s="199"/>
      <c r="R81" s="198">
        <f>'National Level VPM Sim Result'!J68</f>
        <v>5228.7709965676258</v>
      </c>
      <c r="S81" s="199"/>
      <c r="T81" s="198">
        <f>'National Level VPM Sim Result'!G68</f>
        <v>993.69775505438383</v>
      </c>
      <c r="U81" s="199"/>
      <c r="V81" s="198">
        <f>'National Level VPM Sim Result'!AB68</f>
        <v>37298.294297971013</v>
      </c>
      <c r="W81" s="202"/>
      <c r="X81" s="198">
        <f>'National Level VPM Sim Result'!Z68</f>
        <v>2.6165172615516559</v>
      </c>
      <c r="Y81" s="201"/>
      <c r="Z81" s="198">
        <f>'National Level VPM Sim Result'!W68</f>
        <v>0</v>
      </c>
      <c r="AA81" s="199"/>
      <c r="AB81" s="198">
        <f>'National Level VPM Sim Result'!V68</f>
        <v>1.4E-2</v>
      </c>
      <c r="AC81" s="16"/>
      <c r="AD81" s="200">
        <f t="shared" si="0"/>
        <v>4.394370885018172</v>
      </c>
      <c r="AE81" s="16"/>
      <c r="AF81" s="200">
        <f t="shared" si="1"/>
        <v>48.182911379439076</v>
      </c>
      <c r="AG81" s="234"/>
      <c r="AH81" s="189">
        <v>108519.20000000001</v>
      </c>
    </row>
    <row r="82" spans="1:34" s="1" customFormat="1" x14ac:dyDescent="0.3">
      <c r="A82" s="156"/>
      <c r="B82" s="256"/>
      <c r="C82" s="14"/>
      <c r="D82" s="194"/>
      <c r="E82" s="1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7"/>
      <c r="X82" s="197"/>
      <c r="Y82" s="197"/>
      <c r="Z82" s="194"/>
      <c r="AA82" s="194"/>
      <c r="AB82" s="194"/>
      <c r="AC82" s="121"/>
      <c r="AD82" s="258"/>
      <c r="AE82" s="121"/>
      <c r="AF82" s="258"/>
      <c r="AG82" s="257"/>
      <c r="AH82" s="102"/>
    </row>
    <row r="83" spans="1:34" x14ac:dyDescent="0.3">
      <c r="B83" s="109"/>
      <c r="C83" s="109"/>
      <c r="D83" s="109"/>
      <c r="E83" s="109"/>
      <c r="F83" s="109"/>
      <c r="G83" s="109"/>
      <c r="AC83" s="109"/>
      <c r="AD83" s="109"/>
      <c r="AE83" s="109"/>
      <c r="AF83" s="109"/>
      <c r="AG83" s="109"/>
      <c r="AH83" s="109"/>
    </row>
    <row r="84" spans="1:34" s="109" customFormat="1" x14ac:dyDescent="0.3">
      <c r="A84" s="85"/>
    </row>
    <row r="85" spans="1:34" s="109" customFormat="1" x14ac:dyDescent="0.3"/>
    <row r="86" spans="1:34" s="109" customFormat="1" ht="16.2" thickBot="1" x14ac:dyDescent="0.35">
      <c r="A86" s="85" t="s">
        <v>92</v>
      </c>
    </row>
    <row r="87" spans="1:34" x14ac:dyDescent="0.3">
      <c r="A87" s="240" t="s">
        <v>93</v>
      </c>
      <c r="B87" s="99"/>
      <c r="C87" s="261">
        <f>(C33/C29)^(1/4)*100-100</f>
        <v>3.3031072770274506</v>
      </c>
      <c r="D87" s="262"/>
      <c r="E87" s="262">
        <f>(E33/E29)^(1/4)*100-100</f>
        <v>-1.5992870100203476</v>
      </c>
      <c r="F87" s="262"/>
      <c r="G87" s="235">
        <f>(G33/G29)^(1/4)*100-100</f>
        <v>-1.5992204694750285</v>
      </c>
      <c r="H87" s="99"/>
      <c r="I87" s="268">
        <f>(I33/I29)^(1/4)*100-100</f>
        <v>3.3031072770274506</v>
      </c>
      <c r="J87" s="99"/>
      <c r="K87" s="262">
        <f>(K33/K29)^(1/4)*100-100</f>
        <v>-8.3275506808636379</v>
      </c>
      <c r="L87" s="99"/>
      <c r="M87" s="235">
        <f>(M33/M29)^(1/4)*100-100</f>
        <v>-0.27573791829912864</v>
      </c>
      <c r="N87" s="99"/>
      <c r="O87" s="262">
        <f>(O33/O29)^(1/4)*100-100</f>
        <v>8.70647853002788</v>
      </c>
      <c r="P87" s="99"/>
      <c r="Q87" s="268">
        <f>(Q33/Q29)^(1/4)*100-100</f>
        <v>3.5450833201205114</v>
      </c>
      <c r="R87" s="99"/>
      <c r="S87" s="262">
        <f>(S33/S29)^(1/4)*100-100</f>
        <v>-8.387797656105235</v>
      </c>
      <c r="T87" s="89"/>
      <c r="U87" s="262">
        <f>(U33/U29)^(1/4)*100-100</f>
        <v>16.252499749560997</v>
      </c>
      <c r="V87" s="99"/>
      <c r="W87" s="99"/>
      <c r="X87" s="8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</row>
    <row r="88" spans="1:34" x14ac:dyDescent="0.3">
      <c r="A88" s="293" t="s">
        <v>102</v>
      </c>
      <c r="B88" s="86"/>
      <c r="C88" s="236"/>
      <c r="D88" s="263"/>
      <c r="E88" s="263"/>
      <c r="F88" s="263"/>
      <c r="G88" s="236"/>
      <c r="H88" s="86"/>
      <c r="I88" s="263"/>
      <c r="J88" s="86"/>
      <c r="K88" s="263"/>
      <c r="L88" s="86"/>
      <c r="M88" s="236"/>
      <c r="N88" s="86"/>
      <c r="O88" s="263"/>
      <c r="P88" s="86"/>
      <c r="Q88" s="263"/>
      <c r="R88" s="86"/>
      <c r="S88" s="263"/>
      <c r="T88" s="237"/>
      <c r="U88" s="263"/>
      <c r="V88" s="86"/>
      <c r="W88" s="86"/>
      <c r="X88" s="91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</row>
    <row r="89" spans="1:34" x14ac:dyDescent="0.3">
      <c r="A89" s="90" t="s">
        <v>94</v>
      </c>
      <c r="B89" s="86"/>
      <c r="C89" s="264">
        <f>D34/C33*100-100</f>
        <v>3.6478864706998309</v>
      </c>
      <c r="D89" s="263"/>
      <c r="E89" s="263">
        <f>F34/E33*100-100</f>
        <v>-2.6740527581915643</v>
      </c>
      <c r="F89" s="263"/>
      <c r="G89" s="236">
        <f>H34/G33*100-100</f>
        <v>-2.6749396155826588</v>
      </c>
      <c r="H89" s="86"/>
      <c r="I89" s="266">
        <f>J34/I33*100-100</f>
        <v>3.6478864706998024</v>
      </c>
      <c r="J89" s="86"/>
      <c r="K89" s="263">
        <f>L34/K33*100-100</f>
        <v>3.2584186508481991</v>
      </c>
      <c r="L89" s="86"/>
      <c r="M89" s="236">
        <f>N34/M33*100-100</f>
        <v>1.9650639460507762</v>
      </c>
      <c r="N89" s="86"/>
      <c r="O89" s="263">
        <f>P34/O33*100-100</f>
        <v>6.3733710658616189</v>
      </c>
      <c r="P89" s="86"/>
      <c r="Q89" s="266">
        <f>R34/Q33*100-100</f>
        <v>3.7348667593566631</v>
      </c>
      <c r="R89" s="86"/>
      <c r="S89" s="263">
        <f>T34/S33*100-100</f>
        <v>4.591455344496012</v>
      </c>
      <c r="T89" s="91"/>
      <c r="U89" s="263">
        <f>V34/U33*100-100</f>
        <v>10.968463075456313</v>
      </c>
      <c r="V89" s="86"/>
      <c r="W89" s="86"/>
      <c r="X89" s="91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</row>
    <row r="90" spans="1:34" s="109" customFormat="1" x14ac:dyDescent="0.3">
      <c r="A90" s="269" t="s">
        <v>97</v>
      </c>
      <c r="B90" s="86"/>
      <c r="C90" s="292">
        <f>D46/D33*100-100</f>
        <v>-19.936717431010209</v>
      </c>
      <c r="D90" s="263"/>
      <c r="E90" s="263">
        <f>F46/F33*100-100</f>
        <v>-1.6580763247594064</v>
      </c>
      <c r="F90" s="263"/>
      <c r="G90" s="236">
        <f>H46/H33*100-100</f>
        <v>-1.6589724399715919</v>
      </c>
      <c r="H90" s="86"/>
      <c r="I90" s="289">
        <f>J46/J33*100-100</f>
        <v>-19.936717431010223</v>
      </c>
      <c r="J90" s="86"/>
      <c r="K90" s="263">
        <f>L46/L33*100-100</f>
        <v>-31.008235893181052</v>
      </c>
      <c r="L90" s="86"/>
      <c r="M90" s="236">
        <f>N46/N33*100-100</f>
        <v>7.2440334435902827</v>
      </c>
      <c r="N90" s="86"/>
      <c r="O90" s="263">
        <f>P46/P33*100-100</f>
        <v>-12.759168844973473</v>
      </c>
      <c r="P90" s="86"/>
      <c r="Q90" s="289">
        <f>R46/R33*100-100</f>
        <v>-19.869529110381706</v>
      </c>
      <c r="R90" s="86"/>
      <c r="S90" s="273">
        <f>T46/T33*100-100</f>
        <v>-30.117571922964174</v>
      </c>
      <c r="T90" s="91"/>
      <c r="U90" s="273">
        <f>V46/V33*100-100</f>
        <v>-18.022615355864161</v>
      </c>
      <c r="V90" s="86"/>
      <c r="W90" s="86"/>
      <c r="X90" s="91"/>
    </row>
    <row r="91" spans="1:34" s="109" customFormat="1" x14ac:dyDescent="0.3">
      <c r="A91" s="90" t="s">
        <v>95</v>
      </c>
      <c r="B91" s="86"/>
      <c r="C91" s="292">
        <f>D58/D33*100-100</f>
        <v>-18.111776695519495</v>
      </c>
      <c r="D91" s="263"/>
      <c r="E91" s="263">
        <f>F58/F33*100-100</f>
        <v>-1.0270642151684228</v>
      </c>
      <c r="F91" s="263"/>
      <c r="G91" s="236">
        <f>H58/H33*100-100</f>
        <v>-1.0279660803144282</v>
      </c>
      <c r="H91" s="86"/>
      <c r="I91" s="289">
        <f>J58/J33*100-100</f>
        <v>-18.111776695519509</v>
      </c>
      <c r="J91" s="86"/>
      <c r="K91" s="263">
        <f>L58/L33*100-100</f>
        <v>-31.492814470032656</v>
      </c>
      <c r="L91" s="86"/>
      <c r="M91" s="236">
        <f>N58/N33*100-100</f>
        <v>10.864195248180891</v>
      </c>
      <c r="N91" s="86"/>
      <c r="O91" s="263">
        <f>P58/P33*100-100</f>
        <v>-8.9524092787263498</v>
      </c>
      <c r="P91" s="86"/>
      <c r="Q91" s="289">
        <f>R58/R33*100-100</f>
        <v>-18.043056902543981</v>
      </c>
      <c r="R91" s="86"/>
      <c r="S91" s="273">
        <f>T58/T33*100-100</f>
        <v>-30.608406270844768</v>
      </c>
      <c r="T91" s="91"/>
      <c r="U91" s="273">
        <f>V58/V33*100-100</f>
        <v>-12.568200382728605</v>
      </c>
      <c r="V91" s="86"/>
      <c r="W91" s="86"/>
      <c r="X91" s="91"/>
    </row>
    <row r="92" spans="1:34" s="109" customFormat="1" x14ac:dyDescent="0.3">
      <c r="A92" s="90" t="s">
        <v>96</v>
      </c>
      <c r="B92" s="86"/>
      <c r="C92" s="264">
        <f>D70/D33*100-100</f>
        <v>5.7728797805943515</v>
      </c>
      <c r="D92" s="263"/>
      <c r="E92" s="263">
        <f>F70/F33*100-100</f>
        <v>-2.0492135132691232</v>
      </c>
      <c r="F92" s="263"/>
      <c r="G92" s="236">
        <f>H70/H33*100-100</f>
        <v>-2.0501060643453854</v>
      </c>
      <c r="H92" s="86"/>
      <c r="I92" s="266">
        <f>J70/J33*100-100</f>
        <v>5.7728797805943088</v>
      </c>
      <c r="J92" s="86"/>
      <c r="K92" s="263">
        <f>L70/L33*100-100</f>
        <v>2.5266523410034409</v>
      </c>
      <c r="L92" s="86"/>
      <c r="M92" s="236">
        <f>N70/N33*100-100</f>
        <v>4.6128005969373191</v>
      </c>
      <c r="N92" s="86"/>
      <c r="O92" s="263">
        <f>P70/P33*100-100</f>
        <v>10.778388826950234</v>
      </c>
      <c r="P92" s="86"/>
      <c r="Q92" s="266">
        <f>R70/R33*100-100</f>
        <v>5.8616433427725241</v>
      </c>
      <c r="R92" s="86"/>
      <c r="S92" s="263">
        <f>T70/T33*100-100</f>
        <v>3.8502421405874259</v>
      </c>
      <c r="T92" s="91"/>
      <c r="U92" s="263">
        <f>V70/V33*100-100</f>
        <v>17.295405612286913</v>
      </c>
      <c r="V92" s="86"/>
      <c r="W92" s="86"/>
      <c r="X92" s="91"/>
    </row>
    <row r="93" spans="1:34" x14ac:dyDescent="0.3">
      <c r="A93" s="125" t="s">
        <v>99</v>
      </c>
      <c r="B93" s="86"/>
      <c r="C93" s="236"/>
      <c r="D93" s="263"/>
      <c r="E93" s="263"/>
      <c r="F93" s="263"/>
      <c r="G93" s="236"/>
      <c r="H93" s="86"/>
      <c r="I93" s="266"/>
      <c r="J93" s="86"/>
      <c r="K93" s="263"/>
      <c r="L93" s="86"/>
      <c r="M93" s="236"/>
      <c r="N93" s="86"/>
      <c r="O93" s="263"/>
      <c r="P93" s="86"/>
      <c r="Q93" s="266"/>
      <c r="R93" s="86"/>
      <c r="S93" s="263"/>
      <c r="T93" s="91"/>
      <c r="U93" s="263"/>
      <c r="V93" s="86"/>
      <c r="W93" s="86"/>
      <c r="X93" s="91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</row>
    <row r="94" spans="1:34" x14ac:dyDescent="0.3">
      <c r="A94" s="90" t="s">
        <v>94</v>
      </c>
      <c r="B94" s="86"/>
      <c r="C94" s="264">
        <f>(D40/D34)^(1/6)*100-100</f>
        <v>4.8158143484772182</v>
      </c>
      <c r="D94" s="263"/>
      <c r="E94" s="273">
        <f>(F40/F34)^(1/6)*100-100</f>
        <v>4.5314735688323822</v>
      </c>
      <c r="F94" s="263"/>
      <c r="G94" s="276">
        <f>(H40/H34)^(1/6)*100-100</f>
        <v>4.5314735688323822</v>
      </c>
      <c r="H94" s="86"/>
      <c r="I94" s="266">
        <f>(J40/J34)^(1/6)*100-100</f>
        <v>4.8158143484772182</v>
      </c>
      <c r="J94" s="86"/>
      <c r="K94" s="273">
        <f>(L40/L34)^(1/6)*100-100</f>
        <v>3.0722496065552036</v>
      </c>
      <c r="L94" s="86"/>
      <c r="M94" s="276">
        <f>(N40/N34)^(1/6)*100-100</f>
        <v>2.2274539548796497</v>
      </c>
      <c r="N94" s="278"/>
      <c r="O94" s="273">
        <f>(P40/P34)^(1/6)*100-100</f>
        <v>5.5040880939580745</v>
      </c>
      <c r="P94" s="278"/>
      <c r="Q94" s="266">
        <f>(R40/R34)^(1/6)*100-100</f>
        <v>4.8158143484772182</v>
      </c>
      <c r="R94" s="86"/>
      <c r="S94" s="273">
        <f>(T40/T34)^(1/6)*100-100</f>
        <v>3.0722496065552036</v>
      </c>
      <c r="T94" s="91"/>
      <c r="U94" s="273">
        <f>(V40/V34)^(1/6)*100-100</f>
        <v>5.8633952832892788</v>
      </c>
      <c r="V94" s="86"/>
      <c r="W94" s="86"/>
      <c r="X94" s="91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</row>
    <row r="95" spans="1:34" x14ac:dyDescent="0.3">
      <c r="A95" s="269" t="s">
        <v>97</v>
      </c>
      <c r="B95" s="86"/>
      <c r="C95" s="264">
        <f>(D52/D46)^(1/6)*100-100</f>
        <v>6.6423076887394075</v>
      </c>
      <c r="D95" s="263"/>
      <c r="E95" s="273">
        <f>(F52/F46)^(1/6)*100-100</f>
        <v>4.7036685092372466</v>
      </c>
      <c r="F95" s="263"/>
      <c r="G95" s="276">
        <f>(H52/H46)^(1/6)*100-100</f>
        <v>4.7036685092372466</v>
      </c>
      <c r="H95" s="86"/>
      <c r="I95" s="266">
        <f>(J52/J46)^(1/6)*100-100</f>
        <v>6.6423076887394075</v>
      </c>
      <c r="J95" s="86"/>
      <c r="K95" s="273">
        <f>(L52/L46)^(1/6)*100-100</f>
        <v>4.9404854224474235</v>
      </c>
      <c r="L95" s="86"/>
      <c r="M95" s="276">
        <f>(N52/N46)^(1/6)*100-100</f>
        <v>4.4653574158713809</v>
      </c>
      <c r="N95" s="278"/>
      <c r="O95" s="273">
        <f>(P52/P46)^(1/6)*100-100</f>
        <v>7.9877145349790339</v>
      </c>
      <c r="P95" s="278"/>
      <c r="Q95" s="266">
        <f>(R52/R46)^(1/6)*100-100</f>
        <v>6.6423076887394075</v>
      </c>
      <c r="R95" s="86"/>
      <c r="S95" s="273">
        <f>(T52/T46)^(1/6)*100-100</f>
        <v>4.9404854224474519</v>
      </c>
      <c r="T95" s="91"/>
      <c r="U95" s="273">
        <f>(V52/V46)^(1/6)*100-100</f>
        <v>9.7090376474095166</v>
      </c>
      <c r="V95" s="86"/>
      <c r="W95" s="86"/>
      <c r="X95" s="91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</row>
    <row r="96" spans="1:34" x14ac:dyDescent="0.3">
      <c r="A96" s="90" t="s">
        <v>95</v>
      </c>
      <c r="B96" s="86"/>
      <c r="C96" s="264">
        <f>(D64/D58)^(1/6)*100-100</f>
        <v>9.5087194061791394</v>
      </c>
      <c r="D96" s="263"/>
      <c r="E96" s="273">
        <f>(F64/F58)^(1/6)*100-100</f>
        <v>5.4466029657836827</v>
      </c>
      <c r="F96" s="263"/>
      <c r="G96" s="276">
        <f>(H64/H58)^(1/6)*100-100</f>
        <v>5.4466029657836827</v>
      </c>
      <c r="H96" s="86"/>
      <c r="I96" s="266">
        <f>(J64/J58)^(1/6)*100-100</f>
        <v>9.5087194061791394</v>
      </c>
      <c r="J96" s="86"/>
      <c r="K96" s="273">
        <f>(L64/L58)^(1/6)*100-100</f>
        <v>4.207574978392941</v>
      </c>
      <c r="L96" s="86"/>
      <c r="M96" s="276">
        <f>(N64/N58)^(1/6)*100-100</f>
        <v>10.781707318010405</v>
      </c>
      <c r="N96" s="278"/>
      <c r="O96" s="273">
        <f>(P64/P58)^(1/6)*100-100</f>
        <v>13.232706404575083</v>
      </c>
      <c r="P96" s="278"/>
      <c r="Q96" s="266">
        <f>(R64/R58)^(1/6)*100-100</f>
        <v>9.5087194061791394</v>
      </c>
      <c r="R96" s="86"/>
      <c r="S96" s="273">
        <f>(T64/T58)^(1/6)*100-100</f>
        <v>4.2075749783929695</v>
      </c>
      <c r="T96" s="91"/>
      <c r="U96" s="273">
        <f>(V64/V58)^(1/6)*100-100</f>
        <v>16.740498593214596</v>
      </c>
      <c r="V96" s="86"/>
      <c r="W96" s="86"/>
      <c r="X96" s="91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</row>
    <row r="97" spans="1:35" ht="16.2" thickBot="1" x14ac:dyDescent="0.35">
      <c r="A97" s="104" t="s">
        <v>96</v>
      </c>
      <c r="B97" s="87"/>
      <c r="C97" s="265">
        <f>(D76/D70)^(1/6)*100-100</f>
        <v>7.4423622797397115</v>
      </c>
      <c r="D97" s="87"/>
      <c r="E97" s="275">
        <f>(F76/F70)^(1/6)*100-100</f>
        <v>5.2820163066967609</v>
      </c>
      <c r="F97" s="87"/>
      <c r="G97" s="277">
        <f>(H76/H70)^(1/6)*100-100</f>
        <v>5.2820163066967609</v>
      </c>
      <c r="H97" s="87"/>
      <c r="I97" s="267">
        <f>(J76/J70)^(1/6)*100-100</f>
        <v>7.4423622797397115</v>
      </c>
      <c r="J97" s="87"/>
      <c r="K97" s="275">
        <f>(L76/L70)^(1/6)*100-100</f>
        <v>2.3473064159416026</v>
      </c>
      <c r="L97" s="87"/>
      <c r="M97" s="277">
        <f>(N76/N70)^(1/6)*100-100</f>
        <v>7.1998430743499711</v>
      </c>
      <c r="N97" s="287"/>
      <c r="O97" s="275">
        <f>(P76/P70)^(1/6)*100-100</f>
        <v>10.467434326636919</v>
      </c>
      <c r="P97" s="287"/>
      <c r="Q97" s="267">
        <f>(R76/R70)^(1/6)*100-100</f>
        <v>7.4423622797397115</v>
      </c>
      <c r="R97" s="87"/>
      <c r="S97" s="275">
        <f>(T76/T70)^(1/6)*100-100</f>
        <v>2.3473064159416026</v>
      </c>
      <c r="T97" s="106"/>
      <c r="U97" s="275">
        <f>(V76/V70)^(1/6)*100-100</f>
        <v>12.32309056358136</v>
      </c>
      <c r="V97" s="87"/>
      <c r="W97" s="87"/>
      <c r="X97" s="106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</row>
    <row r="98" spans="1:35" x14ac:dyDescent="0.3">
      <c r="G98" s="109"/>
      <c r="H98" s="109"/>
      <c r="I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</row>
    <row r="99" spans="1:35" ht="16.2" thickBot="1" x14ac:dyDescent="0.35">
      <c r="A99" s="85" t="s">
        <v>98</v>
      </c>
      <c r="G99" s="109"/>
      <c r="H99" s="109"/>
      <c r="I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</row>
    <row r="100" spans="1:35" x14ac:dyDescent="0.3">
      <c r="A100" s="270">
        <v>2019</v>
      </c>
      <c r="B100" s="89"/>
      <c r="C100" s="99"/>
      <c r="D100" s="99"/>
      <c r="E100" s="99"/>
      <c r="F100" s="89"/>
      <c r="G100" s="98"/>
      <c r="H100" s="99"/>
      <c r="I100" s="99"/>
      <c r="J100" s="99"/>
      <c r="K100" s="99"/>
      <c r="L100" s="89"/>
      <c r="M100" s="98"/>
      <c r="N100" s="99"/>
      <c r="O100" s="99"/>
      <c r="P100" s="99"/>
      <c r="Q100" s="99"/>
      <c r="R100" s="99"/>
      <c r="S100" s="99"/>
      <c r="T100" s="89"/>
      <c r="U100" s="98"/>
      <c r="V100" s="99"/>
      <c r="W100" s="99"/>
      <c r="X100" s="8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</row>
    <row r="101" spans="1:35" x14ac:dyDescent="0.3">
      <c r="A101" s="269" t="s">
        <v>97</v>
      </c>
      <c r="B101" s="91"/>
      <c r="C101" s="290">
        <f>D46/D34*100-100</f>
        <v>-22.754543970732243</v>
      </c>
      <c r="D101" s="86"/>
      <c r="E101" s="273">
        <f>F46/F34*100-100</f>
        <v>1.043890619330881</v>
      </c>
      <c r="F101" s="91"/>
      <c r="G101" s="276">
        <f>H46/H34*100-100</f>
        <v>1.0438906193308952</v>
      </c>
      <c r="H101" s="86"/>
      <c r="I101" s="290">
        <f>J46/J34*100-100</f>
        <v>-22.754543970732243</v>
      </c>
      <c r="J101" s="86"/>
      <c r="K101" s="273">
        <f>L46/L34*100-100</f>
        <v>-33.185337323338686</v>
      </c>
      <c r="L101" s="91"/>
      <c r="M101" s="276">
        <f>N46/N34*100-100</f>
        <v>5.1772335476909461</v>
      </c>
      <c r="N101" s="86"/>
      <c r="O101" s="273">
        <f>P46/P34*100-100</f>
        <v>-17.986211886609368</v>
      </c>
      <c r="P101" s="86"/>
      <c r="Q101" s="290">
        <f>R46/R34*100-100</f>
        <v>-22.754543970732286</v>
      </c>
      <c r="R101" s="291"/>
      <c r="S101" s="278">
        <f>T46/T34*100-100</f>
        <v>-33.185337323338729</v>
      </c>
      <c r="T101" s="222"/>
      <c r="U101" s="276">
        <f>V46/V34*100-100</f>
        <v>-26.125511364077497</v>
      </c>
      <c r="V101" s="86"/>
      <c r="W101" s="86"/>
      <c r="X101" s="91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</row>
    <row r="102" spans="1:35" x14ac:dyDescent="0.3">
      <c r="A102" s="90" t="s">
        <v>100</v>
      </c>
      <c r="B102" s="91"/>
      <c r="C102" s="290">
        <f>D58/D34*100-100</f>
        <v>-20.993832008692763</v>
      </c>
      <c r="D102" s="86"/>
      <c r="E102" s="273">
        <f>F58/F34*100-100</f>
        <v>1.6922399315890289</v>
      </c>
      <c r="F102" s="91"/>
      <c r="G102" s="276">
        <f>H58/H34*100-100</f>
        <v>1.6922399315890289</v>
      </c>
      <c r="H102" s="86"/>
      <c r="I102" s="290">
        <f>J58/J34*100-100</f>
        <v>-20.993832008692763</v>
      </c>
      <c r="J102" s="86"/>
      <c r="K102" s="273">
        <f>L58/L34*100-100</f>
        <v>-33.654624557428662</v>
      </c>
      <c r="L102" s="91"/>
      <c r="M102" s="276">
        <f>N58/N34*100-100</f>
        <v>8.7276278342144593</v>
      </c>
      <c r="N102" s="86"/>
      <c r="O102" s="273">
        <f>P58/P34*100-100</f>
        <v>-14.407534696911071</v>
      </c>
      <c r="P102" s="86"/>
      <c r="Q102" s="290">
        <f>R58/R34*100-100</f>
        <v>-20.993832008692806</v>
      </c>
      <c r="R102" s="291"/>
      <c r="S102" s="278">
        <f>T58/T34*100-100</f>
        <v>-33.654624557428662</v>
      </c>
      <c r="T102" s="222"/>
      <c r="U102" s="276">
        <f>V58/V34*100-100</f>
        <v>-21.21022748794897</v>
      </c>
      <c r="V102" s="86"/>
      <c r="W102" s="86"/>
      <c r="X102" s="91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</row>
    <row r="103" spans="1:35" x14ac:dyDescent="0.3">
      <c r="A103" s="90" t="s">
        <v>101</v>
      </c>
      <c r="B103" s="91"/>
      <c r="C103" s="272">
        <f>D70/D34*100-100</f>
        <v>2.0502041886741438</v>
      </c>
      <c r="D103" s="86"/>
      <c r="E103" s="273">
        <f>F70/F34*100-100</f>
        <v>0.64200684671480701</v>
      </c>
      <c r="F103" s="91"/>
      <c r="G103" s="276">
        <f>H70/H34*100-100</f>
        <v>0.64200684671480701</v>
      </c>
      <c r="H103" s="86"/>
      <c r="I103" s="272">
        <f>J70/J34*100-100</f>
        <v>2.0502041886741438</v>
      </c>
      <c r="J103" s="86"/>
      <c r="K103" s="273">
        <f>L70/L34*100-100</f>
        <v>-0.70867472057565806</v>
      </c>
      <c r="L103" s="91"/>
      <c r="M103" s="276">
        <f>N70/N34*100-100</f>
        <v>2.5967096458522576</v>
      </c>
      <c r="N103" s="86"/>
      <c r="O103" s="273">
        <f>P70/P34*100-100</f>
        <v>4.1410906855261942</v>
      </c>
      <c r="P103" s="86"/>
      <c r="Q103" s="272">
        <f>R70/R34*100-100</f>
        <v>2.0502041886741438</v>
      </c>
      <c r="R103" s="86"/>
      <c r="S103" s="278">
        <f>T70/T34*100-100</f>
        <v>-0.70867472057562964</v>
      </c>
      <c r="T103" s="222"/>
      <c r="U103" s="276">
        <f>V70/V34*100-100</f>
        <v>5.7015681406062129</v>
      </c>
      <c r="V103" s="86"/>
      <c r="W103" s="86"/>
      <c r="X103" s="91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</row>
    <row r="104" spans="1:35" x14ac:dyDescent="0.3">
      <c r="A104" s="271" t="s">
        <v>99</v>
      </c>
      <c r="B104" s="91"/>
      <c r="C104" s="86"/>
      <c r="D104" s="86"/>
      <c r="E104" s="273"/>
      <c r="F104" s="91"/>
      <c r="G104" s="276"/>
      <c r="H104" s="86"/>
      <c r="I104" s="86"/>
      <c r="J104" s="86"/>
      <c r="K104" s="273"/>
      <c r="L104" s="91"/>
      <c r="M104" s="276"/>
      <c r="N104" s="86"/>
      <c r="O104" s="273"/>
      <c r="P104" s="86"/>
      <c r="Q104" s="86"/>
      <c r="R104" s="86"/>
      <c r="S104" s="278"/>
      <c r="T104" s="222"/>
      <c r="U104" s="276"/>
      <c r="V104" s="86"/>
      <c r="W104" s="86"/>
      <c r="X104" s="91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</row>
    <row r="105" spans="1:35" x14ac:dyDescent="0.3">
      <c r="A105" s="269" t="s">
        <v>97</v>
      </c>
      <c r="B105" s="91"/>
      <c r="C105" s="290">
        <f>AVERAGE(D46:D52)/AVERAGE(D34:D40)*100-100</f>
        <v>-15.652359443594946</v>
      </c>
      <c r="D105" s="86"/>
      <c r="E105" s="273">
        <f>AVERAGE(F46:F52)/AVERAGE(F34:F40)*100-100</f>
        <v>1.9179754475465955</v>
      </c>
      <c r="F105" s="91"/>
      <c r="G105" s="273">
        <f>AVERAGE(H46:H52)/AVERAGE(H34:H40)*100-100</f>
        <v>1.9179754475465955</v>
      </c>
      <c r="H105" s="86"/>
      <c r="I105" s="290">
        <f>AVERAGE(J46:J52)/AVERAGE(J34:J40)*100-100</f>
        <v>-15.652359443594946</v>
      </c>
      <c r="J105" s="86"/>
      <c r="K105" s="273">
        <f>AVERAGE(L46:L52)/AVERAGE(L34:L40)*100-100</f>
        <v>-26.524983161679216</v>
      </c>
      <c r="L105" s="91"/>
      <c r="M105" s="273">
        <f>AVERAGE(N46:N52)/AVERAGE(N34:N40)*100-100</f>
        <v>16.087516357513735</v>
      </c>
      <c r="N105" s="86"/>
      <c r="O105" s="273">
        <f>AVERAGE(P46:P52)/AVERAGE(P34:P40)*100-100</f>
        <v>-7.5324484225661905</v>
      </c>
      <c r="P105" s="86"/>
      <c r="Q105" s="290">
        <f>AVERAGE(R46:R52)/AVERAGE(R34:R40)*100-100</f>
        <v>-15.652359443594932</v>
      </c>
      <c r="R105" s="291"/>
      <c r="S105" s="278">
        <f>AVERAGE(T46:T52)/AVERAGE(T34:T40)*100-100</f>
        <v>-26.524983161679216</v>
      </c>
      <c r="T105" s="222"/>
      <c r="U105" s="276">
        <f>AVERAGE(V46:V52)/AVERAGE(V34:V40)*100-100</f>
        <v>-11.127034276845038</v>
      </c>
      <c r="V105" s="86"/>
      <c r="W105" s="86"/>
      <c r="X105" s="91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</row>
    <row r="106" spans="1:35" x14ac:dyDescent="0.3">
      <c r="A106" s="90" t="s">
        <v>100</v>
      </c>
      <c r="B106" s="91"/>
      <c r="C106" s="289">
        <f>AVERAGE(D58:D64)/AVERAGE(D34:D40)*100-100</f>
        <v>-6.2299358442400745</v>
      </c>
      <c r="D106" s="86"/>
      <c r="E106" s="273">
        <f>AVERAGE(F58:F64)/AVERAGE(F34:F40)*100-100</f>
        <v>4.9231129418220405</v>
      </c>
      <c r="F106" s="91"/>
      <c r="G106" s="273">
        <f>AVERAGE(H58:H64)/AVERAGE(H34:H40)*100-100</f>
        <v>4.9231129418220405</v>
      </c>
      <c r="H106" s="86"/>
      <c r="I106" s="289">
        <f>AVERAGE(J58:J64)/AVERAGE(J34:J40)*100-100</f>
        <v>-6.2299358442400745</v>
      </c>
      <c r="J106" s="86"/>
      <c r="K106" s="273">
        <f>AVERAGE(L58:L64)/AVERAGE(L34:L40)*100-100</f>
        <v>-28.63843456825154</v>
      </c>
      <c r="L106" s="91"/>
      <c r="M106" s="273">
        <f>AVERAGE(N58:N64)/AVERAGE(N34:N40)*100-100</f>
        <v>43.634724206865457</v>
      </c>
      <c r="N106" s="86"/>
      <c r="O106" s="273">
        <f>AVERAGE(P58:P64)/AVERAGE(P34:P40)*100-100</f>
        <v>12.683879341858685</v>
      </c>
      <c r="P106" s="86"/>
      <c r="Q106" s="289">
        <f>AVERAGE(R58:R64)/AVERAGE(R34:R40)*100-100</f>
        <v>-6.2299358442400745</v>
      </c>
      <c r="R106" s="291"/>
      <c r="S106" s="273">
        <f>AVERAGE(T58:T64)/AVERAGE(T34:T40)*100-100</f>
        <v>-28.63843456825154</v>
      </c>
      <c r="T106" s="222"/>
      <c r="U106" s="276">
        <f>AVERAGE(V58:V64)/AVERAGE(V34:V40)*100-100</f>
        <v>16.698586963989555</v>
      </c>
      <c r="V106" s="86"/>
      <c r="W106" s="86"/>
      <c r="X106" s="91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</row>
    <row r="107" spans="1:35" ht="16.2" thickBot="1" x14ac:dyDescent="0.35">
      <c r="A107" s="104" t="s">
        <v>101</v>
      </c>
      <c r="B107" s="106"/>
      <c r="C107" s="274">
        <f>AVERAGE(D70:D76)/AVERAGE(D34:D40)*100-100</f>
        <v>10.150933112159649</v>
      </c>
      <c r="D107" s="87"/>
      <c r="E107" s="275">
        <f>AVERAGE(F70:F76)/AVERAGE(F34:F40)*100-100</f>
        <v>2.9472100875311327</v>
      </c>
      <c r="F107" s="106"/>
      <c r="G107" s="275">
        <f>AVERAGE(H70:H76)/AVERAGE(H34:H40)*100-100</f>
        <v>2.9472100875311185</v>
      </c>
      <c r="H107" s="87"/>
      <c r="I107" s="274">
        <f>AVERAGE(J70:J76)/AVERAGE(J34:J40)*100-100</f>
        <v>10.150933112159649</v>
      </c>
      <c r="J107" s="87"/>
      <c r="K107" s="275">
        <f>AVERAGE(L70:L76)/AVERAGE(L34:L40)*100-100</f>
        <v>-2.8645691857996667</v>
      </c>
      <c r="L107" s="106"/>
      <c r="M107" s="275">
        <f>AVERAGE(N70:N76)/AVERAGE(N34:N40)*100-100</f>
        <v>17.790326931241182</v>
      </c>
      <c r="N107" s="87"/>
      <c r="O107" s="275">
        <f>AVERAGE(P70:P76)/AVERAGE(P34:P40)*100-100</f>
        <v>20.694702732763787</v>
      </c>
      <c r="P107" s="87"/>
      <c r="Q107" s="274">
        <f>AVERAGE(R70:R76)/AVERAGE(R34:R40)*100-100</f>
        <v>10.150933112159649</v>
      </c>
      <c r="R107" s="87"/>
      <c r="S107" s="275">
        <f>AVERAGE(T70:T76)/AVERAGE(T34:T40)*100-100</f>
        <v>-2.8645691857995814</v>
      </c>
      <c r="T107" s="227"/>
      <c r="U107" s="277">
        <f>AVERAGE(V70:V76)/AVERAGE(V34:V40)*100-100</f>
        <v>28.320222589891472</v>
      </c>
      <c r="V107" s="87"/>
      <c r="W107" s="87"/>
      <c r="X107" s="106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</row>
    <row r="113" spans="1:31" x14ac:dyDescent="0.3">
      <c r="A113" s="109" t="s">
        <v>132</v>
      </c>
      <c r="C113" s="328">
        <f>(C15/C10)^(1/5)*100-100</f>
        <v>7.0909398491529458</v>
      </c>
      <c r="D113" s="329"/>
      <c r="E113" s="328">
        <f>(E15/E10)^(1/5)*100-100</f>
        <v>11.247895730157126</v>
      </c>
      <c r="G113" s="92"/>
      <c r="I113" s="92"/>
      <c r="K113" s="92"/>
      <c r="M113" s="92"/>
      <c r="Q113" s="92"/>
      <c r="AC113" s="92">
        <f>(AC15/AC10)^(1/5)*100-100</f>
        <v>-5.465346106749152</v>
      </c>
      <c r="AD113" s="92"/>
      <c r="AE113" s="92">
        <f>(AE15/AE10)^(1/5)*100-100</f>
        <v>8.6908810999909036</v>
      </c>
    </row>
    <row r="114" spans="1:31" x14ac:dyDescent="0.3">
      <c r="A114" s="109" t="s">
        <v>133</v>
      </c>
      <c r="C114" s="328">
        <f>(C20/C15)^(1/5)*100-100</f>
        <v>10.042695704395129</v>
      </c>
      <c r="D114" s="329"/>
      <c r="E114" s="328">
        <f>(E20/E15)^(1/5)*100-100</f>
        <v>13.553231770541089</v>
      </c>
      <c r="G114" s="92"/>
      <c r="I114" s="92"/>
      <c r="K114" s="92"/>
      <c r="M114" s="92"/>
      <c r="Q114" s="92"/>
      <c r="AC114" s="92">
        <f>(AC20/AC15)^(1/5)*100-100</f>
        <v>-0.33429592724968415</v>
      </c>
      <c r="AD114" s="92"/>
      <c r="AE114" s="92">
        <f>(AE20/AE15)^(1/5)*100-100</f>
        <v>9.9113576314978644</v>
      </c>
    </row>
    <row r="115" spans="1:31" x14ac:dyDescent="0.3">
      <c r="A115" s="109" t="s">
        <v>134</v>
      </c>
      <c r="C115" s="328">
        <f>(C25/C20)^(1/5)*100-100</f>
        <v>5.8203526334129805</v>
      </c>
      <c r="D115" s="329"/>
      <c r="E115" s="328">
        <f>(E25/E20)^(1/5)*100-100</f>
        <v>4.08164270937786</v>
      </c>
      <c r="G115" s="92"/>
      <c r="I115" s="92"/>
      <c r="K115" s="92"/>
      <c r="M115" s="92"/>
      <c r="Q115" s="92"/>
      <c r="AC115" s="92">
        <f>(AC25/AC20)^(1/5)*100-100</f>
        <v>3.2204249143436243</v>
      </c>
      <c r="AD115" s="92"/>
      <c r="AE115" s="92">
        <f>(AE25/AE20)^(1/5)*100-100</f>
        <v>1.9905142172218007</v>
      </c>
    </row>
    <row r="116" spans="1:31" x14ac:dyDescent="0.3">
      <c r="A116" s="109" t="s">
        <v>136</v>
      </c>
      <c r="C116" s="328">
        <f>(C30/C25)^(1/5)*100-100</f>
        <v>2.833140773415451</v>
      </c>
      <c r="D116" s="329"/>
      <c r="E116" s="328">
        <f>(E30/E25)^(1/5)*100-100</f>
        <v>2.7092729875599844</v>
      </c>
      <c r="G116" s="92"/>
      <c r="I116" s="92"/>
      <c r="K116" s="92"/>
      <c r="M116" s="92"/>
      <c r="Q116" s="92"/>
      <c r="AC116" s="92">
        <f>(AC30/AC25)^(1/5)*100-100</f>
        <v>-0.20669875024846363</v>
      </c>
      <c r="AD116" s="92"/>
      <c r="AE116" s="92">
        <f>(AE30/AE25)^(1/5)*100-100</f>
        <v>5.6125642293437465</v>
      </c>
    </row>
    <row r="117" spans="1:31" x14ac:dyDescent="0.3">
      <c r="A117" s="109" t="s">
        <v>135</v>
      </c>
      <c r="C117" s="328">
        <f>(C33/C30)^(1/3)*100-100</f>
        <v>3.009307476191637</v>
      </c>
      <c r="D117" s="329"/>
      <c r="E117" s="328">
        <f>(E33/E30)^(1/3)*100-100</f>
        <v>-2.6533796628955315</v>
      </c>
      <c r="G117" s="92"/>
      <c r="I117" s="92"/>
      <c r="K117" s="92"/>
      <c r="M117" s="92"/>
      <c r="Q117" s="92"/>
      <c r="AC117" s="92">
        <f>(AC33/AC30)^(1/3)*100-100</f>
        <v>-1.7067225929768597</v>
      </c>
      <c r="AD117" s="92"/>
      <c r="AE117" s="92">
        <f>(AE33/AE30)^(1/3)*100-100</f>
        <v>2.8219602926784262</v>
      </c>
    </row>
    <row r="118" spans="1:31" s="109" customFormat="1" x14ac:dyDescent="0.3">
      <c r="A118" s="95">
        <v>2015</v>
      </c>
      <c r="B118" s="95"/>
      <c r="C118" s="330">
        <f>C30/C29*100-100</f>
        <v>4.1895440439245277</v>
      </c>
      <c r="D118" s="331"/>
      <c r="E118" s="330">
        <f>E30/E29*100-100</f>
        <v>1.6319704745977788</v>
      </c>
      <c r="G118" s="92"/>
      <c r="I118" s="92"/>
      <c r="K118" s="92"/>
      <c r="M118" s="92"/>
      <c r="Q118" s="92"/>
      <c r="AC118" s="92"/>
      <c r="AD118" s="92"/>
      <c r="AE118" s="92"/>
    </row>
    <row r="119" spans="1:31" s="109" customFormat="1" x14ac:dyDescent="0.3">
      <c r="A119" s="95">
        <v>2016</v>
      </c>
      <c r="B119" s="95"/>
      <c r="C119" s="330">
        <f>C31/C30*100-100</f>
        <v>4.9547485393516268</v>
      </c>
      <c r="D119" s="331"/>
      <c r="E119" s="330">
        <f>E31/E30*100-100</f>
        <v>-0.76978362838553949</v>
      </c>
      <c r="G119" s="92"/>
      <c r="I119" s="92"/>
      <c r="K119" s="92"/>
      <c r="M119" s="92"/>
      <c r="Q119" s="92"/>
      <c r="AC119" s="92"/>
      <c r="AD119" s="92"/>
      <c r="AE119" s="92"/>
    </row>
    <row r="120" spans="1:31" s="109" customFormat="1" x14ac:dyDescent="0.3">
      <c r="A120" s="95">
        <v>2017</v>
      </c>
      <c r="B120" s="95"/>
      <c r="C120" s="330">
        <f>C32/C31*100-100</f>
        <v>1.8746930087867781</v>
      </c>
      <c r="D120" s="331"/>
      <c r="E120" s="330">
        <f>E32/E31*100-100</f>
        <v>-2.6093586200324097</v>
      </c>
      <c r="G120" s="92"/>
      <c r="I120" s="92"/>
      <c r="K120" s="92"/>
      <c r="M120" s="92"/>
      <c r="Q120" s="92"/>
      <c r="AC120" s="92"/>
      <c r="AD120" s="92"/>
      <c r="AE120" s="92"/>
    </row>
    <row r="121" spans="1:31" s="109" customFormat="1" x14ac:dyDescent="0.3">
      <c r="A121" s="95">
        <v>2018</v>
      </c>
      <c r="B121" s="95"/>
      <c r="C121" s="330">
        <f>C33/C32*100-100</f>
        <v>2.2259127313636355</v>
      </c>
      <c r="D121" s="331"/>
      <c r="E121" s="330">
        <f>E33/E32*100-100</f>
        <v>-4.5443870361672083</v>
      </c>
      <c r="G121" s="92"/>
      <c r="I121" s="92"/>
      <c r="K121" s="92"/>
      <c r="M121" s="92"/>
      <c r="Q121" s="92"/>
      <c r="AC121" s="92"/>
      <c r="AD121" s="92"/>
      <c r="AE121" s="92"/>
    </row>
    <row r="122" spans="1:31" x14ac:dyDescent="0.3">
      <c r="A122" s="85" t="s">
        <v>64</v>
      </c>
    </row>
    <row r="123" spans="1:31" x14ac:dyDescent="0.3">
      <c r="A123" s="109" t="s">
        <v>102</v>
      </c>
      <c r="D123" s="328">
        <f>D34/D33*100-100</f>
        <v>3.6478864706998309</v>
      </c>
      <c r="E123" s="329"/>
      <c r="F123" s="328">
        <f>F34/F33*100-100</f>
        <v>-2.6740527581915643</v>
      </c>
      <c r="H123" s="92"/>
      <c r="J123" s="92"/>
      <c r="N123" s="92"/>
      <c r="P123" s="92"/>
      <c r="R123" s="92"/>
    </row>
    <row r="124" spans="1:31" x14ac:dyDescent="0.3">
      <c r="A124" s="109" t="s">
        <v>99</v>
      </c>
      <c r="D124" s="332">
        <f>(D40/D34)^(1/6)*100-100</f>
        <v>4.8158143484772182</v>
      </c>
      <c r="E124" s="329"/>
      <c r="F124" s="332">
        <f>(F40/F34)^(1/6)*100-100</f>
        <v>4.5314735688323822</v>
      </c>
      <c r="H124" s="92"/>
      <c r="J124" s="92"/>
      <c r="N124" s="92"/>
      <c r="P124" s="92"/>
      <c r="R124" s="92"/>
    </row>
    <row r="125" spans="1:31" x14ac:dyDescent="0.3">
      <c r="A125" s="109" t="s">
        <v>137</v>
      </c>
      <c r="D125" s="328">
        <f>(D45/D40)^(1/5)*100-100</f>
        <v>5.1064880245942135</v>
      </c>
      <c r="E125" s="329"/>
      <c r="F125" s="328">
        <f>(F45/F40)^(1/5)*100-100</f>
        <v>7.1384946393874031</v>
      </c>
      <c r="H125" s="92"/>
      <c r="J125" s="92"/>
      <c r="N125" s="92"/>
      <c r="P125" s="92"/>
      <c r="R125" s="92"/>
    </row>
    <row r="126" spans="1:31" x14ac:dyDescent="0.3">
      <c r="A126" s="85" t="s">
        <v>83</v>
      </c>
    </row>
    <row r="127" spans="1:31" x14ac:dyDescent="0.3">
      <c r="A127" s="109" t="s">
        <v>102</v>
      </c>
      <c r="D127" s="250">
        <f>D46/D33*100-100</f>
        <v>-19.936717431010209</v>
      </c>
      <c r="F127" s="250">
        <f>F46/F33*100-100</f>
        <v>-1.6580763247594064</v>
      </c>
    </row>
    <row r="128" spans="1:31" x14ac:dyDescent="0.3">
      <c r="A128" s="109" t="s">
        <v>99</v>
      </c>
      <c r="D128" s="260">
        <f>(D52/D46)^(1/6)*100-100</f>
        <v>6.6423076887394075</v>
      </c>
      <c r="F128" s="260">
        <f>(F52/F46)^(1/6)*100-100</f>
        <v>4.7036685092372466</v>
      </c>
    </row>
    <row r="129" spans="1:15" x14ac:dyDescent="0.3">
      <c r="A129" s="109" t="s">
        <v>137</v>
      </c>
      <c r="D129" s="260">
        <f>(D57/D52)^(1/5)*100-100</f>
        <v>5.6947162167413978</v>
      </c>
      <c r="F129" s="260">
        <f>(F57/F52)^(1/5)*100-100</f>
        <v>7.0750752712614116</v>
      </c>
    </row>
    <row r="130" spans="1:15" x14ac:dyDescent="0.3">
      <c r="A130" s="85" t="s">
        <v>138</v>
      </c>
      <c r="F130" s="109"/>
    </row>
    <row r="131" spans="1:15" x14ac:dyDescent="0.3">
      <c r="A131" s="109" t="s">
        <v>102</v>
      </c>
      <c r="D131" s="83">
        <f>D58/D33*100-100</f>
        <v>-18.111776695519495</v>
      </c>
      <c r="F131" s="109">
        <f>F58/F33*100-100</f>
        <v>-1.0270642151684228</v>
      </c>
    </row>
    <row r="132" spans="1:15" x14ac:dyDescent="0.3">
      <c r="A132" s="109" t="s">
        <v>99</v>
      </c>
      <c r="D132" s="92">
        <f>(D64/D58)^(1/6)*100-100</f>
        <v>9.5087194061791394</v>
      </c>
      <c r="F132" s="92">
        <f>(F64/F58)^(1/6)*100-100</f>
        <v>5.4466029657836827</v>
      </c>
    </row>
    <row r="133" spans="1:15" x14ac:dyDescent="0.3">
      <c r="A133" s="109" t="s">
        <v>137</v>
      </c>
      <c r="D133" s="92">
        <f>(D69/D64)^(1/5)*100-100</f>
        <v>10.184626643453967</v>
      </c>
      <c r="F133" s="92">
        <f>(F69/F64)^(1/5)*100-100</f>
        <v>7.8576097582697457</v>
      </c>
    </row>
    <row r="134" spans="1:15" x14ac:dyDescent="0.3">
      <c r="A134" s="85" t="s">
        <v>139</v>
      </c>
    </row>
    <row r="135" spans="1:15" x14ac:dyDescent="0.3">
      <c r="A135" s="109" t="s">
        <v>102</v>
      </c>
      <c r="D135" s="92">
        <f>D70/D33*100-100</f>
        <v>5.7728797805943515</v>
      </c>
      <c r="F135" s="92">
        <f>F70/F33*100-100</f>
        <v>-2.0492135132691232</v>
      </c>
      <c r="H135" s="92"/>
      <c r="J135" s="92"/>
    </row>
    <row r="136" spans="1:15" x14ac:dyDescent="0.3">
      <c r="A136" s="109" t="s">
        <v>99</v>
      </c>
      <c r="D136" s="92">
        <f>(D76/D70)^(1/6)*100-100</f>
        <v>7.4423622797397115</v>
      </c>
      <c r="F136" s="92">
        <f>(F76/F70)^(1/6)*100-100</f>
        <v>5.2820163066967609</v>
      </c>
      <c r="H136" s="92"/>
      <c r="J136" s="92"/>
    </row>
    <row r="137" spans="1:15" x14ac:dyDescent="0.3">
      <c r="A137" s="109" t="s">
        <v>137</v>
      </c>
      <c r="D137" s="92">
        <f>(D81/D76)^(1/5)*100-100</f>
        <v>10.975223958761759</v>
      </c>
      <c r="F137" s="92">
        <f>(F81/F76)^(1/5)*100-100</f>
        <v>7.5433314570339149</v>
      </c>
      <c r="H137" s="92"/>
      <c r="J137" s="92"/>
    </row>
    <row r="139" spans="1:15" x14ac:dyDescent="0.3">
      <c r="A139" s="331" t="s">
        <v>141</v>
      </c>
    </row>
    <row r="140" spans="1:15" x14ac:dyDescent="0.3">
      <c r="A140" s="109" t="s">
        <v>142</v>
      </c>
    </row>
    <row r="142" spans="1:15" x14ac:dyDescent="0.3">
      <c r="N142" s="83">
        <f>5*0.7</f>
        <v>3.5</v>
      </c>
      <c r="O142" s="83">
        <f>N142/0.65</f>
        <v>5.3846153846153841</v>
      </c>
    </row>
    <row r="143" spans="1:15" x14ac:dyDescent="0.3">
      <c r="N143" s="109">
        <f>5.5*0.7</f>
        <v>3.8499999999999996</v>
      </c>
      <c r="O143" s="109">
        <f>N143/0.65</f>
        <v>5.9230769230769225</v>
      </c>
    </row>
  </sheetData>
  <mergeCells count="32">
    <mergeCell ref="AG3:AH5"/>
    <mergeCell ref="M3:T3"/>
    <mergeCell ref="Q4:T4"/>
    <mergeCell ref="C3:F3"/>
    <mergeCell ref="C4:D5"/>
    <mergeCell ref="M5:N5"/>
    <mergeCell ref="O5:P5"/>
    <mergeCell ref="Q5:R5"/>
    <mergeCell ref="S5:T5"/>
    <mergeCell ref="AC5:AD5"/>
    <mergeCell ref="W4:X5"/>
    <mergeCell ref="M4:P4"/>
    <mergeCell ref="U3:X3"/>
    <mergeCell ref="AE5:AF5"/>
    <mergeCell ref="AC3:AF4"/>
    <mergeCell ref="K5:L5"/>
    <mergeCell ref="A70:A81"/>
    <mergeCell ref="Y4:Z5"/>
    <mergeCell ref="U4:V5"/>
    <mergeCell ref="Y3:AB3"/>
    <mergeCell ref="G3:L3"/>
    <mergeCell ref="G4:H5"/>
    <mergeCell ref="AA4:AB5"/>
    <mergeCell ref="B3:B6"/>
    <mergeCell ref="A3:A6"/>
    <mergeCell ref="A34:A45"/>
    <mergeCell ref="A7:A33"/>
    <mergeCell ref="A46:A57"/>
    <mergeCell ref="A58:A69"/>
    <mergeCell ref="E4:F5"/>
    <mergeCell ref="I4:L4"/>
    <mergeCell ref="I5:J5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zoomScale="80" zoomScaleNormal="80" workbookViewId="0">
      <selection activeCell="AC18" sqref="AC18"/>
    </sheetView>
  </sheetViews>
  <sheetFormatPr defaultRowHeight="15.6" x14ac:dyDescent="0.3"/>
  <cols>
    <col min="1" max="16384" width="8.796875" style="109"/>
  </cols>
  <sheetData>
    <row r="5" spans="16:16" x14ac:dyDescent="0.3">
      <c r="P5" s="95"/>
    </row>
    <row r="6" spans="16:16" x14ac:dyDescent="0.3">
      <c r="P6" s="95"/>
    </row>
    <row r="18" spans="1:10" x14ac:dyDescent="0.3">
      <c r="A18" s="95" t="s">
        <v>50</v>
      </c>
      <c r="B18" s="95"/>
    </row>
    <row r="19" spans="1:10" x14ac:dyDescent="0.3">
      <c r="A19" s="95" t="s">
        <v>51</v>
      </c>
      <c r="B19" s="95"/>
    </row>
    <row r="20" spans="1:10" x14ac:dyDescent="0.3">
      <c r="A20" s="95" t="s">
        <v>52</v>
      </c>
      <c r="B20" s="95"/>
    </row>
    <row r="24" spans="1:10" x14ac:dyDescent="0.3">
      <c r="I24" s="95" t="s">
        <v>53</v>
      </c>
      <c r="J24" s="95"/>
    </row>
    <row r="25" spans="1:10" x14ac:dyDescent="0.3">
      <c r="I25" s="95" t="s">
        <v>54</v>
      </c>
      <c r="J25" s="95"/>
    </row>
    <row r="26" spans="1:10" x14ac:dyDescent="0.3">
      <c r="I26" s="95" t="s">
        <v>55</v>
      </c>
      <c r="J26" s="95"/>
    </row>
    <row r="27" spans="1:10" x14ac:dyDescent="0.3">
      <c r="I27" s="95" t="s">
        <v>56</v>
      </c>
      <c r="J27" s="95"/>
    </row>
    <row r="28" spans="1:10" x14ac:dyDescent="0.3">
      <c r="I28" s="95" t="s">
        <v>63</v>
      </c>
      <c r="J28" s="9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C131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106" sqref="E106"/>
    </sheetView>
  </sheetViews>
  <sheetFormatPr defaultRowHeight="15.6" x14ac:dyDescent="0.3"/>
  <cols>
    <col min="1" max="1" width="7.59765625" style="25" customWidth="1"/>
    <col min="2" max="2" width="4.8984375" style="25" bestFit="1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7" width="6.3984375" style="1" bestFit="1" customWidth="1"/>
    <col min="8" max="8" width="7.296875" style="1" bestFit="1" customWidth="1"/>
    <col min="9" max="9" width="8.59765625" style="1" bestFit="1" customWidth="1"/>
    <col min="10" max="10" width="7.19921875" style="1" bestFit="1" customWidth="1"/>
    <col min="11" max="11" width="6.3984375" style="1" bestFit="1" customWidth="1"/>
    <col min="12" max="12" width="7.8984375" style="1" bestFit="1" customWidth="1"/>
    <col min="13" max="13" width="7.59765625" style="1" bestFit="1" customWidth="1"/>
    <col min="14" max="14" width="6.398437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bestFit="1" customWidth="1"/>
    <col min="25" max="25" width="10.09765625" style="1" bestFit="1" customWidth="1"/>
    <col min="26" max="26" width="8.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24" x14ac:dyDescent="0.3">
      <c r="A1" s="28" t="s">
        <v>190</v>
      </c>
    </row>
    <row r="2" spans="1:24" ht="16.2" thickBot="1" x14ac:dyDescent="0.35">
      <c r="A2" s="39" t="s">
        <v>66</v>
      </c>
    </row>
    <row r="3" spans="1:24" ht="16.2" thickBot="1" x14ac:dyDescent="0.35">
      <c r="A3" s="30"/>
      <c r="B3" s="31"/>
      <c r="C3" s="523" t="s">
        <v>26</v>
      </c>
      <c r="D3" s="522"/>
      <c r="E3" s="522"/>
      <c r="F3" s="522"/>
      <c r="G3" s="524"/>
      <c r="H3" s="523" t="s">
        <v>27</v>
      </c>
      <c r="I3" s="522"/>
      <c r="J3" s="522"/>
      <c r="K3" s="522"/>
      <c r="L3" s="522"/>
      <c r="M3" s="522"/>
      <c r="N3" s="524"/>
      <c r="O3" s="523" t="s">
        <v>42</v>
      </c>
      <c r="P3" s="522"/>
      <c r="Q3" s="522"/>
      <c r="R3" s="522"/>
      <c r="S3" s="524"/>
      <c r="T3" s="523" t="s">
        <v>28</v>
      </c>
      <c r="U3" s="522"/>
      <c r="V3" s="522"/>
      <c r="W3" s="522"/>
      <c r="X3" s="524"/>
    </row>
    <row r="4" spans="1:24" ht="16.2" thickBot="1" x14ac:dyDescent="0.35">
      <c r="A4" s="32"/>
      <c r="B4" s="33"/>
      <c r="C4" s="29" t="s">
        <v>30</v>
      </c>
      <c r="D4" s="29" t="s">
        <v>31</v>
      </c>
      <c r="E4" s="29" t="s">
        <v>32</v>
      </c>
      <c r="F4" s="62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62" t="s">
        <v>33</v>
      </c>
      <c r="L4" s="3" t="s">
        <v>34</v>
      </c>
      <c r="M4" s="29" t="s">
        <v>35</v>
      </c>
      <c r="N4" s="62" t="s">
        <v>43</v>
      </c>
      <c r="O4" s="29" t="s">
        <v>30</v>
      </c>
      <c r="P4" s="29" t="s">
        <v>31</v>
      </c>
      <c r="Q4" s="29" t="s">
        <v>32</v>
      </c>
      <c r="R4" s="62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62" t="s">
        <v>33</v>
      </c>
      <c r="X4" s="29" t="s">
        <v>29</v>
      </c>
    </row>
    <row r="5" spans="1:24" ht="16.2" thickBot="1" x14ac:dyDescent="0.35">
      <c r="A5" s="26" t="s">
        <v>24</v>
      </c>
      <c r="B5" s="27" t="s">
        <v>25</v>
      </c>
      <c r="C5" s="37" t="s">
        <v>11</v>
      </c>
      <c r="D5" s="37" t="s">
        <v>12</v>
      </c>
      <c r="E5" s="37" t="s">
        <v>13</v>
      </c>
      <c r="F5" s="63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63" t="s">
        <v>38</v>
      </c>
      <c r="L5" s="173" t="s">
        <v>18</v>
      </c>
      <c r="M5" s="174" t="s">
        <v>19</v>
      </c>
      <c r="N5" s="63" t="s">
        <v>37</v>
      </c>
      <c r="O5" s="37" t="s">
        <v>7</v>
      </c>
      <c r="P5" s="37" t="s">
        <v>8</v>
      </c>
      <c r="Q5" s="37" t="s">
        <v>9</v>
      </c>
      <c r="R5" s="64" t="s">
        <v>39</v>
      </c>
      <c r="S5" s="2" t="s">
        <v>10</v>
      </c>
      <c r="T5" s="172" t="s">
        <v>20</v>
      </c>
      <c r="U5" s="172" t="s">
        <v>21</v>
      </c>
      <c r="V5" s="172" t="s">
        <v>22</v>
      </c>
      <c r="W5" s="65" t="s">
        <v>40</v>
      </c>
      <c r="X5" s="172" t="s">
        <v>23</v>
      </c>
    </row>
    <row r="6" spans="1:24" x14ac:dyDescent="0.3">
      <c r="A6" s="22" t="s">
        <v>0</v>
      </c>
      <c r="B6" s="178">
        <v>2018</v>
      </c>
      <c r="C6" s="4">
        <v>220.27144153331335</v>
      </c>
      <c r="D6" s="5">
        <v>78.745003511188145</v>
      </c>
      <c r="E6" s="5">
        <v>8.566474183914492</v>
      </c>
      <c r="F6" s="169">
        <f t="shared" ref="F6:F69" si="0">SUM(C6:E6)</f>
        <v>307.58291922841596</v>
      </c>
      <c r="G6" s="5">
        <v>1561.993503385861</v>
      </c>
      <c r="H6" s="4">
        <v>206.54423966882203</v>
      </c>
      <c r="I6" s="5">
        <v>77.349103907877819</v>
      </c>
      <c r="J6" s="5">
        <v>8.4297745249086979</v>
      </c>
      <c r="K6" s="169">
        <f t="shared" ref="K6:K69" si="1">SUM(H6:J6)</f>
        <v>292.32311810160854</v>
      </c>
      <c r="L6" s="5">
        <v>46.752826129324227</v>
      </c>
      <c r="M6" s="5">
        <v>1761.2290099768259</v>
      </c>
      <c r="N6" s="69">
        <f>SUM(L6:M6)</f>
        <v>1807.98183610615</v>
      </c>
      <c r="O6" s="5">
        <v>1E-3</v>
      </c>
      <c r="P6" s="5">
        <v>1E-3</v>
      </c>
      <c r="Q6" s="5">
        <v>1.0403319791417218E-2</v>
      </c>
      <c r="R6" s="169">
        <f>SUM(O6:Q6)</f>
        <v>1.2403319791417218E-2</v>
      </c>
      <c r="S6" s="11">
        <v>-245.98733272028917</v>
      </c>
      <c r="T6" s="10">
        <v>76994.711518395969</v>
      </c>
      <c r="U6" s="11">
        <v>79620.37074439456</v>
      </c>
      <c r="V6" s="11">
        <v>82438.713899472627</v>
      </c>
      <c r="W6" s="66">
        <f>SUMPRODUCT(T6:V6,H6:J6)/K6</f>
        <v>77846.454283391518</v>
      </c>
      <c r="X6" s="12">
        <v>7357.4300927930281</v>
      </c>
    </row>
    <row r="7" spans="1:24" x14ac:dyDescent="0.3">
      <c r="A7" s="23" t="s">
        <v>1</v>
      </c>
      <c r="B7" s="179">
        <v>2018</v>
      </c>
      <c r="C7" s="7">
        <v>95.48810102722291</v>
      </c>
      <c r="D7" s="8">
        <v>414.04894000327272</v>
      </c>
      <c r="E7" s="8">
        <v>33.830309604790386</v>
      </c>
      <c r="F7" s="170">
        <f t="shared" si="0"/>
        <v>543.36735063528602</v>
      </c>
      <c r="G7" s="8">
        <v>332.10403618883595</v>
      </c>
      <c r="H7" s="7">
        <v>95.065742750544629</v>
      </c>
      <c r="I7" s="8">
        <v>421.23042051868015</v>
      </c>
      <c r="J7" s="8">
        <v>33.888387268538111</v>
      </c>
      <c r="K7" s="170">
        <f>SUM(H7:J7)</f>
        <v>550.18455053776279</v>
      </c>
      <c r="L7" s="8">
        <v>49.94774199522189</v>
      </c>
      <c r="M7" s="8">
        <v>4003.5527529301157</v>
      </c>
      <c r="N7" s="70">
        <f t="shared" ref="N7:N69" si="2">SUM(L7:M7)</f>
        <v>4053.5004949253375</v>
      </c>
      <c r="O7" s="8">
        <v>1E-3</v>
      </c>
      <c r="P7" s="8">
        <v>1E-3</v>
      </c>
      <c r="Q7" s="8">
        <v>1E-3</v>
      </c>
      <c r="R7" s="170">
        <f>SUM(O7:Q7)</f>
        <v>3.0000000000000001E-3</v>
      </c>
      <c r="S7" s="14">
        <v>-3721.3954587365006</v>
      </c>
      <c r="T7" s="13">
        <v>78269.678446868464</v>
      </c>
      <c r="U7" s="14">
        <v>79642.820568727446</v>
      </c>
      <c r="V7" s="14">
        <v>83710.933407883742</v>
      </c>
      <c r="W7" s="67">
        <f t="shared" ref="W7:W70" si="3">SUMPRODUCT(T7:V7,H7:J7)/K7</f>
        <v>79656.13066189838</v>
      </c>
      <c r="X7" s="15">
        <v>6993.2141258114571</v>
      </c>
    </row>
    <row r="8" spans="1:24" x14ac:dyDescent="0.3">
      <c r="A8" s="23" t="s">
        <v>2</v>
      </c>
      <c r="B8" s="179">
        <v>2018</v>
      </c>
      <c r="C8" s="7">
        <v>97.043212590161858</v>
      </c>
      <c r="D8" s="8">
        <v>82.8119700845659</v>
      </c>
      <c r="E8" s="8">
        <v>6.4309587999049436</v>
      </c>
      <c r="F8" s="170">
        <f t="shared" si="0"/>
        <v>186.2861414746327</v>
      </c>
      <c r="G8" s="8">
        <v>430.27491767376745</v>
      </c>
      <c r="H8" s="7">
        <v>101.39359082091111</v>
      </c>
      <c r="I8" s="8">
        <v>88.501306752352946</v>
      </c>
      <c r="J8" s="8">
        <v>6.7414787438819701</v>
      </c>
      <c r="K8" s="170">
        <f t="shared" si="1"/>
        <v>196.63637631714604</v>
      </c>
      <c r="L8" s="8">
        <v>30.359288697347203</v>
      </c>
      <c r="M8" s="8">
        <v>1182.1128043851913</v>
      </c>
      <c r="N8" s="70">
        <f t="shared" si="2"/>
        <v>1212.4720930825385</v>
      </c>
      <c r="O8" s="8">
        <v>1E-3</v>
      </c>
      <c r="P8" s="8">
        <v>1E-3</v>
      </c>
      <c r="Q8" s="8">
        <v>1E-3</v>
      </c>
      <c r="R8" s="170">
        <f t="shared" ref="R8:R69" si="4">SUM(O8:Q8)</f>
        <v>3.0000000000000001E-3</v>
      </c>
      <c r="S8" s="14">
        <v>-782.19617540877118</v>
      </c>
      <c r="T8" s="13">
        <v>79612.218468440959</v>
      </c>
      <c r="U8" s="14">
        <v>80542.744492645958</v>
      </c>
      <c r="V8" s="14">
        <v>85054.8072214719</v>
      </c>
      <c r="W8" s="67">
        <f t="shared" si="3"/>
        <v>80217.619502212372</v>
      </c>
      <c r="X8" s="15">
        <v>7388.6490268978041</v>
      </c>
    </row>
    <row r="9" spans="1:24" x14ac:dyDescent="0.3">
      <c r="A9" s="23" t="s">
        <v>3</v>
      </c>
      <c r="B9" s="179">
        <v>2018</v>
      </c>
      <c r="C9" s="7">
        <v>58.980659438163073</v>
      </c>
      <c r="D9" s="8">
        <v>58.138044069897646</v>
      </c>
      <c r="E9" s="8">
        <v>5.147024208227311</v>
      </c>
      <c r="F9" s="170">
        <f t="shared" si="0"/>
        <v>122.26572771628803</v>
      </c>
      <c r="G9" s="8">
        <v>312.95915404968321</v>
      </c>
      <c r="H9" s="7">
        <v>73.273547456555377</v>
      </c>
      <c r="I9" s="8">
        <v>76.396207453537386</v>
      </c>
      <c r="J9" s="8">
        <v>6.6961833275157927</v>
      </c>
      <c r="K9" s="170">
        <f t="shared" si="1"/>
        <v>156.36593823760856</v>
      </c>
      <c r="L9" s="8">
        <v>18.402649429558512</v>
      </c>
      <c r="M9" s="8">
        <v>787.98536010137286</v>
      </c>
      <c r="N9" s="70">
        <f t="shared" si="2"/>
        <v>806.38800953093141</v>
      </c>
      <c r="O9" s="8">
        <v>1E-3</v>
      </c>
      <c r="P9" s="8">
        <v>1E-3</v>
      </c>
      <c r="Q9" s="8">
        <v>1E-3</v>
      </c>
      <c r="R9" s="170">
        <f t="shared" si="4"/>
        <v>3.0000000000000001E-3</v>
      </c>
      <c r="S9" s="14">
        <v>-321.35190063861182</v>
      </c>
      <c r="T9" s="13">
        <v>82538.734659109075</v>
      </c>
      <c r="U9" s="14">
        <v>80704.781294578162</v>
      </c>
      <c r="V9" s="14">
        <v>83859.823210750415</v>
      </c>
      <c r="W9" s="67">
        <f t="shared" si="3"/>
        <v>81699.28821672796</v>
      </c>
      <c r="X9" s="15">
        <v>7730.6606277324245</v>
      </c>
    </row>
    <row r="10" spans="1:24" x14ac:dyDescent="0.3">
      <c r="A10" s="23" t="s">
        <v>4</v>
      </c>
      <c r="B10" s="179">
        <v>2018</v>
      </c>
      <c r="C10" s="7">
        <v>45.125638719458493</v>
      </c>
      <c r="D10" s="8">
        <v>75.318898027449563</v>
      </c>
      <c r="E10" s="8">
        <v>7.0154824615355214</v>
      </c>
      <c r="F10" s="170">
        <f t="shared" si="0"/>
        <v>127.46001920844358</v>
      </c>
      <c r="G10" s="8">
        <v>1057.9985190946586</v>
      </c>
      <c r="H10" s="7">
        <v>33.471229836622044</v>
      </c>
      <c r="I10" s="8">
        <v>59.314386873693344</v>
      </c>
      <c r="J10" s="8">
        <v>5.4653074309244349</v>
      </c>
      <c r="K10" s="170">
        <f t="shared" si="1"/>
        <v>98.250924141239835</v>
      </c>
      <c r="L10" s="8">
        <v>15.41149788713402</v>
      </c>
      <c r="M10" s="8">
        <v>870.51106636488817</v>
      </c>
      <c r="N10" s="70">
        <f t="shared" si="2"/>
        <v>885.9225642520222</v>
      </c>
      <c r="O10" s="8">
        <v>1E-3</v>
      </c>
      <c r="P10" s="8">
        <v>1E-3</v>
      </c>
      <c r="Q10" s="8">
        <v>2.015911322605585E-3</v>
      </c>
      <c r="R10" s="170">
        <f t="shared" si="4"/>
        <v>4.0159113226055851E-3</v>
      </c>
      <c r="S10" s="14">
        <v>1E-3</v>
      </c>
      <c r="T10" s="13">
        <v>80982.491821146294</v>
      </c>
      <c r="U10" s="14">
        <v>76980.306961163718</v>
      </c>
      <c r="V10" s="14">
        <v>82303.256365207955</v>
      </c>
      <c r="W10" s="67">
        <f t="shared" si="3"/>
        <v>78639.829308201312</v>
      </c>
      <c r="X10" s="15">
        <v>7211.188073784655</v>
      </c>
    </row>
    <row r="11" spans="1:24" x14ac:dyDescent="0.3">
      <c r="A11" s="23" t="s">
        <v>5</v>
      </c>
      <c r="B11" s="179">
        <v>2018</v>
      </c>
      <c r="C11" s="7">
        <v>53.864199453964076</v>
      </c>
      <c r="D11" s="8">
        <v>252.91926633769731</v>
      </c>
      <c r="E11" s="8">
        <v>27.319455338942877</v>
      </c>
      <c r="F11" s="170">
        <f t="shared" si="0"/>
        <v>334.10292113060427</v>
      </c>
      <c r="G11" s="8">
        <v>387.04263670514086</v>
      </c>
      <c r="H11" s="7">
        <v>44.797878595792248</v>
      </c>
      <c r="I11" s="8">
        <v>223.65049913701768</v>
      </c>
      <c r="J11" s="8">
        <v>23.768528879446812</v>
      </c>
      <c r="K11" s="170">
        <f t="shared" si="1"/>
        <v>292.21690661225676</v>
      </c>
      <c r="L11" s="8">
        <v>27.744910633943078</v>
      </c>
      <c r="M11" s="8">
        <v>2479.9422049503933</v>
      </c>
      <c r="N11" s="70">
        <f t="shared" si="2"/>
        <v>2507.6871155843364</v>
      </c>
      <c r="O11" s="8">
        <v>1E-3</v>
      </c>
      <c r="P11" s="8">
        <v>1E-3</v>
      </c>
      <c r="Q11" s="8">
        <v>1.9860179629283221</v>
      </c>
      <c r="R11" s="170">
        <f t="shared" si="4"/>
        <v>1.9880179629283221</v>
      </c>
      <c r="S11" s="14">
        <v>-2120.6434788791953</v>
      </c>
      <c r="T11" s="13">
        <v>79943.816429671802</v>
      </c>
      <c r="U11" s="14">
        <v>79057.510311513324</v>
      </c>
      <c r="V11" s="14">
        <v>81688.959999999977</v>
      </c>
      <c r="W11" s="67">
        <f t="shared" si="3"/>
        <v>79407.422720692484</v>
      </c>
      <c r="X11" s="15">
        <v>6873.2976194014682</v>
      </c>
    </row>
    <row r="12" spans="1:24" ht="16.2" thickBot="1" x14ac:dyDescent="0.35">
      <c r="A12" s="24" t="s">
        <v>6</v>
      </c>
      <c r="B12" s="180">
        <v>2018</v>
      </c>
      <c r="C12" s="16">
        <v>183.80673915978605</v>
      </c>
      <c r="D12" s="17">
        <v>97.454661093996563</v>
      </c>
      <c r="E12" s="17">
        <v>9.4373695369141881</v>
      </c>
      <c r="F12" s="171">
        <f>SUM(C12:E12)</f>
        <v>290.69876979069676</v>
      </c>
      <c r="G12" s="17">
        <v>164.06058957423616</v>
      </c>
      <c r="H12" s="16">
        <v>200.03376279282222</v>
      </c>
      <c r="I12" s="17">
        <v>112.99485848490886</v>
      </c>
      <c r="J12" s="17">
        <v>10.761976764971559</v>
      </c>
      <c r="K12" s="171">
        <f>SUM(H12:J12)</f>
        <v>323.79059804270264</v>
      </c>
      <c r="L12" s="17">
        <v>28.592643368601237</v>
      </c>
      <c r="M12" s="17">
        <v>1750.0622792807339</v>
      </c>
      <c r="N12" s="71">
        <f t="shared" si="2"/>
        <v>1778.6549226493353</v>
      </c>
      <c r="O12" s="17">
        <v>1E-3</v>
      </c>
      <c r="P12" s="17">
        <v>1E-3</v>
      </c>
      <c r="Q12" s="17">
        <v>1E-3</v>
      </c>
      <c r="R12" s="171">
        <f>SUM(O12:Q12)</f>
        <v>3.0000000000000001E-3</v>
      </c>
      <c r="S12" s="20">
        <v>-1614.5933330750991</v>
      </c>
      <c r="T12" s="19">
        <v>80365.712383166712</v>
      </c>
      <c r="U12" s="20">
        <v>79191.634973012246</v>
      </c>
      <c r="V12" s="20">
        <v>82110.303847000032</v>
      </c>
      <c r="W12" s="68">
        <f t="shared" si="3"/>
        <v>80013.974381195541</v>
      </c>
      <c r="X12" s="21">
        <v>6862.6360620016176</v>
      </c>
    </row>
    <row r="13" spans="1:24" x14ac:dyDescent="0.3">
      <c r="A13" s="22" t="s">
        <v>0</v>
      </c>
      <c r="B13" s="178">
        <v>2019</v>
      </c>
      <c r="C13" s="4">
        <v>227.16586711123782</v>
      </c>
      <c r="D13" s="5">
        <v>81.71506204005243</v>
      </c>
      <c r="E13" s="5">
        <v>8.8673539286943264</v>
      </c>
      <c r="F13" s="169">
        <f t="shared" si="0"/>
        <v>317.74828307998462</v>
      </c>
      <c r="G13" s="6">
        <v>1564.6558393036232</v>
      </c>
      <c r="H13" s="4">
        <v>212.24388153432878</v>
      </c>
      <c r="I13" s="5">
        <v>80.167157736773305</v>
      </c>
      <c r="J13" s="5">
        <v>8.8609068109428062</v>
      </c>
      <c r="K13" s="169">
        <f t="shared" si="1"/>
        <v>301.27194608204491</v>
      </c>
      <c r="L13" s="5">
        <v>45.941902784977103</v>
      </c>
      <c r="M13" s="5">
        <v>1840.3694778905265</v>
      </c>
      <c r="N13" s="69">
        <f t="shared" si="2"/>
        <v>1886.3113806755036</v>
      </c>
      <c r="O13" s="4">
        <v>1E-3</v>
      </c>
      <c r="P13" s="5">
        <v>1E-3</v>
      </c>
      <c r="Q13" s="5">
        <v>1E-3</v>
      </c>
      <c r="R13" s="169">
        <f t="shared" si="4"/>
        <v>3.0000000000000001E-3</v>
      </c>
      <c r="S13" s="11">
        <v>-321.65454137188033</v>
      </c>
      <c r="T13" s="13">
        <v>81574.346765747265</v>
      </c>
      <c r="U13" s="14">
        <v>83652.885863129806</v>
      </c>
      <c r="V13" s="14">
        <v>85377.780370119319</v>
      </c>
      <c r="W13" s="66">
        <f t="shared" si="3"/>
        <v>82239.302281908414</v>
      </c>
      <c r="X13" s="15">
        <v>7658.4792820513085</v>
      </c>
    </row>
    <row r="14" spans="1:24" x14ac:dyDescent="0.3">
      <c r="A14" s="23" t="s">
        <v>1</v>
      </c>
      <c r="B14" s="179">
        <v>2019</v>
      </c>
      <c r="C14" s="7">
        <v>98.412706913651974</v>
      </c>
      <c r="D14" s="8">
        <v>429.16927628235067</v>
      </c>
      <c r="E14" s="8">
        <v>34.964232801887327</v>
      </c>
      <c r="F14" s="170">
        <f t="shared" si="0"/>
        <v>562.54621599788993</v>
      </c>
      <c r="G14" s="9">
        <v>328.24830025103665</v>
      </c>
      <c r="H14" s="7">
        <v>97.569576646029617</v>
      </c>
      <c r="I14" s="8">
        <v>439.50050235692908</v>
      </c>
      <c r="J14" s="8">
        <v>36.068148383679926</v>
      </c>
      <c r="K14" s="170">
        <f t="shared" si="1"/>
        <v>573.13822738663862</v>
      </c>
      <c r="L14" s="8">
        <v>49.261187060383008</v>
      </c>
      <c r="M14" s="8">
        <v>4188.2853737471896</v>
      </c>
      <c r="N14" s="70">
        <f t="shared" si="2"/>
        <v>4237.5465608075729</v>
      </c>
      <c r="O14" s="7">
        <v>1E-3</v>
      </c>
      <c r="P14" s="8">
        <v>1E-3</v>
      </c>
      <c r="Q14" s="8">
        <v>1E-3</v>
      </c>
      <c r="R14" s="170">
        <f t="shared" si="4"/>
        <v>3.0000000000000001E-3</v>
      </c>
      <c r="S14" s="14">
        <v>-3909.2972605565355</v>
      </c>
      <c r="T14" s="13">
        <v>82856.0990809621</v>
      </c>
      <c r="U14" s="14">
        <v>83561.656660409586</v>
      </c>
      <c r="V14" s="14">
        <v>86533.180564509865</v>
      </c>
      <c r="W14" s="67">
        <f t="shared" si="3"/>
        <v>83628.545255413017</v>
      </c>
      <c r="X14" s="15">
        <v>7294.3533974426537</v>
      </c>
    </row>
    <row r="15" spans="1:24" x14ac:dyDescent="0.3">
      <c r="A15" s="23" t="s">
        <v>2</v>
      </c>
      <c r="B15" s="179">
        <v>2019</v>
      </c>
      <c r="C15" s="7">
        <v>99.971623482384828</v>
      </c>
      <c r="D15" s="8">
        <v>85.787480744138222</v>
      </c>
      <c r="E15" s="8">
        <v>6.6452465036664945</v>
      </c>
      <c r="F15" s="170">
        <f t="shared" si="0"/>
        <v>192.40435073018955</v>
      </c>
      <c r="G15" s="9">
        <v>423.35093431195736</v>
      </c>
      <c r="H15" s="7">
        <v>106.19833178561781</v>
      </c>
      <c r="I15" s="8">
        <v>93.948269892851613</v>
      </c>
      <c r="J15" s="8">
        <v>7.2623574430081472</v>
      </c>
      <c r="K15" s="170">
        <f t="shared" si="1"/>
        <v>207.40895912147758</v>
      </c>
      <c r="L15" s="8">
        <v>32.087479370511744</v>
      </c>
      <c r="M15" s="8">
        <v>1234.0811219285545</v>
      </c>
      <c r="N15" s="70">
        <f t="shared" si="2"/>
        <v>1266.1686012990663</v>
      </c>
      <c r="O15" s="7">
        <v>1E-3</v>
      </c>
      <c r="P15" s="8">
        <v>1E-3</v>
      </c>
      <c r="Q15" s="8">
        <v>1E-3</v>
      </c>
      <c r="R15" s="170">
        <f t="shared" si="4"/>
        <v>3.0000000000000001E-3</v>
      </c>
      <c r="S15" s="14">
        <v>-842.81666698710899</v>
      </c>
      <c r="T15" s="13">
        <v>84192.591399857221</v>
      </c>
      <c r="U15" s="14">
        <v>84386.603194493306</v>
      </c>
      <c r="V15" s="14">
        <v>87876.362311771445</v>
      </c>
      <c r="W15" s="67">
        <f t="shared" si="3"/>
        <v>84409.457314116007</v>
      </c>
      <c r="X15" s="15">
        <v>7689.7313877481174</v>
      </c>
    </row>
    <row r="16" spans="1:24" x14ac:dyDescent="0.3">
      <c r="A16" s="23" t="s">
        <v>3</v>
      </c>
      <c r="B16" s="179">
        <v>2019</v>
      </c>
      <c r="C16" s="7">
        <v>60.67991199055853</v>
      </c>
      <c r="D16" s="8">
        <v>60.312019411321799</v>
      </c>
      <c r="E16" s="8">
        <v>5.3423393463490703</v>
      </c>
      <c r="F16" s="170">
        <f t="shared" si="0"/>
        <v>126.33427074822939</v>
      </c>
      <c r="G16" s="9">
        <v>317.43421997600706</v>
      </c>
      <c r="H16" s="7">
        <v>75.586467059160114</v>
      </c>
      <c r="I16" s="8">
        <v>79.268634146583366</v>
      </c>
      <c r="J16" s="8">
        <v>7.0287545638706579</v>
      </c>
      <c r="K16" s="170">
        <f t="shared" si="1"/>
        <v>161.88385576961414</v>
      </c>
      <c r="L16" s="8">
        <v>18.476295393634956</v>
      </c>
      <c r="M16" s="8">
        <v>824.01290052454817</v>
      </c>
      <c r="N16" s="70">
        <f t="shared" si="2"/>
        <v>842.4891959181831</v>
      </c>
      <c r="O16" s="7">
        <v>1E-3</v>
      </c>
      <c r="P16" s="8">
        <v>1E-3</v>
      </c>
      <c r="Q16" s="8">
        <v>1E-3</v>
      </c>
      <c r="R16" s="170">
        <f t="shared" si="4"/>
        <v>3.0000000000000001E-3</v>
      </c>
      <c r="S16" s="14">
        <v>-372.79341160851504</v>
      </c>
      <c r="T16" s="13">
        <v>87117.324506564051</v>
      </c>
      <c r="U16" s="14">
        <v>84731.372046870398</v>
      </c>
      <c r="V16" s="14">
        <v>87114.674900424623</v>
      </c>
      <c r="W16" s="67">
        <f t="shared" si="3"/>
        <v>85948.895356229055</v>
      </c>
      <c r="X16" s="15">
        <v>8031.6415327449904</v>
      </c>
    </row>
    <row r="17" spans="1:24" x14ac:dyDescent="0.3">
      <c r="A17" s="23" t="s">
        <v>4</v>
      </c>
      <c r="B17" s="179">
        <v>2019</v>
      </c>
      <c r="C17" s="7">
        <v>46.447007594092916</v>
      </c>
      <c r="D17" s="8">
        <v>78.129992900502231</v>
      </c>
      <c r="E17" s="8">
        <v>7.2839451541823017</v>
      </c>
      <c r="F17" s="170">
        <f t="shared" si="0"/>
        <v>131.86094564877746</v>
      </c>
      <c r="G17" s="9">
        <v>1079.5427361833376</v>
      </c>
      <c r="H17" s="7">
        <v>34.129148822772471</v>
      </c>
      <c r="I17" s="8">
        <v>61.282322956271912</v>
      </c>
      <c r="J17" s="8">
        <v>5.7837727230815545</v>
      </c>
      <c r="K17" s="170">
        <f t="shared" si="1"/>
        <v>101.19524450212593</v>
      </c>
      <c r="L17" s="8">
        <v>16.594547567959765</v>
      </c>
      <c r="M17" s="8">
        <v>910.68762428171681</v>
      </c>
      <c r="N17" s="70">
        <f t="shared" si="2"/>
        <v>927.28217184967662</v>
      </c>
      <c r="O17" s="7">
        <v>1E-3</v>
      </c>
      <c r="P17" s="8">
        <v>1E-3</v>
      </c>
      <c r="Q17" s="8">
        <v>1E-3</v>
      </c>
      <c r="R17" s="170">
        <f t="shared" si="4"/>
        <v>3.0000000000000001E-3</v>
      </c>
      <c r="S17" s="14">
        <v>1E-3</v>
      </c>
      <c r="T17" s="13">
        <v>85569.172197729436</v>
      </c>
      <c r="U17" s="14">
        <v>80876.888094515307</v>
      </c>
      <c r="V17" s="14">
        <v>85559.195259645247</v>
      </c>
      <c r="W17" s="67">
        <f t="shared" si="3"/>
        <v>82727.025063512498</v>
      </c>
      <c r="X17" s="15">
        <v>7512.2371531473473</v>
      </c>
    </row>
    <row r="18" spans="1:24" x14ac:dyDescent="0.3">
      <c r="A18" s="23" t="s">
        <v>5</v>
      </c>
      <c r="B18" s="179">
        <v>2019</v>
      </c>
      <c r="C18" s="7">
        <v>55.540732130449868</v>
      </c>
      <c r="D18" s="8">
        <v>262.68757786170181</v>
      </c>
      <c r="E18" s="8">
        <v>28.240045237632678</v>
      </c>
      <c r="F18" s="170">
        <f t="shared" si="0"/>
        <v>346.46835522978438</v>
      </c>
      <c r="G18" s="9">
        <v>390.77355145365954</v>
      </c>
      <c r="H18" s="7">
        <v>44.452589270675901</v>
      </c>
      <c r="I18" s="8">
        <v>227.80863648194904</v>
      </c>
      <c r="J18" s="8">
        <v>24.835076162562292</v>
      </c>
      <c r="K18" s="170">
        <f t="shared" si="1"/>
        <v>297.09630191518721</v>
      </c>
      <c r="L18" s="8">
        <v>28.762739173636263</v>
      </c>
      <c r="M18" s="8">
        <v>2594.3599494777827</v>
      </c>
      <c r="N18" s="70">
        <f t="shared" si="2"/>
        <v>2623.1226886514191</v>
      </c>
      <c r="O18" s="7">
        <v>1E-3</v>
      </c>
      <c r="P18" s="8">
        <v>1E-3</v>
      </c>
      <c r="Q18" s="8">
        <v>1E-3</v>
      </c>
      <c r="R18" s="170">
        <f t="shared" si="4"/>
        <v>3.0000000000000001E-3</v>
      </c>
      <c r="S18" s="14">
        <v>-2232.3481371977591</v>
      </c>
      <c r="T18" s="13">
        <v>84536.615761526802</v>
      </c>
      <c r="U18" s="14">
        <v>83164.685044300539</v>
      </c>
      <c r="V18" s="14">
        <v>84465.96801587152</v>
      </c>
      <c r="W18" s="67">
        <f t="shared" si="3"/>
        <v>83478.735854718689</v>
      </c>
      <c r="X18" s="15">
        <v>7173.7356502942621</v>
      </c>
    </row>
    <row r="19" spans="1:24" ht="16.2" thickBot="1" x14ac:dyDescent="0.35">
      <c r="A19" s="24" t="s">
        <v>6</v>
      </c>
      <c r="B19" s="180">
        <v>2019</v>
      </c>
      <c r="C19" s="16">
        <v>189.49701894090686</v>
      </c>
      <c r="D19" s="17">
        <v>101.19515771566068</v>
      </c>
      <c r="E19" s="17">
        <v>9.7543715424709205</v>
      </c>
      <c r="F19" s="171">
        <f>SUM(C19:E19)</f>
        <v>300.44654819903849</v>
      </c>
      <c r="G19" s="18">
        <v>168.27259421514663</v>
      </c>
      <c r="H19" s="16">
        <v>207.53487304469817</v>
      </c>
      <c r="I19" s="17">
        <v>117.02104338436976</v>
      </c>
      <c r="J19" s="17">
        <v>11.258518427737743</v>
      </c>
      <c r="K19" s="171">
        <f>SUM(H19:J19)</f>
        <v>335.81443485680563</v>
      </c>
      <c r="L19" s="17">
        <v>29.222351836312939</v>
      </c>
      <c r="M19" s="17">
        <v>1821.8856435548323</v>
      </c>
      <c r="N19" s="71">
        <f t="shared" si="2"/>
        <v>1851.1079953911453</v>
      </c>
      <c r="O19" s="16">
        <v>1E-3</v>
      </c>
      <c r="P19" s="17">
        <v>1E-3</v>
      </c>
      <c r="Q19" s="17">
        <v>1E-3</v>
      </c>
      <c r="R19" s="171">
        <f>SUM(O19:Q19)</f>
        <v>3.0000000000000001E-3</v>
      </c>
      <c r="S19" s="20">
        <v>-1682.8344011759987</v>
      </c>
      <c r="T19" s="19">
        <v>84938.679839924633</v>
      </c>
      <c r="U19" s="20">
        <v>83186.690768500455</v>
      </c>
      <c r="V19" s="20">
        <v>84885.181742869288</v>
      </c>
      <c r="W19" s="68">
        <f t="shared" si="3"/>
        <v>84326.371740258546</v>
      </c>
      <c r="X19" s="21">
        <v>7163.7017939448615</v>
      </c>
    </row>
    <row r="20" spans="1:24" x14ac:dyDescent="0.3">
      <c r="A20" s="22" t="s">
        <v>0</v>
      </c>
      <c r="B20" s="178">
        <v>2020</v>
      </c>
      <c r="C20" s="4">
        <v>234.42444865589374</v>
      </c>
      <c r="D20" s="5">
        <v>85.286954137618977</v>
      </c>
      <c r="E20" s="5">
        <v>9.3348341116433247</v>
      </c>
      <c r="F20" s="169">
        <f t="shared" si="0"/>
        <v>329.04623690515604</v>
      </c>
      <c r="G20" s="6">
        <v>1614.0959841715203</v>
      </c>
      <c r="H20" s="4">
        <v>218.03345573649005</v>
      </c>
      <c r="I20" s="5">
        <v>83.522027549877691</v>
      </c>
      <c r="J20" s="5">
        <v>9.3071502598775933</v>
      </c>
      <c r="K20" s="169">
        <f t="shared" si="1"/>
        <v>310.86263354624532</v>
      </c>
      <c r="L20" s="5">
        <v>45.73601330975373</v>
      </c>
      <c r="M20" s="5">
        <v>1933.1585639185921</v>
      </c>
      <c r="N20" s="69">
        <f t="shared" si="2"/>
        <v>1978.894577228346</v>
      </c>
      <c r="O20" s="4">
        <v>1E-3</v>
      </c>
      <c r="P20" s="5">
        <v>1E-3</v>
      </c>
      <c r="Q20" s="5">
        <v>1E-3</v>
      </c>
      <c r="R20" s="169">
        <f t="shared" si="4"/>
        <v>3.0000000000000001E-3</v>
      </c>
      <c r="S20" s="11">
        <v>-364.79759305682546</v>
      </c>
      <c r="T20" s="10">
        <v>86421.325119742061</v>
      </c>
      <c r="U20" s="11">
        <v>87289.669368489529</v>
      </c>
      <c r="V20" s="11">
        <v>88524.544544713426</v>
      </c>
      <c r="W20" s="66">
        <f t="shared" si="3"/>
        <v>86717.600199296343</v>
      </c>
      <c r="X20" s="12">
        <v>7876.9139154537415</v>
      </c>
    </row>
    <row r="21" spans="1:24" x14ac:dyDescent="0.3">
      <c r="A21" s="23" t="s">
        <v>1</v>
      </c>
      <c r="B21" s="179">
        <v>2020</v>
      </c>
      <c r="C21" s="7">
        <v>101.50294818454206</v>
      </c>
      <c r="D21" s="8">
        <v>447.52033095717081</v>
      </c>
      <c r="E21" s="8">
        <v>36.83083125373944</v>
      </c>
      <c r="F21" s="170">
        <f t="shared" si="0"/>
        <v>585.85411039545238</v>
      </c>
      <c r="G21" s="9">
        <v>338.89774460986871</v>
      </c>
      <c r="H21" s="7">
        <v>100.08840704734689</v>
      </c>
      <c r="I21" s="8">
        <v>460.77090913578854</v>
      </c>
      <c r="J21" s="8">
        <v>38.296473721376366</v>
      </c>
      <c r="K21" s="170">
        <f t="shared" si="1"/>
        <v>599.15578990451183</v>
      </c>
      <c r="L21" s="8">
        <v>49.062446202119609</v>
      </c>
      <c r="M21" s="8">
        <v>4420.3105824022587</v>
      </c>
      <c r="N21" s="70">
        <f t="shared" si="2"/>
        <v>4469.3730286043783</v>
      </c>
      <c r="O21" s="7">
        <v>1E-3</v>
      </c>
      <c r="P21" s="8">
        <v>1E-3</v>
      </c>
      <c r="Q21" s="8">
        <v>1E-3</v>
      </c>
      <c r="R21" s="170">
        <f t="shared" si="4"/>
        <v>3.0000000000000001E-3</v>
      </c>
      <c r="S21" s="14">
        <v>-4130.4742839945093</v>
      </c>
      <c r="T21" s="13">
        <v>87711.23025311112</v>
      </c>
      <c r="U21" s="14">
        <v>87105.210467032332</v>
      </c>
      <c r="V21" s="14">
        <v>89800.022752680874</v>
      </c>
      <c r="W21" s="67">
        <f t="shared" si="3"/>
        <v>87378.690863400174</v>
      </c>
      <c r="X21" s="15">
        <v>7512.8792003669378</v>
      </c>
    </row>
    <row r="22" spans="1:24" x14ac:dyDescent="0.3">
      <c r="A22" s="23" t="s">
        <v>2</v>
      </c>
      <c r="B22" s="179">
        <v>2020</v>
      </c>
      <c r="C22" s="7">
        <v>103.06563370760568</v>
      </c>
      <c r="D22" s="8">
        <v>89.415964925030508</v>
      </c>
      <c r="E22" s="8">
        <v>6.998075543879624</v>
      </c>
      <c r="F22" s="170">
        <f t="shared" si="0"/>
        <v>199.4796741765158</v>
      </c>
      <c r="G22" s="9">
        <v>436.63904887389339</v>
      </c>
      <c r="H22" s="7">
        <v>111.13997832055838</v>
      </c>
      <c r="I22" s="8">
        <v>100.2630676436724</v>
      </c>
      <c r="J22" s="8">
        <v>7.8048911697309258</v>
      </c>
      <c r="K22" s="170">
        <f t="shared" si="1"/>
        <v>219.20793713396171</v>
      </c>
      <c r="L22" s="8">
        <v>34.1290047347129</v>
      </c>
      <c r="M22" s="8">
        <v>1296.7195033572143</v>
      </c>
      <c r="N22" s="70">
        <f t="shared" si="2"/>
        <v>1330.8485080919272</v>
      </c>
      <c r="O22" s="7">
        <v>1E-3</v>
      </c>
      <c r="P22" s="8">
        <v>1E-3</v>
      </c>
      <c r="Q22" s="8">
        <v>1E-3</v>
      </c>
      <c r="R22" s="170">
        <f t="shared" si="4"/>
        <v>3.0000000000000001E-3</v>
      </c>
      <c r="S22" s="14">
        <v>-894.20845921803391</v>
      </c>
      <c r="T22" s="13">
        <v>89040.791017550611</v>
      </c>
      <c r="U22" s="14">
        <v>87856.211400131579</v>
      </c>
      <c r="V22" s="14">
        <v>91142.435365899568</v>
      </c>
      <c r="W22" s="67">
        <f t="shared" si="3"/>
        <v>88573.807557769687</v>
      </c>
      <c r="X22" s="15">
        <v>7908.200044968552</v>
      </c>
    </row>
    <row r="23" spans="1:24" x14ac:dyDescent="0.3">
      <c r="A23" s="23" t="s">
        <v>3</v>
      </c>
      <c r="B23" s="179">
        <v>2020</v>
      </c>
      <c r="C23" s="7">
        <v>62.480983265925929</v>
      </c>
      <c r="D23" s="8">
        <v>62.938742720826141</v>
      </c>
      <c r="E23" s="8">
        <v>5.6281573214302227</v>
      </c>
      <c r="F23" s="170">
        <f t="shared" si="0"/>
        <v>131.04788330818229</v>
      </c>
      <c r="G23" s="9">
        <v>328.18858248420247</v>
      </c>
      <c r="H23" s="7">
        <v>77.907521860843147</v>
      </c>
      <c r="I23" s="8">
        <v>82.677253636967123</v>
      </c>
      <c r="J23" s="8">
        <v>7.3908065180085556</v>
      </c>
      <c r="K23" s="170">
        <f t="shared" si="1"/>
        <v>167.97558201581882</v>
      </c>
      <c r="L23" s="8">
        <v>18.718255354289177</v>
      </c>
      <c r="M23" s="8">
        <v>867.06062360214992</v>
      </c>
      <c r="N23" s="70">
        <f t="shared" si="2"/>
        <v>885.77887895643914</v>
      </c>
      <c r="O23" s="7">
        <v>1E-3</v>
      </c>
      <c r="P23" s="8">
        <v>1E-3</v>
      </c>
      <c r="Q23" s="8">
        <v>1E-3</v>
      </c>
      <c r="R23" s="170">
        <f t="shared" si="4"/>
        <v>3.0000000000000001E-3</v>
      </c>
      <c r="S23" s="14">
        <v>-417.46990025521308</v>
      </c>
      <c r="T23" s="13">
        <v>91963.313255863555</v>
      </c>
      <c r="U23" s="14">
        <v>88363.076302846253</v>
      </c>
      <c r="V23" s="14">
        <v>90380.769516236993</v>
      </c>
      <c r="W23" s="67">
        <f t="shared" si="3"/>
        <v>90121.652851469029</v>
      </c>
      <c r="X23" s="15">
        <v>8250.0208246839065</v>
      </c>
    </row>
    <row r="24" spans="1:24" x14ac:dyDescent="0.3">
      <c r="A24" s="23" t="s">
        <v>4</v>
      </c>
      <c r="B24" s="179">
        <v>2020</v>
      </c>
      <c r="C24" s="7">
        <v>47.847860371442835</v>
      </c>
      <c r="D24" s="8">
        <v>81.532778248848246</v>
      </c>
      <c r="E24" s="8">
        <v>7.6761679696991676</v>
      </c>
      <c r="F24" s="170">
        <f t="shared" si="0"/>
        <v>137.05680658999026</v>
      </c>
      <c r="G24" s="9">
        <v>1117.5381387582368</v>
      </c>
      <c r="H24" s="7">
        <v>34.764311292893765</v>
      </c>
      <c r="I24" s="8">
        <v>63.65720425769458</v>
      </c>
      <c r="J24" s="8">
        <v>6.1318878762717732</v>
      </c>
      <c r="K24" s="170">
        <f t="shared" si="1"/>
        <v>104.55340342686011</v>
      </c>
      <c r="L24" s="8">
        <v>17.932566700915363</v>
      </c>
      <c r="M24" s="8">
        <v>959.48617584029785</v>
      </c>
      <c r="N24" s="70">
        <f t="shared" si="2"/>
        <v>977.41874254121319</v>
      </c>
      <c r="O24" s="7">
        <v>1E-3</v>
      </c>
      <c r="P24" s="8">
        <v>1E-3</v>
      </c>
      <c r="Q24" s="8">
        <v>1E-3</v>
      </c>
      <c r="R24" s="170">
        <f t="shared" si="4"/>
        <v>3.0000000000000001E-3</v>
      </c>
      <c r="S24" s="14">
        <v>1E-3</v>
      </c>
      <c r="T24" s="13">
        <v>90424.613085345802</v>
      </c>
      <c r="U24" s="14">
        <v>84404.993763194681</v>
      </c>
      <c r="V24" s="14">
        <v>88826.831892899878</v>
      </c>
      <c r="W24" s="67">
        <f t="shared" si="3"/>
        <v>86665.86837703464</v>
      </c>
      <c r="X24" s="15">
        <v>7730.6743795544771</v>
      </c>
    </row>
    <row r="25" spans="1:24" x14ac:dyDescent="0.3">
      <c r="A25" s="23" t="s">
        <v>5</v>
      </c>
      <c r="B25" s="179">
        <v>2020</v>
      </c>
      <c r="C25" s="7">
        <v>57.236778505093426</v>
      </c>
      <c r="D25" s="8">
        <v>274.24965752765763</v>
      </c>
      <c r="E25" s="8">
        <v>29.767894709800679</v>
      </c>
      <c r="F25" s="170">
        <f t="shared" si="0"/>
        <v>361.2543307425517</v>
      </c>
      <c r="G25" s="9">
        <v>404.96797193070847</v>
      </c>
      <c r="H25" s="7">
        <v>44.187284691603033</v>
      </c>
      <c r="I25" s="8">
        <v>233.63711517056601</v>
      </c>
      <c r="J25" s="8">
        <v>25.847896937155845</v>
      </c>
      <c r="K25" s="170">
        <f t="shared" si="1"/>
        <v>303.6722967993249</v>
      </c>
      <c r="L25" s="8">
        <v>30.250903686469535</v>
      </c>
      <c r="M25" s="8">
        <v>2742.4307293722491</v>
      </c>
      <c r="N25" s="70">
        <f t="shared" si="2"/>
        <v>2772.6816330587185</v>
      </c>
      <c r="O25" s="7">
        <v>1E-3</v>
      </c>
      <c r="P25" s="8">
        <v>1E-3</v>
      </c>
      <c r="Q25" s="8">
        <v>1E-3</v>
      </c>
      <c r="R25" s="170">
        <f t="shared" si="4"/>
        <v>3.0000000000000001E-3</v>
      </c>
      <c r="S25" s="14">
        <v>-2367.7126611280096</v>
      </c>
      <c r="T25" s="13">
        <v>89398.241129695671</v>
      </c>
      <c r="U25" s="14">
        <v>86877.393938280278</v>
      </c>
      <c r="V25" s="14">
        <v>87733.789330778935</v>
      </c>
      <c r="W25" s="67">
        <f t="shared" si="3"/>
        <v>87317.096254761578</v>
      </c>
      <c r="X25" s="15">
        <v>7391.5919600570633</v>
      </c>
    </row>
    <row r="26" spans="1:24" ht="16.2" thickBot="1" x14ac:dyDescent="0.35">
      <c r="A26" s="24" t="s">
        <v>6</v>
      </c>
      <c r="B26" s="180">
        <v>2020</v>
      </c>
      <c r="C26" s="16">
        <v>195.2548699993086</v>
      </c>
      <c r="D26" s="17">
        <v>105.62594977239476</v>
      </c>
      <c r="E26" s="17">
        <v>10.280862568146082</v>
      </c>
      <c r="F26" s="171">
        <f>SUM(C26:E26)</f>
        <v>311.16168233984945</v>
      </c>
      <c r="G26" s="18">
        <v>174.35632825014218</v>
      </c>
      <c r="H26" s="16">
        <v>215.69256374007711</v>
      </c>
      <c r="I26" s="17">
        <v>122.04280089498059</v>
      </c>
      <c r="J26" s="17">
        <v>11.737716995917474</v>
      </c>
      <c r="K26" s="171">
        <f>SUM(H26:J26)</f>
        <v>349.47308163097517</v>
      </c>
      <c r="L26" s="17">
        <v>30.098398452353813</v>
      </c>
      <c r="M26" s="17">
        <v>1912.8866386986663</v>
      </c>
      <c r="N26" s="71">
        <f t="shared" si="2"/>
        <v>1942.9850371510202</v>
      </c>
      <c r="O26" s="16">
        <v>1E-3</v>
      </c>
      <c r="P26" s="17">
        <v>1E-3</v>
      </c>
      <c r="Q26" s="17">
        <v>1E-3</v>
      </c>
      <c r="R26" s="171">
        <f>SUM(O26:Q26)</f>
        <v>3.0000000000000001E-3</v>
      </c>
      <c r="S26" s="20">
        <v>-1768.6277089008779</v>
      </c>
      <c r="T26" s="19">
        <v>89777.333201010886</v>
      </c>
      <c r="U26" s="20">
        <v>86775.276276515113</v>
      </c>
      <c r="V26" s="20">
        <v>88149.407597685495</v>
      </c>
      <c r="W26" s="68">
        <f t="shared" si="3"/>
        <v>88674.279530225074</v>
      </c>
      <c r="X26" s="21">
        <v>7382.1545188975479</v>
      </c>
    </row>
    <row r="27" spans="1:24" x14ac:dyDescent="0.3">
      <c r="A27" s="22" t="s">
        <v>0</v>
      </c>
      <c r="B27" s="178">
        <v>2021</v>
      </c>
      <c r="C27" s="4">
        <v>241.85822676173055</v>
      </c>
      <c r="D27" s="5">
        <v>89.470387757082108</v>
      </c>
      <c r="E27" s="5">
        <v>9.913689380457205</v>
      </c>
      <c r="F27" s="169">
        <f t="shared" si="0"/>
        <v>341.24230389926981</v>
      </c>
      <c r="G27" s="6">
        <v>1675.4341702593185</v>
      </c>
      <c r="H27" s="4">
        <v>223.92869666091553</v>
      </c>
      <c r="I27" s="5">
        <v>87.461422267784116</v>
      </c>
      <c r="J27" s="5">
        <v>9.844720319102013</v>
      </c>
      <c r="K27" s="169">
        <f t="shared" si="1"/>
        <v>321.23483924780163</v>
      </c>
      <c r="L27" s="5">
        <v>45.40812869168235</v>
      </c>
      <c r="M27" s="5">
        <v>2026.1555678177085</v>
      </c>
      <c r="N27" s="69">
        <f t="shared" si="2"/>
        <v>2071.5636965093909</v>
      </c>
      <c r="O27" s="4">
        <v>1E-3</v>
      </c>
      <c r="P27" s="5">
        <v>1E-3</v>
      </c>
      <c r="Q27" s="5">
        <v>1E-3</v>
      </c>
      <c r="R27" s="169">
        <f t="shared" si="4"/>
        <v>3.0000000000000001E-3</v>
      </c>
      <c r="S27" s="11">
        <v>-396.12852625007258</v>
      </c>
      <c r="T27" s="10">
        <v>91438.683838113284</v>
      </c>
      <c r="U27" s="11">
        <v>90400.141247394538</v>
      </c>
      <c r="V27" s="11">
        <v>91050.609144548624</v>
      </c>
      <c r="W27" s="66">
        <f t="shared" si="3"/>
        <v>91144.030558560451</v>
      </c>
      <c r="X27" s="12">
        <v>8132.9326666331935</v>
      </c>
    </row>
    <row r="28" spans="1:24" x14ac:dyDescent="0.3">
      <c r="A28" s="23" t="s">
        <v>1</v>
      </c>
      <c r="B28" s="179">
        <v>2021</v>
      </c>
      <c r="C28" s="7">
        <v>104.66871608399367</v>
      </c>
      <c r="D28" s="8">
        <v>469.14638399307648</v>
      </c>
      <c r="E28" s="8">
        <v>39.100590226927345</v>
      </c>
      <c r="F28" s="170">
        <f t="shared" si="0"/>
        <v>612.91569030399751</v>
      </c>
      <c r="G28" s="9">
        <v>352.08109755930445</v>
      </c>
      <c r="H28" s="7">
        <v>102.64960175468391</v>
      </c>
      <c r="I28" s="8">
        <v>485.28563931133215</v>
      </c>
      <c r="J28" s="8">
        <v>40.942355400962214</v>
      </c>
      <c r="K28" s="170">
        <f t="shared" si="1"/>
        <v>628.87759646697828</v>
      </c>
      <c r="L28" s="8">
        <v>49.078395248676003</v>
      </c>
      <c r="M28" s="8">
        <v>4667.7187643520956</v>
      </c>
      <c r="N28" s="70">
        <f t="shared" si="2"/>
        <v>4716.7971596007719</v>
      </c>
      <c r="O28" s="7">
        <v>1E-3</v>
      </c>
      <c r="P28" s="8">
        <v>1E-3</v>
      </c>
      <c r="Q28" s="8">
        <v>1E-3</v>
      </c>
      <c r="R28" s="170">
        <f t="shared" si="4"/>
        <v>3.0000000000000001E-3</v>
      </c>
      <c r="S28" s="14">
        <v>-4364.7150620414659</v>
      </c>
      <c r="T28" s="13">
        <v>92737.899135814296</v>
      </c>
      <c r="U28" s="14">
        <v>90143.074290226126</v>
      </c>
      <c r="V28" s="14">
        <v>92326.564478096829</v>
      </c>
      <c r="W28" s="67">
        <f t="shared" si="3"/>
        <v>90708.77256014022</v>
      </c>
      <c r="X28" s="15">
        <v>7768.9874881283004</v>
      </c>
    </row>
    <row r="29" spans="1:24" x14ac:dyDescent="0.3">
      <c r="A29" s="23" t="s">
        <v>2</v>
      </c>
      <c r="B29" s="179">
        <v>2021</v>
      </c>
      <c r="C29" s="7">
        <v>106.23719312805115</v>
      </c>
      <c r="D29" s="8">
        <v>93.706439859092484</v>
      </c>
      <c r="E29" s="8">
        <v>7.4281765350350888</v>
      </c>
      <c r="F29" s="170">
        <f t="shared" si="0"/>
        <v>207.37180952217872</v>
      </c>
      <c r="G29" s="9">
        <v>453.14237053025442</v>
      </c>
      <c r="H29" s="7">
        <v>116.28090183885999</v>
      </c>
      <c r="I29" s="8">
        <v>107.56995151441575</v>
      </c>
      <c r="J29" s="8">
        <v>8.45547247725316</v>
      </c>
      <c r="K29" s="170">
        <f t="shared" si="1"/>
        <v>232.30632583052889</v>
      </c>
      <c r="L29" s="8">
        <v>35.921577070551884</v>
      </c>
      <c r="M29" s="8">
        <v>1361.0995510475486</v>
      </c>
      <c r="N29" s="70">
        <f t="shared" si="2"/>
        <v>1397.0211281181005</v>
      </c>
      <c r="O29" s="7">
        <v>1E-3</v>
      </c>
      <c r="P29" s="8">
        <v>1E-3</v>
      </c>
      <c r="Q29" s="8">
        <v>1E-3</v>
      </c>
      <c r="R29" s="170">
        <f t="shared" si="4"/>
        <v>3.0000000000000001E-3</v>
      </c>
      <c r="S29" s="14">
        <v>-943.87775758784642</v>
      </c>
      <c r="T29" s="13">
        <v>94059.485575698403</v>
      </c>
      <c r="U29" s="14">
        <v>90822.783763951506</v>
      </c>
      <c r="V29" s="14">
        <v>93667.974313664905</v>
      </c>
      <c r="W29" s="67">
        <f t="shared" si="3"/>
        <v>92546.473528349743</v>
      </c>
      <c r="X29" s="15">
        <v>8164.2598009284438</v>
      </c>
    </row>
    <row r="30" spans="1:24" x14ac:dyDescent="0.3">
      <c r="A30" s="23" t="s">
        <v>3</v>
      </c>
      <c r="B30" s="179">
        <v>2021</v>
      </c>
      <c r="C30" s="7">
        <v>64.331784766176284</v>
      </c>
      <c r="D30" s="8">
        <v>66.02317580464431</v>
      </c>
      <c r="E30" s="8">
        <v>5.9759770642975516</v>
      </c>
      <c r="F30" s="170">
        <f t="shared" si="0"/>
        <v>136.33093763511815</v>
      </c>
      <c r="G30" s="9">
        <v>341.51866179418403</v>
      </c>
      <c r="H30" s="7">
        <v>80.271563870966986</v>
      </c>
      <c r="I30" s="8">
        <v>86.674035004908291</v>
      </c>
      <c r="J30" s="8">
        <v>7.8372212625441833</v>
      </c>
      <c r="K30" s="170">
        <f t="shared" si="1"/>
        <v>174.78282013841945</v>
      </c>
      <c r="L30" s="8">
        <v>18.885696989961605</v>
      </c>
      <c r="M30" s="8">
        <v>911.64624837302665</v>
      </c>
      <c r="N30" s="70">
        <f t="shared" si="2"/>
        <v>930.53194536298827</v>
      </c>
      <c r="O30" s="7">
        <v>1E-3</v>
      </c>
      <c r="P30" s="8">
        <v>1E-3</v>
      </c>
      <c r="Q30" s="8">
        <v>1E-3</v>
      </c>
      <c r="R30" s="170">
        <f t="shared" si="4"/>
        <v>3.0000000000000001E-3</v>
      </c>
      <c r="S30" s="14">
        <v>-454.16153065002754</v>
      </c>
      <c r="T30" s="13">
        <v>96979.464939054335</v>
      </c>
      <c r="U30" s="14">
        <v>91468.026388940751</v>
      </c>
      <c r="V30" s="14">
        <v>92906.522540269827</v>
      </c>
      <c r="W30" s="67">
        <f t="shared" si="3"/>
        <v>94063.736904770281</v>
      </c>
      <c r="X30" s="15">
        <v>8506.0011935779348</v>
      </c>
    </row>
    <row r="31" spans="1:24" x14ac:dyDescent="0.3">
      <c r="A31" s="23" t="s">
        <v>4</v>
      </c>
      <c r="B31" s="179">
        <v>2021</v>
      </c>
      <c r="C31" s="7">
        <v>49.286418673414119</v>
      </c>
      <c r="D31" s="8">
        <v>85.526590386961686</v>
      </c>
      <c r="E31" s="8">
        <v>8.1520865942061711</v>
      </c>
      <c r="F31" s="170">
        <f t="shared" si="0"/>
        <v>142.96509565458197</v>
      </c>
      <c r="G31" s="9">
        <v>1164.5411946505151</v>
      </c>
      <c r="H31" s="7">
        <v>35.400925406853695</v>
      </c>
      <c r="I31" s="8">
        <v>66.494709174891597</v>
      </c>
      <c r="J31" s="8">
        <v>6.5573554247669481</v>
      </c>
      <c r="K31" s="170">
        <f t="shared" si="1"/>
        <v>108.45299000651225</v>
      </c>
      <c r="L31" s="8">
        <v>19.157835190309463</v>
      </c>
      <c r="M31" s="8">
        <v>1010.5326065414285</v>
      </c>
      <c r="N31" s="70">
        <f t="shared" si="2"/>
        <v>1029.690441731738</v>
      </c>
      <c r="O31" s="7">
        <v>1E-3</v>
      </c>
      <c r="P31" s="8">
        <v>1E-3</v>
      </c>
      <c r="Q31" s="8">
        <v>1E-3</v>
      </c>
      <c r="R31" s="170">
        <f t="shared" si="4"/>
        <v>3.0000000000000001E-3</v>
      </c>
      <c r="S31" s="14">
        <v>1E-3</v>
      </c>
      <c r="T31" s="13">
        <v>95451.604174706954</v>
      </c>
      <c r="U31" s="14">
        <v>87434.226798348536</v>
      </c>
      <c r="V31" s="14">
        <v>91354.290631768497</v>
      </c>
      <c r="W31" s="67">
        <f t="shared" si="3"/>
        <v>90288.25443081843</v>
      </c>
      <c r="X31" s="15">
        <v>7986.7012418105842</v>
      </c>
    </row>
    <row r="32" spans="1:24" x14ac:dyDescent="0.3">
      <c r="A32" s="23" t="s">
        <v>5</v>
      </c>
      <c r="B32" s="179">
        <v>2021</v>
      </c>
      <c r="C32" s="7">
        <v>58.977137184295671</v>
      </c>
      <c r="D32" s="8">
        <v>287.7752704133357</v>
      </c>
      <c r="E32" s="8">
        <v>31.617856087093379</v>
      </c>
      <c r="F32" s="170">
        <f t="shared" si="0"/>
        <v>378.37026368472476</v>
      </c>
      <c r="G32" s="9">
        <v>422.4747935445393</v>
      </c>
      <c r="H32" s="7">
        <v>43.908206695641297</v>
      </c>
      <c r="I32" s="8">
        <v>240.97106457832967</v>
      </c>
      <c r="J32" s="8">
        <v>27.129476441099868</v>
      </c>
      <c r="K32" s="170">
        <f t="shared" si="1"/>
        <v>312.00874771507085</v>
      </c>
      <c r="L32" s="8">
        <v>31.799005446152869</v>
      </c>
      <c r="M32" s="8">
        <v>2899.9732744145354</v>
      </c>
      <c r="N32" s="70">
        <f t="shared" si="2"/>
        <v>2931.7722798606883</v>
      </c>
      <c r="O32" s="7">
        <v>1E-3</v>
      </c>
      <c r="P32" s="8">
        <v>1E-3</v>
      </c>
      <c r="Q32" s="8">
        <v>1E-3</v>
      </c>
      <c r="R32" s="170">
        <f t="shared" si="4"/>
        <v>3.0000000000000001E-3</v>
      </c>
      <c r="S32" s="14">
        <v>-2509.2964863161487</v>
      </c>
      <c r="T32" s="13">
        <v>94432.544529793027</v>
      </c>
      <c r="U32" s="14">
        <v>90064.787512230745</v>
      </c>
      <c r="V32" s="14">
        <v>90261.629875423721</v>
      </c>
      <c r="W32" s="67">
        <f t="shared" si="3"/>
        <v>90696.566619777848</v>
      </c>
      <c r="X32" s="15">
        <v>7647.1206620605262</v>
      </c>
    </row>
    <row r="33" spans="1:24" ht="16.2" thickBot="1" x14ac:dyDescent="0.35">
      <c r="A33" s="24" t="s">
        <v>6</v>
      </c>
      <c r="B33" s="180">
        <v>2021</v>
      </c>
      <c r="C33" s="16">
        <v>201.1638163177854</v>
      </c>
      <c r="D33" s="17">
        <v>110.81629245952539</v>
      </c>
      <c r="E33" s="17">
        <v>10.918862962286113</v>
      </c>
      <c r="F33" s="171">
        <f>SUM(C33:E33)</f>
        <v>322.89897173959685</v>
      </c>
      <c r="G33" s="18">
        <v>181.87262204457284</v>
      </c>
      <c r="H33" s="16">
        <v>224.08339668752521</v>
      </c>
      <c r="I33" s="17">
        <v>128.00771882205657</v>
      </c>
      <c r="J33" s="17">
        <v>12.340637524574511</v>
      </c>
      <c r="K33" s="171">
        <f>SUM(H33:J33)</f>
        <v>364.43175303415626</v>
      </c>
      <c r="L33" s="17">
        <v>30.933989342680359</v>
      </c>
      <c r="M33" s="17">
        <v>2004.8247140709618</v>
      </c>
      <c r="N33" s="71">
        <f t="shared" si="2"/>
        <v>2035.7587034136423</v>
      </c>
      <c r="O33" s="16">
        <v>1E-3</v>
      </c>
      <c r="P33" s="17">
        <v>1E-3</v>
      </c>
      <c r="Q33" s="17">
        <v>1E-3</v>
      </c>
      <c r="R33" s="171">
        <f>SUM(O33:Q33)</f>
        <v>3.0000000000000001E-3</v>
      </c>
      <c r="S33" s="20">
        <v>-1853.885081369069</v>
      </c>
      <c r="T33" s="19">
        <v>94785.35980302906</v>
      </c>
      <c r="U33" s="20">
        <v>89830.511815686026</v>
      </c>
      <c r="V33" s="20">
        <v>90672.890597701407</v>
      </c>
      <c r="W33" s="68">
        <f t="shared" si="3"/>
        <v>92905.695712124347</v>
      </c>
      <c r="X33" s="21">
        <v>7638.1926375636303</v>
      </c>
    </row>
    <row r="34" spans="1:24" x14ac:dyDescent="0.3">
      <c r="A34" s="22" t="s">
        <v>0</v>
      </c>
      <c r="B34" s="178">
        <v>2022</v>
      </c>
      <c r="C34" s="4">
        <v>249.49184489129382</v>
      </c>
      <c r="D34" s="5">
        <v>94.351963850814315</v>
      </c>
      <c r="E34" s="5">
        <v>10.611815708404267</v>
      </c>
      <c r="F34" s="169">
        <f t="shared" si="0"/>
        <v>354.4556244505124</v>
      </c>
      <c r="G34" s="6">
        <v>1746.012334451372</v>
      </c>
      <c r="H34" s="4">
        <v>229.95307968254363</v>
      </c>
      <c r="I34" s="5">
        <v>92.057715958964891</v>
      </c>
      <c r="J34" s="5">
        <v>10.498920650537675</v>
      </c>
      <c r="K34" s="169">
        <f t="shared" si="1"/>
        <v>332.50971629204622</v>
      </c>
      <c r="L34" s="5">
        <v>45.04710828888502</v>
      </c>
      <c r="M34" s="5">
        <v>2121.5045141464952</v>
      </c>
      <c r="N34" s="69">
        <f t="shared" si="2"/>
        <v>2166.5516224353801</v>
      </c>
      <c r="O34" s="4">
        <v>1E-3</v>
      </c>
      <c r="P34" s="5">
        <v>1E-3</v>
      </c>
      <c r="Q34" s="5">
        <v>1E-3</v>
      </c>
      <c r="R34" s="169">
        <f t="shared" si="4"/>
        <v>3.0000000000000001E-3</v>
      </c>
      <c r="S34" s="11">
        <v>-420.53828798400843</v>
      </c>
      <c r="T34" s="10">
        <v>96612.690377883831</v>
      </c>
      <c r="U34" s="11">
        <v>92901.268430985045</v>
      </c>
      <c r="V34" s="11">
        <v>92760.884506633593</v>
      </c>
      <c r="W34" s="66">
        <f t="shared" si="3"/>
        <v>95463.53649493563</v>
      </c>
      <c r="X34" s="12">
        <v>8396.69103114682</v>
      </c>
    </row>
    <row r="35" spans="1:24" x14ac:dyDescent="0.3">
      <c r="A35" s="23" t="s">
        <v>1</v>
      </c>
      <c r="B35" s="179">
        <v>2022</v>
      </c>
      <c r="C35" s="7">
        <v>107.92092894361039</v>
      </c>
      <c r="D35" s="8">
        <v>494.48943703079391</v>
      </c>
      <c r="E35" s="8">
        <v>41.843741713127145</v>
      </c>
      <c r="F35" s="170">
        <f t="shared" si="0"/>
        <v>644.25410768753136</v>
      </c>
      <c r="G35" s="9">
        <v>367.2154353657042</v>
      </c>
      <c r="H35" s="7">
        <v>105.2614636530583</v>
      </c>
      <c r="I35" s="8">
        <v>513.51205502689152</v>
      </c>
      <c r="J35" s="8">
        <v>44.074958199212979</v>
      </c>
      <c r="K35" s="170">
        <f t="shared" si="1"/>
        <v>662.84847687916283</v>
      </c>
      <c r="L35" s="8">
        <v>49.413791678775738</v>
      </c>
      <c r="M35" s="8">
        <v>4938.2704842871444</v>
      </c>
      <c r="N35" s="70">
        <f t="shared" si="2"/>
        <v>4987.6842759659203</v>
      </c>
      <c r="O35" s="7">
        <v>1E-3</v>
      </c>
      <c r="P35" s="8">
        <v>1E-3</v>
      </c>
      <c r="Q35" s="8">
        <v>1E-3</v>
      </c>
      <c r="R35" s="170">
        <f t="shared" si="4"/>
        <v>3.0000000000000001E-3</v>
      </c>
      <c r="S35" s="14">
        <v>-4620.4678406002158</v>
      </c>
      <c r="T35" s="13">
        <v>97922.543367544029</v>
      </c>
      <c r="U35" s="14">
        <v>92595.680052009091</v>
      </c>
      <c r="V35" s="14">
        <v>94037.338267939966</v>
      </c>
      <c r="W35" s="67">
        <f t="shared" si="3"/>
        <v>93537.455550712533</v>
      </c>
      <c r="X35" s="15">
        <v>8032.8330396468937</v>
      </c>
    </row>
    <row r="36" spans="1:24" x14ac:dyDescent="0.3">
      <c r="A36" s="23" t="s">
        <v>2</v>
      </c>
      <c r="B36" s="179">
        <v>2022</v>
      </c>
      <c r="C36" s="7">
        <v>109.4965961624132</v>
      </c>
      <c r="D36" s="8">
        <v>98.746777704279026</v>
      </c>
      <c r="E36" s="8">
        <v>7.9488478011765435</v>
      </c>
      <c r="F36" s="170">
        <f t="shared" si="0"/>
        <v>216.19222166786878</v>
      </c>
      <c r="G36" s="9">
        <v>472.15517175287675</v>
      </c>
      <c r="H36" s="7">
        <v>121.63263616006107</v>
      </c>
      <c r="I36" s="8">
        <v>116.03522652415124</v>
      </c>
      <c r="J36" s="8">
        <v>9.2346055987604139</v>
      </c>
      <c r="K36" s="170">
        <f t="shared" si="1"/>
        <v>246.90246828297273</v>
      </c>
      <c r="L36" s="8">
        <v>37.530552820126346</v>
      </c>
      <c r="M36" s="8">
        <v>1429.0109793802546</v>
      </c>
      <c r="N36" s="70">
        <f t="shared" si="2"/>
        <v>1466.541532200381</v>
      </c>
      <c r="O36" s="7">
        <v>1E-3</v>
      </c>
      <c r="P36" s="8">
        <v>1E-3</v>
      </c>
      <c r="Q36" s="8">
        <v>1E-3</v>
      </c>
      <c r="R36" s="170">
        <f t="shared" si="4"/>
        <v>3.0000000000000001E-3</v>
      </c>
      <c r="S36" s="14">
        <v>-994.38536044750424</v>
      </c>
      <c r="T36" s="13">
        <v>99235.046756809839</v>
      </c>
      <c r="U36" s="14">
        <v>93209.851015241977</v>
      </c>
      <c r="V36" s="14">
        <v>95377.641831738889</v>
      </c>
      <c r="W36" s="67">
        <f t="shared" si="3"/>
        <v>96259.148739456577</v>
      </c>
      <c r="X36" s="15">
        <v>8428.064617050939</v>
      </c>
    </row>
    <row r="37" spans="1:24" x14ac:dyDescent="0.3">
      <c r="A37" s="23" t="s">
        <v>3</v>
      </c>
      <c r="B37" s="179">
        <v>2022</v>
      </c>
      <c r="C37" s="7">
        <v>66.238176110111837</v>
      </c>
      <c r="D37" s="8">
        <v>69.625905362714136</v>
      </c>
      <c r="E37" s="8">
        <v>6.3964661993617096</v>
      </c>
      <c r="F37" s="170">
        <f t="shared" si="0"/>
        <v>142.26054767218767</v>
      </c>
      <c r="G37" s="9">
        <v>356.80837193426163</v>
      </c>
      <c r="H37" s="7">
        <v>82.681967953035411</v>
      </c>
      <c r="I37" s="8">
        <v>91.341946379967425</v>
      </c>
      <c r="J37" s="8">
        <v>8.3816141718463406</v>
      </c>
      <c r="K37" s="170">
        <f t="shared" si="1"/>
        <v>182.40552850484917</v>
      </c>
      <c r="L37" s="8">
        <v>19.010618094162439</v>
      </c>
      <c r="M37" s="8">
        <v>958.96438932089563</v>
      </c>
      <c r="N37" s="70">
        <f t="shared" si="2"/>
        <v>977.97500741505803</v>
      </c>
      <c r="O37" s="7">
        <v>1E-3</v>
      </c>
      <c r="P37" s="8">
        <v>1E-3</v>
      </c>
      <c r="Q37" s="8">
        <v>1E-3</v>
      </c>
      <c r="R37" s="170">
        <f t="shared" si="4"/>
        <v>3.0000000000000001E-3</v>
      </c>
      <c r="S37" s="14">
        <v>-488.48717688126987</v>
      </c>
      <c r="T37" s="13">
        <v>102152.1460302827</v>
      </c>
      <c r="U37" s="14">
        <v>93963.772756986247</v>
      </c>
      <c r="V37" s="14">
        <v>94616.599786738734</v>
      </c>
      <c r="W37" s="67">
        <f t="shared" si="3"/>
        <v>97705.449703123246</v>
      </c>
      <c r="X37" s="15">
        <v>8769.7367494984592</v>
      </c>
    </row>
    <row r="38" spans="1:24" x14ac:dyDescent="0.3">
      <c r="A38" s="23" t="s">
        <v>4</v>
      </c>
      <c r="B38" s="179">
        <v>2022</v>
      </c>
      <c r="C38" s="7">
        <v>50.767590304377904</v>
      </c>
      <c r="D38" s="8">
        <v>90.192491289360419</v>
      </c>
      <c r="E38" s="8">
        <v>8.7263109862219501</v>
      </c>
      <c r="F38" s="170">
        <f t="shared" si="0"/>
        <v>149.68639257996028</v>
      </c>
      <c r="G38" s="9">
        <v>1218.2936168849133</v>
      </c>
      <c r="H38" s="7">
        <v>36.038576436687464</v>
      </c>
      <c r="I38" s="8">
        <v>69.852028498246341</v>
      </c>
      <c r="J38" s="8">
        <v>7.0735355469464674</v>
      </c>
      <c r="K38" s="170">
        <f t="shared" si="1"/>
        <v>112.96414048188028</v>
      </c>
      <c r="L38" s="8">
        <v>20.283255313368418</v>
      </c>
      <c r="M38" s="8">
        <v>1065.3319029720185</v>
      </c>
      <c r="N38" s="70">
        <f t="shared" si="2"/>
        <v>1085.615158285387</v>
      </c>
      <c r="O38" s="7">
        <v>1E-3</v>
      </c>
      <c r="P38" s="8">
        <v>1E-3</v>
      </c>
      <c r="Q38" s="8">
        <v>1E-3</v>
      </c>
      <c r="R38" s="170">
        <f t="shared" si="4"/>
        <v>3.0000000000000001E-3</v>
      </c>
      <c r="S38" s="14">
        <v>1E-3</v>
      </c>
      <c r="T38" s="13">
        <v>100636.62000973288</v>
      </c>
      <c r="U38" s="14">
        <v>89886.157684351856</v>
      </c>
      <c r="V38" s="14">
        <v>93066.0155207387</v>
      </c>
      <c r="W38" s="67">
        <f t="shared" si="3"/>
        <v>93514.95700008377</v>
      </c>
      <c r="X38" s="15">
        <v>8250.4721215820755</v>
      </c>
    </row>
    <row r="39" spans="1:24" x14ac:dyDescent="0.3">
      <c r="A39" s="23" t="s">
        <v>5</v>
      </c>
      <c r="B39" s="179">
        <v>2022</v>
      </c>
      <c r="C39" s="7">
        <v>60.76714240692295</v>
      </c>
      <c r="D39" s="8">
        <v>303.53803572687661</v>
      </c>
      <c r="E39" s="8">
        <v>33.847602518815187</v>
      </c>
      <c r="F39" s="170">
        <f t="shared" si="0"/>
        <v>398.15278065261475</v>
      </c>
      <c r="G39" s="9">
        <v>442.42773809479485</v>
      </c>
      <c r="H39" s="7">
        <v>43.621616464263923</v>
      </c>
      <c r="I39" s="8">
        <v>249.9678613315715</v>
      </c>
      <c r="J39" s="8">
        <v>28.715171882367585</v>
      </c>
      <c r="K39" s="170">
        <f t="shared" si="1"/>
        <v>322.30464967820302</v>
      </c>
      <c r="L39" s="8">
        <v>33.404928747971269</v>
      </c>
      <c r="M39" s="8">
        <v>3071.7574877757625</v>
      </c>
      <c r="N39" s="70">
        <f t="shared" si="2"/>
        <v>3105.1624165237336</v>
      </c>
      <c r="O39" s="7">
        <v>1E-3</v>
      </c>
      <c r="P39" s="8">
        <v>1E-3</v>
      </c>
      <c r="Q39" s="8">
        <v>1E-3</v>
      </c>
      <c r="R39" s="170">
        <f t="shared" si="4"/>
        <v>3.0000000000000001E-3</v>
      </c>
      <c r="S39" s="14">
        <v>-2662.7336784289396</v>
      </c>
      <c r="T39" s="13">
        <v>99623.26551699797</v>
      </c>
      <c r="U39" s="14">
        <v>92640.455749744564</v>
      </c>
      <c r="V39" s="14">
        <v>91973.841847133779</v>
      </c>
      <c r="W39" s="67">
        <f t="shared" si="3"/>
        <v>93526.138028924848</v>
      </c>
      <c r="X39" s="15">
        <v>7910.474631424765</v>
      </c>
    </row>
    <row r="40" spans="1:24" ht="16.2" thickBot="1" x14ac:dyDescent="0.35">
      <c r="A40" s="24" t="s">
        <v>6</v>
      </c>
      <c r="B40" s="180">
        <v>2022</v>
      </c>
      <c r="C40" s="16">
        <v>207.24204208382159</v>
      </c>
      <c r="D40" s="17">
        <v>116.87169874614705</v>
      </c>
      <c r="E40" s="17">
        <v>11.688296203646052</v>
      </c>
      <c r="F40" s="171">
        <f>SUM(C40:E40)</f>
        <v>335.80203703361468</v>
      </c>
      <c r="G40" s="18">
        <v>190.44946141429861</v>
      </c>
      <c r="H40" s="16">
        <v>232.73498055290179</v>
      </c>
      <c r="I40" s="17">
        <v>135.04947599119225</v>
      </c>
      <c r="J40" s="17">
        <v>13.084275081081355</v>
      </c>
      <c r="K40" s="171">
        <f>SUM(H40:J40)</f>
        <v>380.86873162517537</v>
      </c>
      <c r="L40" s="17">
        <v>31.809507201292337</v>
      </c>
      <c r="M40" s="17">
        <v>2100.26947578203</v>
      </c>
      <c r="N40" s="71">
        <f t="shared" si="2"/>
        <v>2132.0789829833225</v>
      </c>
      <c r="O40" s="16">
        <v>1E-3</v>
      </c>
      <c r="P40" s="17">
        <v>1E-3</v>
      </c>
      <c r="Q40" s="17">
        <v>1E-3</v>
      </c>
      <c r="R40" s="171">
        <f>SUM(O40:Q40)</f>
        <v>3.0000000000000001E-3</v>
      </c>
      <c r="S40" s="20">
        <v>-1941.6285215690239</v>
      </c>
      <c r="T40" s="19">
        <v>99946.752163020821</v>
      </c>
      <c r="U40" s="20">
        <v>92271.359152711899</v>
      </c>
      <c r="V40" s="20">
        <v>92380.49958602259</v>
      </c>
      <c r="W40" s="68">
        <f t="shared" si="3"/>
        <v>96965.261061680954</v>
      </c>
      <c r="X40" s="21">
        <v>7901.9708506157313</v>
      </c>
    </row>
    <row r="41" spans="1:24" x14ac:dyDescent="0.3">
      <c r="A41" s="22" t="s">
        <v>0</v>
      </c>
      <c r="B41" s="178">
        <v>2023</v>
      </c>
      <c r="C41" s="4">
        <v>257.35070506096872</v>
      </c>
      <c r="D41" s="5">
        <v>100.02084295125992</v>
      </c>
      <c r="E41" s="5">
        <v>11.448707513064218</v>
      </c>
      <c r="F41" s="169">
        <f t="shared" si="0"/>
        <v>368.82025552529285</v>
      </c>
      <c r="G41" s="6">
        <v>1825.294432382238</v>
      </c>
      <c r="H41" s="4">
        <v>236.10661953141641</v>
      </c>
      <c r="I41" s="5">
        <v>97.405121490175247</v>
      </c>
      <c r="J41" s="5">
        <v>11.290371851836555</v>
      </c>
      <c r="K41" s="169">
        <f t="shared" si="1"/>
        <v>344.8021128734282</v>
      </c>
      <c r="L41" s="5">
        <v>44.672903560943929</v>
      </c>
      <c r="M41" s="5">
        <v>2220.5886818862814</v>
      </c>
      <c r="N41" s="69">
        <f t="shared" si="2"/>
        <v>2265.2615854472251</v>
      </c>
      <c r="O41" s="4">
        <v>1E-3</v>
      </c>
      <c r="P41" s="5">
        <v>1E-3</v>
      </c>
      <c r="Q41" s="5">
        <v>1E-3</v>
      </c>
      <c r="R41" s="169">
        <f t="shared" si="4"/>
        <v>3.0000000000000001E-3</v>
      </c>
      <c r="S41" s="11">
        <v>-439.96615306498734</v>
      </c>
      <c r="T41" s="10">
        <v>101940.910665677</v>
      </c>
      <c r="U41" s="11">
        <v>94729.373704062833</v>
      </c>
      <c r="V41" s="11">
        <v>93599.60845397909</v>
      </c>
      <c r="W41" s="66">
        <f t="shared" si="3"/>
        <v>99630.550584246885</v>
      </c>
      <c r="X41" s="12">
        <v>8655.324487969192</v>
      </c>
    </row>
    <row r="42" spans="1:24" x14ac:dyDescent="0.3">
      <c r="A42" s="23" t="s">
        <v>1</v>
      </c>
      <c r="B42" s="179">
        <v>2023</v>
      </c>
      <c r="C42" s="7">
        <v>111.27065177588044</v>
      </c>
      <c r="D42" s="8">
        <v>524.03344617225378</v>
      </c>
      <c r="E42" s="8">
        <v>45.137706848422987</v>
      </c>
      <c r="F42" s="170">
        <f t="shared" si="0"/>
        <v>680.44180479655722</v>
      </c>
      <c r="G42" s="9">
        <v>384.17828637563997</v>
      </c>
      <c r="H42" s="7">
        <v>107.92317248877406</v>
      </c>
      <c r="I42" s="8">
        <v>545.99036643660315</v>
      </c>
      <c r="J42" s="8">
        <v>47.784068731494131</v>
      </c>
      <c r="K42" s="170">
        <f t="shared" si="1"/>
        <v>701.69760765687136</v>
      </c>
      <c r="L42" s="8">
        <v>50.107550950580077</v>
      </c>
      <c r="M42" s="8">
        <v>5237.643755850725</v>
      </c>
      <c r="N42" s="70">
        <f t="shared" si="2"/>
        <v>5287.751306801305</v>
      </c>
      <c r="O42" s="7">
        <v>1E-3</v>
      </c>
      <c r="P42" s="8">
        <v>1E-3</v>
      </c>
      <c r="Q42" s="8">
        <v>1E-3</v>
      </c>
      <c r="R42" s="170">
        <f t="shared" si="4"/>
        <v>3.0000000000000001E-3</v>
      </c>
      <c r="S42" s="14">
        <v>-4903.572020425665</v>
      </c>
      <c r="T42" s="13">
        <v>103263.55030314856</v>
      </c>
      <c r="U42" s="14">
        <v>94401.634611642541</v>
      </c>
      <c r="V42" s="14">
        <v>94876.490565874992</v>
      </c>
      <c r="W42" s="67">
        <f t="shared" si="3"/>
        <v>95796.960168728896</v>
      </c>
      <c r="X42" s="15">
        <v>8291.5504134225557</v>
      </c>
    </row>
    <row r="43" spans="1:24" x14ac:dyDescent="0.3">
      <c r="A43" s="23" t="s">
        <v>2</v>
      </c>
      <c r="B43" s="179">
        <v>2023</v>
      </c>
      <c r="C43" s="7">
        <v>112.85461262799295</v>
      </c>
      <c r="D43" s="8">
        <v>104.63463748835966</v>
      </c>
      <c r="E43" s="8">
        <v>8.5748711975934668</v>
      </c>
      <c r="F43" s="170">
        <f t="shared" si="0"/>
        <v>226.06412131394606</v>
      </c>
      <c r="G43" s="9">
        <v>493.53312827539736</v>
      </c>
      <c r="H43" s="7">
        <v>127.19907080113435</v>
      </c>
      <c r="I43" s="8">
        <v>125.8573658055505</v>
      </c>
      <c r="J43" s="8">
        <v>10.169165962715358</v>
      </c>
      <c r="K43" s="170">
        <f t="shared" si="1"/>
        <v>263.22560256940022</v>
      </c>
      <c r="L43" s="8">
        <v>38.973206337914817</v>
      </c>
      <c r="M43" s="8">
        <v>1501.6225737604982</v>
      </c>
      <c r="N43" s="70">
        <f t="shared" si="2"/>
        <v>1540.5957800984131</v>
      </c>
      <c r="O43" s="7">
        <v>1E-3</v>
      </c>
      <c r="P43" s="8">
        <v>1E-3</v>
      </c>
      <c r="Q43" s="8">
        <v>1E-3</v>
      </c>
      <c r="R43" s="170">
        <f t="shared" si="4"/>
        <v>3.0000000000000001E-3</v>
      </c>
      <c r="S43" s="14">
        <v>-1047.0616518230156</v>
      </c>
      <c r="T43" s="13">
        <v>104565.17637869711</v>
      </c>
      <c r="U43" s="14">
        <v>94959.139429838018</v>
      </c>
      <c r="V43" s="14">
        <v>96215.745795452749</v>
      </c>
      <c r="W43" s="67">
        <f t="shared" si="3"/>
        <v>99649.631542330986</v>
      </c>
      <c r="X43" s="15">
        <v>8686.7495533446272</v>
      </c>
    </row>
    <row r="44" spans="1:24" x14ac:dyDescent="0.3">
      <c r="A44" s="23" t="s">
        <v>3</v>
      </c>
      <c r="B44" s="179">
        <v>2023</v>
      </c>
      <c r="C44" s="7">
        <v>68.198369164414089</v>
      </c>
      <c r="D44" s="8">
        <v>73.822324302442723</v>
      </c>
      <c r="E44" s="8">
        <v>6.9028169139303364</v>
      </c>
      <c r="F44" s="170">
        <f t="shared" si="0"/>
        <v>148.92351038078715</v>
      </c>
      <c r="G44" s="9">
        <v>373.90209998444766</v>
      </c>
      <c r="H44" s="7">
        <v>85.147860943612386</v>
      </c>
      <c r="I44" s="8">
        <v>96.763312256320418</v>
      </c>
      <c r="J44" s="8">
        <v>9.0396997316242658</v>
      </c>
      <c r="K44" s="170">
        <f t="shared" si="1"/>
        <v>190.95087293155709</v>
      </c>
      <c r="L44" s="8">
        <v>19.106064615152071</v>
      </c>
      <c r="M44" s="8">
        <v>1009.57612716777</v>
      </c>
      <c r="N44" s="70">
        <f t="shared" si="2"/>
        <v>1028.682191782922</v>
      </c>
      <c r="O44" s="7">
        <v>1E-3</v>
      </c>
      <c r="P44" s="8">
        <v>1E-3</v>
      </c>
      <c r="Q44" s="8">
        <v>1E-3</v>
      </c>
      <c r="R44" s="170">
        <f t="shared" si="4"/>
        <v>3.0000000000000001E-3</v>
      </c>
      <c r="S44" s="14">
        <v>-522.56102803434214</v>
      </c>
      <c r="T44" s="13">
        <v>107458.37542482567</v>
      </c>
      <c r="U44" s="14">
        <v>95786.332757300203</v>
      </c>
      <c r="V44" s="14">
        <v>95455.252144404571</v>
      </c>
      <c r="W44" s="67">
        <f t="shared" si="3"/>
        <v>100975.3983082599</v>
      </c>
      <c r="X44" s="15">
        <v>9028.3626454133137</v>
      </c>
    </row>
    <row r="45" spans="1:24" x14ac:dyDescent="0.3">
      <c r="A45" s="23" t="s">
        <v>4</v>
      </c>
      <c r="B45" s="179">
        <v>2023</v>
      </c>
      <c r="C45" s="7">
        <v>52.290163607983494</v>
      </c>
      <c r="D45" s="8">
        <v>95.627055417767821</v>
      </c>
      <c r="E45" s="8">
        <v>9.4167682717778369</v>
      </c>
      <c r="F45" s="170">
        <f t="shared" si="0"/>
        <v>157.33398729752915</v>
      </c>
      <c r="G45" s="9">
        <v>1278.2201397363076</v>
      </c>
      <c r="H45" s="7">
        <v>36.680499742137009</v>
      </c>
      <c r="I45" s="8">
        <v>73.791054259517438</v>
      </c>
      <c r="J45" s="8">
        <v>7.6961987886539625</v>
      </c>
      <c r="K45" s="170">
        <f t="shared" si="1"/>
        <v>118.16775279030841</v>
      </c>
      <c r="L45" s="8">
        <v>21.299961115923079</v>
      </c>
      <c r="M45" s="8">
        <v>1124.7021148562526</v>
      </c>
      <c r="N45" s="70">
        <f t="shared" si="2"/>
        <v>1146.0020759721756</v>
      </c>
      <c r="O45" s="7">
        <v>1E-3</v>
      </c>
      <c r="P45" s="8">
        <v>1E-3</v>
      </c>
      <c r="Q45" s="8">
        <v>1E-3</v>
      </c>
      <c r="R45" s="170">
        <f t="shared" si="4"/>
        <v>3.0000000000000001E-3</v>
      </c>
      <c r="S45" s="14">
        <v>1E-3</v>
      </c>
      <c r="T45" s="13">
        <v>105955.44095199124</v>
      </c>
      <c r="U45" s="14">
        <v>91699.439744987467</v>
      </c>
      <c r="V45" s="14">
        <v>93906.009405183708</v>
      </c>
      <c r="W45" s="67">
        <f t="shared" si="3"/>
        <v>96268.363453821599</v>
      </c>
      <c r="X45" s="15">
        <v>8509.121575214398</v>
      </c>
    </row>
    <row r="46" spans="1:24" x14ac:dyDescent="0.3">
      <c r="A46" s="23" t="s">
        <v>5</v>
      </c>
      <c r="B46" s="179">
        <v>2023</v>
      </c>
      <c r="C46" s="7">
        <v>62.607339445206215</v>
      </c>
      <c r="D46" s="8">
        <v>321.85812055336925</v>
      </c>
      <c r="E46" s="8">
        <v>36.524830495651493</v>
      </c>
      <c r="F46" s="170">
        <f t="shared" si="0"/>
        <v>420.99029049422694</v>
      </c>
      <c r="G46" s="9">
        <v>464.59888420960942</v>
      </c>
      <c r="H46" s="7">
        <v>43.332569925657509</v>
      </c>
      <c r="I46" s="8">
        <v>260.78976029877845</v>
      </c>
      <c r="J46" s="8">
        <v>30.649038453789778</v>
      </c>
      <c r="K46" s="170">
        <f t="shared" si="1"/>
        <v>334.77136867822571</v>
      </c>
      <c r="L46" s="8">
        <v>34.99866617932954</v>
      </c>
      <c r="M46" s="8">
        <v>3260.6538874608032</v>
      </c>
      <c r="N46" s="70">
        <f t="shared" si="2"/>
        <v>3295.6525536401327</v>
      </c>
      <c r="O46" s="7">
        <v>1E-3</v>
      </c>
      <c r="P46" s="8">
        <v>1E-3</v>
      </c>
      <c r="Q46" s="8">
        <v>1E-3</v>
      </c>
      <c r="R46" s="170">
        <f t="shared" si="4"/>
        <v>3.0000000000000001E-3</v>
      </c>
      <c r="S46" s="14">
        <v>-2831.0526694305231</v>
      </c>
      <c r="T46" s="13">
        <v>104950.85497438886</v>
      </c>
      <c r="U46" s="14">
        <v>94536.64813616121</v>
      </c>
      <c r="V46" s="14">
        <v>92814.345518492701</v>
      </c>
      <c r="W46" s="67">
        <f t="shared" si="3"/>
        <v>95726.975219546861</v>
      </c>
      <c r="X46" s="15">
        <v>8168.7827830844035</v>
      </c>
    </row>
    <row r="47" spans="1:24" ht="16.2" thickBot="1" x14ac:dyDescent="0.35">
      <c r="A47" s="24" t="s">
        <v>6</v>
      </c>
      <c r="B47" s="180">
        <v>2023</v>
      </c>
      <c r="C47" s="16">
        <v>213.49137908292545</v>
      </c>
      <c r="D47" s="17">
        <v>123.91542368871268</v>
      </c>
      <c r="E47" s="17">
        <v>12.612573745599324</v>
      </c>
      <c r="F47" s="171">
        <f>SUM(C47:E47)</f>
        <v>350.01937651723745</v>
      </c>
      <c r="G47" s="18">
        <v>199.99206425655069</v>
      </c>
      <c r="H47" s="16">
        <v>241.67342733263979</v>
      </c>
      <c r="I47" s="17">
        <v>143.31487002722062</v>
      </c>
      <c r="J47" s="17">
        <v>13.989731465925621</v>
      </c>
      <c r="K47" s="171">
        <f>SUM(H47:J47)</f>
        <v>398.97802882578605</v>
      </c>
      <c r="L47" s="17">
        <v>32.754072881204195</v>
      </c>
      <c r="M47" s="17">
        <v>2200.4084523760812</v>
      </c>
      <c r="N47" s="71">
        <f t="shared" si="2"/>
        <v>2233.1625252572853</v>
      </c>
      <c r="O47" s="16">
        <v>1E-3</v>
      </c>
      <c r="P47" s="17">
        <v>1E-3</v>
      </c>
      <c r="Q47" s="17">
        <v>1E-3</v>
      </c>
      <c r="R47" s="171">
        <f>SUM(O47:Q47)</f>
        <v>3.0000000000000001E-3</v>
      </c>
      <c r="S47" s="20">
        <v>-2033.1694610007346</v>
      </c>
      <c r="T47" s="19">
        <v>105244.0808913342</v>
      </c>
      <c r="U47" s="20">
        <v>94036.220578059554</v>
      </c>
      <c r="V47" s="20">
        <v>93216.804981466863</v>
      </c>
      <c r="W47" s="68">
        <f t="shared" si="3"/>
        <v>100796.4389759427</v>
      </c>
      <c r="X47" s="21">
        <v>8160.6241303717688</v>
      </c>
    </row>
    <row r="48" spans="1:24" x14ac:dyDescent="0.3">
      <c r="A48" s="22" t="s">
        <v>0</v>
      </c>
      <c r="B48" s="178">
        <v>2024</v>
      </c>
      <c r="C48" s="4">
        <v>265.44144459712402</v>
      </c>
      <c r="D48" s="5">
        <v>106.57810750140003</v>
      </c>
      <c r="E48" s="5">
        <v>12.447953508014667</v>
      </c>
      <c r="F48" s="169">
        <f t="shared" si="0"/>
        <v>384.46750560653874</v>
      </c>
      <c r="G48" s="6">
        <v>1916.1203657934129</v>
      </c>
      <c r="H48" s="4">
        <v>242.37154457516164</v>
      </c>
      <c r="I48" s="5">
        <v>103.60680739857428</v>
      </c>
      <c r="J48" s="5">
        <v>12.243777919270887</v>
      </c>
      <c r="K48" s="169">
        <f t="shared" si="1"/>
        <v>358.22212989300681</v>
      </c>
      <c r="L48" s="5">
        <v>44.204309541075048</v>
      </c>
      <c r="M48" s="5">
        <v>2322.6844338831752</v>
      </c>
      <c r="N48" s="69">
        <f t="shared" si="2"/>
        <v>2366.8887434242502</v>
      </c>
      <c r="O48" s="4">
        <v>1E-3</v>
      </c>
      <c r="P48" s="5">
        <v>1E-3</v>
      </c>
      <c r="Q48" s="5">
        <v>1E-3</v>
      </c>
      <c r="R48" s="169">
        <f t="shared" si="4"/>
        <v>3.0000000000000001E-3</v>
      </c>
      <c r="S48" s="11">
        <v>-450.76737763083742</v>
      </c>
      <c r="T48" s="10">
        <v>107427.69003970182</v>
      </c>
      <c r="U48" s="11">
        <v>95847.555046848807</v>
      </c>
      <c r="V48" s="11">
        <v>93549.227470259386</v>
      </c>
      <c r="W48" s="66">
        <f t="shared" si="3"/>
        <v>103604.06912095992</v>
      </c>
      <c r="X48" s="12">
        <v>8923.850505868817</v>
      </c>
    </row>
    <row r="49" spans="1:24" x14ac:dyDescent="0.3">
      <c r="A49" s="23" t="s">
        <v>1</v>
      </c>
      <c r="B49" s="179">
        <v>2024</v>
      </c>
      <c r="C49" s="7">
        <v>114.72020656362703</v>
      </c>
      <c r="D49" s="8">
        <v>558.32233013431039</v>
      </c>
      <c r="E49" s="8">
        <v>49.076001075250865</v>
      </c>
      <c r="F49" s="170">
        <f t="shared" si="0"/>
        <v>722.11853777318822</v>
      </c>
      <c r="G49" s="9">
        <v>403.5888842550803</v>
      </c>
      <c r="H49" s="7">
        <v>110.62808253869443</v>
      </c>
      <c r="I49" s="8">
        <v>583.30492572975072</v>
      </c>
      <c r="J49" s="8">
        <v>52.174144988877458</v>
      </c>
      <c r="K49" s="170">
        <f t="shared" si="1"/>
        <v>746.10715325732258</v>
      </c>
      <c r="L49" s="8">
        <v>51.1130763806934</v>
      </c>
      <c r="M49" s="8">
        <v>5566.6155006344306</v>
      </c>
      <c r="N49" s="70">
        <f t="shared" si="2"/>
        <v>5617.7285770151238</v>
      </c>
      <c r="O49" s="7">
        <v>1E-3</v>
      </c>
      <c r="P49" s="8">
        <v>1E-3</v>
      </c>
      <c r="Q49" s="8">
        <v>1E-3</v>
      </c>
      <c r="R49" s="170">
        <f t="shared" si="4"/>
        <v>3.0000000000000001E-3</v>
      </c>
      <c r="S49" s="14">
        <v>-5214.1386927600433</v>
      </c>
      <c r="T49" s="13">
        <v>108766.45549594141</v>
      </c>
      <c r="U49" s="14">
        <v>95524.696164504028</v>
      </c>
      <c r="V49" s="14">
        <v>94826.394065601562</v>
      </c>
      <c r="W49" s="67">
        <f t="shared" si="3"/>
        <v>97439.269859562744</v>
      </c>
      <c r="X49" s="15">
        <v>8560.1562319026307</v>
      </c>
    </row>
    <row r="50" spans="1:24" x14ac:dyDescent="0.3">
      <c r="A50" s="23" t="s">
        <v>2</v>
      </c>
      <c r="B50" s="179">
        <v>2024</v>
      </c>
      <c r="C50" s="7">
        <v>116.31367727952505</v>
      </c>
      <c r="D50" s="8">
        <v>111.48060401770539</v>
      </c>
      <c r="E50" s="8">
        <v>9.3242204177882524</v>
      </c>
      <c r="F50" s="170">
        <f t="shared" si="0"/>
        <v>237.11850171501868</v>
      </c>
      <c r="G50" s="9">
        <v>518.04282984372105</v>
      </c>
      <c r="H50" s="7">
        <v>132.98174249486132</v>
      </c>
      <c r="I50" s="8">
        <v>137.26548106095146</v>
      </c>
      <c r="J50" s="8">
        <v>11.291620450370569</v>
      </c>
      <c r="K50" s="170">
        <f t="shared" si="1"/>
        <v>281.5388440061833</v>
      </c>
      <c r="L50" s="8">
        <v>40.174113006497826</v>
      </c>
      <c r="M50" s="8">
        <v>1578.7230624652943</v>
      </c>
      <c r="N50" s="70">
        <f t="shared" si="2"/>
        <v>1618.8971754717923</v>
      </c>
      <c r="O50" s="7">
        <v>1E-3</v>
      </c>
      <c r="P50" s="8">
        <v>1E-3</v>
      </c>
      <c r="Q50" s="8">
        <v>1E-3</v>
      </c>
      <c r="R50" s="170">
        <f t="shared" si="4"/>
        <v>3.0000000000000001E-3</v>
      </c>
      <c r="S50" s="14">
        <v>-1100.8533456280713</v>
      </c>
      <c r="T50" s="13">
        <v>110054.37665487557</v>
      </c>
      <c r="U50" s="14">
        <v>96037.092905076512</v>
      </c>
      <c r="V50" s="14">
        <v>96164.836723554894</v>
      </c>
      <c r="W50" s="67">
        <f t="shared" si="3"/>
        <v>102663.12441909863</v>
      </c>
      <c r="X50" s="15">
        <v>8955.332875273838</v>
      </c>
    </row>
    <row r="51" spans="1:24" x14ac:dyDescent="0.3">
      <c r="A51" s="23" t="s">
        <v>3</v>
      </c>
      <c r="B51" s="179">
        <v>2024</v>
      </c>
      <c r="C51" s="7">
        <v>70.209750967263687</v>
      </c>
      <c r="D51" s="8">
        <v>78.693625868909308</v>
      </c>
      <c r="E51" s="8">
        <v>7.5104126480157714</v>
      </c>
      <c r="F51" s="170">
        <f t="shared" si="0"/>
        <v>156.41378948418875</v>
      </c>
      <c r="G51" s="9">
        <v>393.44009775205433</v>
      </c>
      <c r="H51" s="7">
        <v>87.671710035294936</v>
      </c>
      <c r="I51" s="8">
        <v>103.03493510797345</v>
      </c>
      <c r="J51" s="8">
        <v>9.8311132586037555</v>
      </c>
      <c r="K51" s="170">
        <f t="shared" si="1"/>
        <v>200.53775840187214</v>
      </c>
      <c r="L51" s="8">
        <v>19.141870742644603</v>
      </c>
      <c r="M51" s="8">
        <v>1063.267310690861</v>
      </c>
      <c r="N51" s="70">
        <f t="shared" si="2"/>
        <v>1082.4091814335056</v>
      </c>
      <c r="O51" s="7">
        <v>1E-3</v>
      </c>
      <c r="P51" s="8">
        <v>1E-3</v>
      </c>
      <c r="Q51" s="8">
        <v>1E-3</v>
      </c>
      <c r="R51" s="170">
        <f t="shared" si="4"/>
        <v>3.0000000000000001E-3</v>
      </c>
      <c r="S51" s="14">
        <v>-553.02030695038275</v>
      </c>
      <c r="T51" s="13">
        <v>112890.56730167262</v>
      </c>
      <c r="U51" s="14">
        <v>96898.561924854192</v>
      </c>
      <c r="V51" s="14">
        <v>95404.934123536848</v>
      </c>
      <c r="W51" s="67">
        <f t="shared" si="3"/>
        <v>103816.77246662218</v>
      </c>
      <c r="X51" s="15">
        <v>9296.8953104576758</v>
      </c>
    </row>
    <row r="52" spans="1:24" x14ac:dyDescent="0.3">
      <c r="A52" s="23" t="s">
        <v>4</v>
      </c>
      <c r="B52" s="179">
        <v>2024</v>
      </c>
      <c r="C52" s="7">
        <v>53.852045382919364</v>
      </c>
      <c r="D52" s="8">
        <v>101.934959799865</v>
      </c>
      <c r="E52" s="8">
        <v>10.244187154634572</v>
      </c>
      <c r="F52" s="170">
        <f t="shared" si="0"/>
        <v>166.03119233741893</v>
      </c>
      <c r="G52" s="9">
        <v>1346.6197637513296</v>
      </c>
      <c r="H52" s="7">
        <v>37.328315080647968</v>
      </c>
      <c r="I52" s="8">
        <v>78.386734823142447</v>
      </c>
      <c r="J52" s="8">
        <v>8.445306329951956</v>
      </c>
      <c r="K52" s="170">
        <f t="shared" si="1"/>
        <v>124.16035623374238</v>
      </c>
      <c r="L52" s="8">
        <v>22.159779991961503</v>
      </c>
      <c r="M52" s="8">
        <v>1188.5122070282996</v>
      </c>
      <c r="N52" s="70">
        <f t="shared" si="2"/>
        <v>1210.6719870202612</v>
      </c>
      <c r="O52" s="7">
        <v>1E-3</v>
      </c>
      <c r="P52" s="8">
        <v>1E-3</v>
      </c>
      <c r="Q52" s="8">
        <v>1E-3</v>
      </c>
      <c r="R52" s="170">
        <f t="shared" si="4"/>
        <v>3.0000000000000001E-3</v>
      </c>
      <c r="S52" s="14">
        <v>1E-3</v>
      </c>
      <c r="T52" s="13">
        <v>111399.00891898549</v>
      </c>
      <c r="U52" s="14">
        <v>92837.494067598309</v>
      </c>
      <c r="V52" s="14">
        <v>93856.487106823624</v>
      </c>
      <c r="W52" s="67">
        <f t="shared" si="3"/>
        <v>98487.250595281483</v>
      </c>
      <c r="X52" s="15">
        <v>8777.6668375808767</v>
      </c>
    </row>
    <row r="53" spans="1:24" x14ac:dyDescent="0.3">
      <c r="A53" s="23" t="s">
        <v>5</v>
      </c>
      <c r="B53" s="179">
        <v>2024</v>
      </c>
      <c r="C53" s="7">
        <v>64.494189212215772</v>
      </c>
      <c r="D53" s="8">
        <v>343.08971279254143</v>
      </c>
      <c r="E53" s="8">
        <v>39.730037031496224</v>
      </c>
      <c r="F53" s="170">
        <f t="shared" si="0"/>
        <v>447.31393903625343</v>
      </c>
      <c r="G53" s="9">
        <v>489.84154327298273</v>
      </c>
      <c r="H53" s="7">
        <v>43.041923488773286</v>
      </c>
      <c r="I53" s="8">
        <v>273.61454007280793</v>
      </c>
      <c r="J53" s="8">
        <v>32.984031332889764</v>
      </c>
      <c r="K53" s="170">
        <f t="shared" si="1"/>
        <v>349.64049489447098</v>
      </c>
      <c r="L53" s="8">
        <v>36.436942736419837</v>
      </c>
      <c r="M53" s="8">
        <v>3466.4321987310122</v>
      </c>
      <c r="N53" s="70">
        <f t="shared" si="2"/>
        <v>3502.8691414674322</v>
      </c>
      <c r="O53" s="7">
        <v>1E-3</v>
      </c>
      <c r="P53" s="8">
        <v>1E-3</v>
      </c>
      <c r="Q53" s="8">
        <v>1E-3</v>
      </c>
      <c r="R53" s="170">
        <f t="shared" si="4"/>
        <v>3.0000000000000001E-3</v>
      </c>
      <c r="S53" s="14">
        <v>-3013.0265981944494</v>
      </c>
      <c r="T53" s="13">
        <v>110402.5939513012</v>
      </c>
      <c r="U53" s="14">
        <v>95712.666545006039</v>
      </c>
      <c r="V53" s="14">
        <v>92765.274621412333</v>
      </c>
      <c r="W53" s="67">
        <f t="shared" si="3"/>
        <v>97242.998047599191</v>
      </c>
      <c r="X53" s="15">
        <v>8437.0518435244521</v>
      </c>
    </row>
    <row r="54" spans="1:24" ht="16.2" thickBot="1" x14ac:dyDescent="0.35">
      <c r="A54" s="24" t="s">
        <v>6</v>
      </c>
      <c r="B54" s="180">
        <v>2024</v>
      </c>
      <c r="C54" s="16">
        <v>219.89967255743247</v>
      </c>
      <c r="D54" s="17">
        <v>132.08393809032901</v>
      </c>
      <c r="E54" s="17">
        <v>13.719556762373077</v>
      </c>
      <c r="F54" s="171">
        <f>SUM(C54:E54)</f>
        <v>365.70316741013454</v>
      </c>
      <c r="G54" s="18">
        <v>210.87134243627258</v>
      </c>
      <c r="H54" s="16">
        <v>250.90766834667346</v>
      </c>
      <c r="I54" s="17">
        <v>152.96985401186066</v>
      </c>
      <c r="J54" s="17">
        <v>15.082374317609014</v>
      </c>
      <c r="K54" s="171">
        <f>SUM(H54:J54)</f>
        <v>418.95989667614316</v>
      </c>
      <c r="L54" s="17">
        <v>33.721408827973782</v>
      </c>
      <c r="M54" s="17">
        <v>2304.2475653804586</v>
      </c>
      <c r="N54" s="71">
        <f t="shared" si="2"/>
        <v>2337.9689742084324</v>
      </c>
      <c r="O54" s="16">
        <v>1E-3</v>
      </c>
      <c r="P54" s="17">
        <v>1E-3</v>
      </c>
      <c r="Q54" s="17">
        <v>1E-3</v>
      </c>
      <c r="R54" s="171">
        <f>SUM(O54:Q54)</f>
        <v>3.0000000000000001E-3</v>
      </c>
      <c r="S54" s="20">
        <v>-2127.0966317721595</v>
      </c>
      <c r="T54" s="19">
        <v>110668.47047334115</v>
      </c>
      <c r="U54" s="20">
        <v>95090.682094355652</v>
      </c>
      <c r="V54" s="20">
        <v>93164.65878075028</v>
      </c>
      <c r="W54" s="68">
        <f t="shared" si="3"/>
        <v>104350.60789247519</v>
      </c>
      <c r="X54" s="21">
        <v>8429.1696964378207</v>
      </c>
    </row>
    <row r="55" spans="1:24" x14ac:dyDescent="0.3">
      <c r="A55" s="22" t="s">
        <v>0</v>
      </c>
      <c r="B55" s="178">
        <v>2025</v>
      </c>
      <c r="C55" s="4">
        <v>273.75209782549268</v>
      </c>
      <c r="D55" s="5">
        <v>114.16328038802294</v>
      </c>
      <c r="E55" s="5">
        <v>13.641904908690117</v>
      </c>
      <c r="F55" s="169">
        <f t="shared" si="0"/>
        <v>401.55728312220572</v>
      </c>
      <c r="G55" s="6">
        <v>2019.8091184660541</v>
      </c>
      <c r="H55" s="4">
        <v>248.76854566621481</v>
      </c>
      <c r="I55" s="5">
        <v>110.77162794304826</v>
      </c>
      <c r="J55" s="5">
        <v>13.387218947056216</v>
      </c>
      <c r="K55" s="169">
        <f t="shared" si="1"/>
        <v>372.92739255631932</v>
      </c>
      <c r="L55" s="5">
        <v>43.56322419478257</v>
      </c>
      <c r="M55" s="5">
        <v>2427.7998747055994</v>
      </c>
      <c r="N55" s="69">
        <f t="shared" si="2"/>
        <v>2471.3630989003818</v>
      </c>
      <c r="O55" s="4">
        <v>1E-3</v>
      </c>
      <c r="P55" s="5">
        <v>1E-3</v>
      </c>
      <c r="Q55" s="5">
        <v>1E-3</v>
      </c>
      <c r="R55" s="169">
        <f t="shared" si="4"/>
        <v>3.0000000000000001E-3</v>
      </c>
      <c r="S55" s="11">
        <v>-451.55298043432788</v>
      </c>
      <c r="T55" s="10">
        <v>113053.60932105455</v>
      </c>
      <c r="U55" s="11">
        <v>96231.491716167046</v>
      </c>
      <c r="V55" s="11">
        <v>92613.595312636535</v>
      </c>
      <c r="W55" s="66">
        <f t="shared" si="3"/>
        <v>107323.141841298</v>
      </c>
      <c r="X55" s="12">
        <v>9202.6578353590685</v>
      </c>
    </row>
    <row r="56" spans="1:24" x14ac:dyDescent="0.3">
      <c r="A56" s="23" t="s">
        <v>1</v>
      </c>
      <c r="B56" s="179">
        <v>2025</v>
      </c>
      <c r="C56" s="7">
        <v>118.26426790467158</v>
      </c>
      <c r="D56" s="8">
        <v>598.08714854669961</v>
      </c>
      <c r="E56" s="8">
        <v>53.787315089446054</v>
      </c>
      <c r="F56" s="170">
        <f t="shared" si="0"/>
        <v>770.13873154081716</v>
      </c>
      <c r="G56" s="9">
        <v>425.72593792106261</v>
      </c>
      <c r="H56" s="7">
        <v>113.38481973326827</v>
      </c>
      <c r="I56" s="8">
        <v>626.11185619247954</v>
      </c>
      <c r="J56" s="8">
        <v>57.364718906115812</v>
      </c>
      <c r="K56" s="170">
        <f t="shared" si="1"/>
        <v>796.86139483186366</v>
      </c>
      <c r="L56" s="8">
        <v>52.45201666653324</v>
      </c>
      <c r="M56" s="8">
        <v>5928.2487555377975</v>
      </c>
      <c r="N56" s="70">
        <f t="shared" si="2"/>
        <v>5980.7007722043309</v>
      </c>
      <c r="O56" s="7">
        <v>1E-3</v>
      </c>
      <c r="P56" s="8">
        <v>1E-3</v>
      </c>
      <c r="Q56" s="8">
        <v>1E-3</v>
      </c>
      <c r="R56" s="170">
        <f t="shared" si="4"/>
        <v>3.0000000000000001E-3</v>
      </c>
      <c r="S56" s="14">
        <v>-5554.9738342832679</v>
      </c>
      <c r="T56" s="13">
        <v>114411.10757825567</v>
      </c>
      <c r="U56" s="14">
        <v>95939.822812488012</v>
      </c>
      <c r="V56" s="14">
        <v>93890.86352871792</v>
      </c>
      <c r="W56" s="67">
        <f t="shared" si="3"/>
        <v>98420.587137207229</v>
      </c>
      <c r="X56" s="15">
        <v>8839.038954276446</v>
      </c>
    </row>
    <row r="57" spans="1:24" x14ac:dyDescent="0.3">
      <c r="A57" s="23" t="s">
        <v>2</v>
      </c>
      <c r="B57" s="179">
        <v>2025</v>
      </c>
      <c r="C57" s="7">
        <v>119.86826428038241</v>
      </c>
      <c r="D57" s="8">
        <v>119.43133610058786</v>
      </c>
      <c r="E57" s="8">
        <v>10.221598417132387</v>
      </c>
      <c r="F57" s="170">
        <f t="shared" si="0"/>
        <v>249.52119879810266</v>
      </c>
      <c r="G57" s="9">
        <v>546.04282745844796</v>
      </c>
      <c r="H57" s="7">
        <v>138.99883364824925</v>
      </c>
      <c r="I57" s="8">
        <v>150.52733079959111</v>
      </c>
      <c r="J57" s="8">
        <v>12.640461416382779</v>
      </c>
      <c r="K57" s="170">
        <f t="shared" si="1"/>
        <v>302.16662586422314</v>
      </c>
      <c r="L57" s="8">
        <v>41.110942712674813</v>
      </c>
      <c r="M57" s="8">
        <v>1660.6985772333173</v>
      </c>
      <c r="N57" s="70">
        <f t="shared" si="2"/>
        <v>1701.8095199459922</v>
      </c>
      <c r="O57" s="7">
        <v>1E-3</v>
      </c>
      <c r="P57" s="8">
        <v>1E-3</v>
      </c>
      <c r="Q57" s="8">
        <v>1E-3</v>
      </c>
      <c r="R57" s="170">
        <f t="shared" si="4"/>
        <v>3.0000000000000001E-3</v>
      </c>
      <c r="S57" s="14">
        <v>-1155.7656924875444</v>
      </c>
      <c r="T57" s="13">
        <v>115683.14226472272</v>
      </c>
      <c r="U57" s="14">
        <v>96420.771577412976</v>
      </c>
      <c r="V57" s="14">
        <v>95228.910223286177</v>
      </c>
      <c r="W57" s="67">
        <f t="shared" si="3"/>
        <v>105231.74258971825</v>
      </c>
      <c r="X57" s="15">
        <v>9234.2027762053731</v>
      </c>
    </row>
    <row r="58" spans="1:24" x14ac:dyDescent="0.3">
      <c r="A58" s="23" t="s">
        <v>3</v>
      </c>
      <c r="B58" s="179">
        <v>2025</v>
      </c>
      <c r="C58" s="7">
        <v>72.279433962501287</v>
      </c>
      <c r="D58" s="8">
        <v>84.332033104730073</v>
      </c>
      <c r="E58" s="8">
        <v>8.2375755743785444</v>
      </c>
      <c r="F58" s="170">
        <f t="shared" si="0"/>
        <v>164.84904264160991</v>
      </c>
      <c r="G58" s="9">
        <v>415.72900872944854</v>
      </c>
      <c r="H58" s="7">
        <v>90.246829990542579</v>
      </c>
      <c r="I58" s="8">
        <v>110.29142802730894</v>
      </c>
      <c r="J58" s="8">
        <v>10.783483323798277</v>
      </c>
      <c r="K58" s="170">
        <f t="shared" si="1"/>
        <v>211.32174134164978</v>
      </c>
      <c r="L58" s="8">
        <v>19.106777361759104</v>
      </c>
      <c r="M58" s="8">
        <v>1120.6456623670122</v>
      </c>
      <c r="N58" s="70">
        <f t="shared" si="2"/>
        <v>1139.7524397287714</v>
      </c>
      <c r="O58" s="7">
        <v>1E-3</v>
      </c>
      <c r="P58" s="8">
        <v>1E-3</v>
      </c>
      <c r="Q58" s="8">
        <v>1E-3</v>
      </c>
      <c r="R58" s="170">
        <f t="shared" si="4"/>
        <v>3.0000000000000001E-3</v>
      </c>
      <c r="S58" s="14">
        <v>-579.82539537080436</v>
      </c>
      <c r="T58" s="13">
        <v>118455.39835309441</v>
      </c>
      <c r="U58" s="14">
        <v>97277.091205899429</v>
      </c>
      <c r="V58" s="14">
        <v>94469.534141246608</v>
      </c>
      <c r="W58" s="67">
        <f t="shared" si="3"/>
        <v>106178.2096041812</v>
      </c>
      <c r="X58" s="15">
        <v>9575.7213390871093</v>
      </c>
    </row>
    <row r="59" spans="1:24" x14ac:dyDescent="0.3">
      <c r="A59" s="23" t="s">
        <v>4</v>
      </c>
      <c r="B59" s="179">
        <v>2025</v>
      </c>
      <c r="C59" s="7">
        <v>55.458845730792866</v>
      </c>
      <c r="D59" s="8">
        <v>109.23945343060723</v>
      </c>
      <c r="E59" s="8">
        <v>11.233199255388685</v>
      </c>
      <c r="F59" s="170">
        <f t="shared" si="0"/>
        <v>175.93149841678877</v>
      </c>
      <c r="G59" s="9">
        <v>1424.5596689321028</v>
      </c>
      <c r="H59" s="7">
        <v>37.978444653958334</v>
      </c>
      <c r="I59" s="8">
        <v>83.738215538625894</v>
      </c>
      <c r="J59" s="8">
        <v>9.3484767264721533</v>
      </c>
      <c r="K59" s="170">
        <f t="shared" si="1"/>
        <v>131.06513691905639</v>
      </c>
      <c r="L59" s="8">
        <v>22.843134475574153</v>
      </c>
      <c r="M59" s="8">
        <v>1257.5194988280102</v>
      </c>
      <c r="N59" s="70">
        <f t="shared" si="2"/>
        <v>1280.3626333035843</v>
      </c>
      <c r="O59" s="7">
        <v>1E-3</v>
      </c>
      <c r="P59" s="8">
        <v>1E-3</v>
      </c>
      <c r="Q59" s="8">
        <v>1E-3</v>
      </c>
      <c r="R59" s="170">
        <f t="shared" si="4"/>
        <v>3.0000000000000001E-3</v>
      </c>
      <c r="S59" s="14">
        <v>1E-3</v>
      </c>
      <c r="T59" s="13">
        <v>116974.8775319736</v>
      </c>
      <c r="U59" s="14">
        <v>93275.568580205349</v>
      </c>
      <c r="V59" s="14">
        <v>92921.12485511032</v>
      </c>
      <c r="W59" s="67">
        <f t="shared" si="3"/>
        <v>100117.58168549597</v>
      </c>
      <c r="X59" s="15">
        <v>9056.4962754004973</v>
      </c>
    </row>
    <row r="60" spans="1:24" x14ac:dyDescent="0.3">
      <c r="A60" s="23" t="s">
        <v>5</v>
      </c>
      <c r="B60" s="179">
        <v>2025</v>
      </c>
      <c r="C60" s="7">
        <v>66.434521951107428</v>
      </c>
      <c r="D60" s="8">
        <v>367.62692407671847</v>
      </c>
      <c r="E60" s="8">
        <v>43.557742288854342</v>
      </c>
      <c r="F60" s="170">
        <f t="shared" si="0"/>
        <v>477.61918831668027</v>
      </c>
      <c r="G60" s="9">
        <v>518.55526495210597</v>
      </c>
      <c r="H60" s="7">
        <v>42.745370049196922</v>
      </c>
      <c r="I60" s="8">
        <v>288.72461900801255</v>
      </c>
      <c r="J60" s="8">
        <v>35.797953272204715</v>
      </c>
      <c r="K60" s="170">
        <f t="shared" si="1"/>
        <v>367.26794232941421</v>
      </c>
      <c r="L60" s="8">
        <v>37.694241776083672</v>
      </c>
      <c r="M60" s="8">
        <v>3692.0228034106285</v>
      </c>
      <c r="N60" s="70">
        <f t="shared" si="2"/>
        <v>3729.7170451867123</v>
      </c>
      <c r="O60" s="7">
        <v>1E-3</v>
      </c>
      <c r="P60" s="8">
        <v>1E-3</v>
      </c>
      <c r="Q60" s="8">
        <v>1E-3</v>
      </c>
      <c r="R60" s="170">
        <f t="shared" si="4"/>
        <v>3.0000000000000001E-3</v>
      </c>
      <c r="S60" s="14">
        <v>-3211.1607802346052</v>
      </c>
      <c r="T60" s="13">
        <v>115986.60062918013</v>
      </c>
      <c r="U60" s="14">
        <v>96141.961491572263</v>
      </c>
      <c r="V60" s="14">
        <v>91830.232631633466</v>
      </c>
      <c r="W60" s="67">
        <f t="shared" si="3"/>
        <v>98031.359653519452</v>
      </c>
      <c r="X60" s="15">
        <v>8715.6566251796194</v>
      </c>
    </row>
    <row r="61" spans="1:24" ht="16.2" thickBot="1" x14ac:dyDescent="0.35">
      <c r="A61" s="24" t="s">
        <v>6</v>
      </c>
      <c r="B61" s="180">
        <v>2025</v>
      </c>
      <c r="C61" s="16">
        <v>226.4900012564606</v>
      </c>
      <c r="D61" s="17">
        <v>141.53053641042402</v>
      </c>
      <c r="E61" s="17">
        <v>15.042005421433188</v>
      </c>
      <c r="F61" s="171">
        <f>SUM(C61:E61)</f>
        <v>383.0625430883178</v>
      </c>
      <c r="G61" s="18">
        <v>223.2572418678206</v>
      </c>
      <c r="H61" s="16">
        <v>260.4245891699789</v>
      </c>
      <c r="I61" s="17">
        <v>164.24563454872322</v>
      </c>
      <c r="J61" s="17">
        <v>16.399028363293432</v>
      </c>
      <c r="K61" s="171">
        <f>SUM(H61:J61)</f>
        <v>441.06925208199556</v>
      </c>
      <c r="L61" s="17">
        <v>34.714282720256911</v>
      </c>
      <c r="M61" s="17">
        <v>2412.7244467670262</v>
      </c>
      <c r="N61" s="71">
        <f t="shared" si="2"/>
        <v>2447.4387294872831</v>
      </c>
      <c r="O61" s="16">
        <v>1E-3</v>
      </c>
      <c r="P61" s="17">
        <v>1E-3</v>
      </c>
      <c r="Q61" s="17">
        <v>1E-3</v>
      </c>
      <c r="R61" s="171">
        <f>SUM(O61:Q61)</f>
        <v>3.0000000000000001E-3</v>
      </c>
      <c r="S61" s="20">
        <v>-2224.1804876194619</v>
      </c>
      <c r="T61" s="19">
        <v>116226.01487942212</v>
      </c>
      <c r="U61" s="20">
        <v>95414.18993184845</v>
      </c>
      <c r="V61" s="20">
        <v>92228.408707450464</v>
      </c>
      <c r="W61" s="68">
        <f t="shared" si="3"/>
        <v>107583.85993231673</v>
      </c>
      <c r="X61" s="21">
        <v>8707.9956031079419</v>
      </c>
    </row>
    <row r="62" spans="1:24" x14ac:dyDescent="0.3">
      <c r="A62" s="22" t="s">
        <v>0</v>
      </c>
      <c r="B62" s="178">
        <v>2026</v>
      </c>
      <c r="C62" s="4">
        <v>263.91745408168566</v>
      </c>
      <c r="D62" s="5">
        <v>123.01027405379361</v>
      </c>
      <c r="E62" s="5">
        <v>15.084554424612335</v>
      </c>
      <c r="F62" s="169">
        <f t="shared" si="0"/>
        <v>402.01228256009159</v>
      </c>
      <c r="G62" s="6">
        <v>2142.8414907698034</v>
      </c>
      <c r="H62" s="4">
        <v>239.84065332427346</v>
      </c>
      <c r="I62" s="5">
        <v>119.10343348948254</v>
      </c>
      <c r="J62" s="5">
        <v>14.770124942511213</v>
      </c>
      <c r="K62" s="169">
        <f t="shared" si="1"/>
        <v>373.71421175626722</v>
      </c>
      <c r="L62" s="5">
        <v>45.488217523620975</v>
      </c>
      <c r="M62" s="5">
        <v>2478.0657966037684</v>
      </c>
      <c r="N62" s="69">
        <f t="shared" si="2"/>
        <v>2523.5540141273896</v>
      </c>
      <c r="O62" s="4">
        <v>1E-3</v>
      </c>
      <c r="P62" s="5">
        <v>1E-3</v>
      </c>
      <c r="Q62" s="5">
        <v>1E-3</v>
      </c>
      <c r="R62" s="169">
        <f t="shared" si="4"/>
        <v>3.0000000000000001E-3</v>
      </c>
      <c r="S62" s="11">
        <v>-380.71152335758637</v>
      </c>
      <c r="T62" s="10">
        <v>129720.30761686928</v>
      </c>
      <c r="U62" s="11">
        <v>96683.467999435321</v>
      </c>
      <c r="V62" s="11">
        <v>91544.595219978597</v>
      </c>
      <c r="W62" s="66">
        <f t="shared" si="3"/>
        <v>117682.60358948489</v>
      </c>
      <c r="X62" s="12">
        <v>9480.2130462343193</v>
      </c>
    </row>
    <row r="63" spans="1:24" x14ac:dyDescent="0.3">
      <c r="A63" s="23" t="s">
        <v>1</v>
      </c>
      <c r="B63" s="179">
        <v>2026</v>
      </c>
      <c r="C63" s="7">
        <v>113.91126366292406</v>
      </c>
      <c r="D63" s="8">
        <v>644.53946502152507</v>
      </c>
      <c r="E63" s="8">
        <v>59.484051642256453</v>
      </c>
      <c r="F63" s="170">
        <f t="shared" si="0"/>
        <v>817.93478032670555</v>
      </c>
      <c r="G63" s="9">
        <v>451.947726976181</v>
      </c>
      <c r="H63" s="7">
        <v>109.23890363723179</v>
      </c>
      <c r="I63" s="8">
        <v>675.57719737051411</v>
      </c>
      <c r="J63" s="8">
        <v>63.55510800826351</v>
      </c>
      <c r="K63" s="170">
        <f t="shared" si="1"/>
        <v>848.3712090160094</v>
      </c>
      <c r="L63" s="8">
        <v>52.376003165584244</v>
      </c>
      <c r="M63" s="8">
        <v>6383.6256520043116</v>
      </c>
      <c r="N63" s="70">
        <f t="shared" si="2"/>
        <v>6436.0016551698955</v>
      </c>
      <c r="O63" s="7">
        <v>1E-3</v>
      </c>
      <c r="P63" s="8">
        <v>1E-3</v>
      </c>
      <c r="Q63" s="8">
        <v>1E-3</v>
      </c>
      <c r="R63" s="170">
        <f t="shared" si="4"/>
        <v>3.0000000000000001E-3</v>
      </c>
      <c r="S63" s="14">
        <v>-5984.0529281937143</v>
      </c>
      <c r="T63" s="13">
        <v>131123.85573831078</v>
      </c>
      <c r="U63" s="14">
        <v>96422.684123359271</v>
      </c>
      <c r="V63" s="14">
        <v>92821.802431020697</v>
      </c>
      <c r="W63" s="67">
        <f t="shared" si="3"/>
        <v>100621.15700811738</v>
      </c>
      <c r="X63" s="15">
        <v>9116.7048058287619</v>
      </c>
    </row>
    <row r="64" spans="1:24" x14ac:dyDescent="0.3">
      <c r="A64" s="23" t="s">
        <v>2</v>
      </c>
      <c r="B64" s="179">
        <v>2026</v>
      </c>
      <c r="C64" s="7">
        <v>115.35730365792493</v>
      </c>
      <c r="D64" s="8">
        <v>128.72660444676444</v>
      </c>
      <c r="E64" s="8">
        <v>11.307312347915357</v>
      </c>
      <c r="F64" s="170">
        <f t="shared" si="0"/>
        <v>255.39122045260473</v>
      </c>
      <c r="G64" s="9">
        <v>579.24653109357087</v>
      </c>
      <c r="H64" s="7">
        <v>135.15284276426354</v>
      </c>
      <c r="I64" s="8">
        <v>166.08303734756089</v>
      </c>
      <c r="J64" s="8">
        <v>14.277541094255755</v>
      </c>
      <c r="K64" s="170">
        <f t="shared" si="1"/>
        <v>315.51342120608018</v>
      </c>
      <c r="L64" s="8">
        <v>43.794614385467263</v>
      </c>
      <c r="M64" s="8">
        <v>1727.025688939656</v>
      </c>
      <c r="N64" s="70">
        <f t="shared" si="2"/>
        <v>1770.8203033251232</v>
      </c>
      <c r="O64" s="7">
        <v>1E-3</v>
      </c>
      <c r="P64" s="8">
        <v>1E-3</v>
      </c>
      <c r="Q64" s="8">
        <v>1E-3</v>
      </c>
      <c r="R64" s="170">
        <f t="shared" si="4"/>
        <v>3.0000000000000001E-3</v>
      </c>
      <c r="S64" s="14">
        <v>-1191.5727722315526</v>
      </c>
      <c r="T64" s="13">
        <v>132366.39849365177</v>
      </c>
      <c r="U64" s="14">
        <v>96872.710917538192</v>
      </c>
      <c r="V64" s="14">
        <v>94159.861383710682</v>
      </c>
      <c r="W64" s="67">
        <f t="shared" si="3"/>
        <v>111953.97097046212</v>
      </c>
      <c r="X64" s="15">
        <v>9511.8052189137288</v>
      </c>
    </row>
    <row r="65" spans="1:24" x14ac:dyDescent="0.3">
      <c r="A65" s="23" t="s">
        <v>3</v>
      </c>
      <c r="B65" s="179">
        <v>2026</v>
      </c>
      <c r="C65" s="7">
        <v>69.419676158302224</v>
      </c>
      <c r="D65" s="8">
        <v>90.903105650647859</v>
      </c>
      <c r="E65" s="8">
        <v>9.1150365063034222</v>
      </c>
      <c r="F65" s="170">
        <f t="shared" si="0"/>
        <v>169.43781831525351</v>
      </c>
      <c r="G65" s="9">
        <v>442.08303594488973</v>
      </c>
      <c r="H65" s="7">
        <v>87.319850404590028</v>
      </c>
      <c r="I65" s="8">
        <v>118.75412121057111</v>
      </c>
      <c r="J65" s="8">
        <v>11.943381839629721</v>
      </c>
      <c r="K65" s="170">
        <f t="shared" si="1"/>
        <v>218.01735345479088</v>
      </c>
      <c r="L65" s="8">
        <v>19.454647898121532</v>
      </c>
      <c r="M65" s="8">
        <v>1173.2252834546343</v>
      </c>
      <c r="N65" s="70">
        <f t="shared" si="2"/>
        <v>1192.6799313527558</v>
      </c>
      <c r="O65" s="7">
        <v>1E-3</v>
      </c>
      <c r="P65" s="8">
        <v>1E-3</v>
      </c>
      <c r="Q65" s="8">
        <v>1E-3</v>
      </c>
      <c r="R65" s="170">
        <f t="shared" si="4"/>
        <v>3.0000000000000001E-3</v>
      </c>
      <c r="S65" s="14">
        <v>-589.62435102263555</v>
      </c>
      <c r="T65" s="13">
        <v>135080.02023612495</v>
      </c>
      <c r="U65" s="14">
        <v>97725.114101049126</v>
      </c>
      <c r="V65" s="14">
        <v>93400.888278761937</v>
      </c>
      <c r="W65" s="67">
        <f t="shared" si="3"/>
        <v>112449.53343999702</v>
      </c>
      <c r="X65" s="15">
        <v>9853.2420611676753</v>
      </c>
    </row>
    <row r="66" spans="1:24" x14ac:dyDescent="0.3">
      <c r="A66" s="23" t="s">
        <v>4</v>
      </c>
      <c r="B66" s="179">
        <v>2026</v>
      </c>
      <c r="C66" s="7">
        <v>53.31498349292194</v>
      </c>
      <c r="D66" s="8">
        <v>117.77038583489332</v>
      </c>
      <c r="E66" s="8">
        <v>12.425757110912711</v>
      </c>
      <c r="F66" s="170">
        <f t="shared" si="0"/>
        <v>183.51112643872798</v>
      </c>
      <c r="G66" s="9">
        <v>1516.5063230532323</v>
      </c>
      <c r="H66" s="7">
        <v>36.091923630699974</v>
      </c>
      <c r="I66" s="8">
        <v>90.002087501218398</v>
      </c>
      <c r="J66" s="8">
        <v>10.450541485462129</v>
      </c>
      <c r="K66" s="170">
        <f t="shared" si="1"/>
        <v>136.5445526173805</v>
      </c>
      <c r="L66" s="8">
        <v>24.673616475391427</v>
      </c>
      <c r="M66" s="8">
        <v>1330.8611621926104</v>
      </c>
      <c r="N66" s="70">
        <f t="shared" si="2"/>
        <v>1355.5347786680018</v>
      </c>
      <c r="O66" s="7">
        <v>1E-3</v>
      </c>
      <c r="P66" s="8">
        <v>1E-3</v>
      </c>
      <c r="Q66" s="8">
        <v>1E-3</v>
      </c>
      <c r="R66" s="170">
        <f t="shared" si="4"/>
        <v>3.0000000000000001E-3</v>
      </c>
      <c r="S66" s="14">
        <v>1E-3</v>
      </c>
      <c r="T66" s="13">
        <v>133638.09800436441</v>
      </c>
      <c r="U66" s="14">
        <v>93783.359691802674</v>
      </c>
      <c r="V66" s="14">
        <v>91851.881419274476</v>
      </c>
      <c r="W66" s="67">
        <f t="shared" si="3"/>
        <v>104170.07340902685</v>
      </c>
      <c r="X66" s="15">
        <v>9334.0651237506518</v>
      </c>
    </row>
    <row r="67" spans="1:24" x14ac:dyDescent="0.3">
      <c r="A67" s="23" t="s">
        <v>5</v>
      </c>
      <c r="B67" s="179">
        <v>2026</v>
      </c>
      <c r="C67" s="7">
        <v>63.907800875594098</v>
      </c>
      <c r="D67" s="8">
        <v>396.18416562618182</v>
      </c>
      <c r="E67" s="8">
        <v>48.170816773204635</v>
      </c>
      <c r="F67" s="170">
        <f t="shared" si="0"/>
        <v>508.26278327498056</v>
      </c>
      <c r="G67" s="9">
        <v>552.4302354408253</v>
      </c>
      <c r="H67" s="7">
        <v>39.572053854247798</v>
      </c>
      <c r="I67" s="8">
        <v>306.62642324507379</v>
      </c>
      <c r="J67" s="8">
        <v>39.224580898987838</v>
      </c>
      <c r="K67" s="170">
        <f t="shared" si="1"/>
        <v>385.42305799830945</v>
      </c>
      <c r="L67" s="8">
        <v>40.93874278448402</v>
      </c>
      <c r="M67" s="8">
        <v>3983.7139434126293</v>
      </c>
      <c r="N67" s="70">
        <f t="shared" si="2"/>
        <v>4024.6526861971133</v>
      </c>
      <c r="O67" s="7">
        <v>1E-3</v>
      </c>
      <c r="P67" s="8">
        <v>1E-3</v>
      </c>
      <c r="Q67" s="8">
        <v>1E-3</v>
      </c>
      <c r="R67" s="170">
        <f t="shared" si="4"/>
        <v>3.0000000000000001E-3</v>
      </c>
      <c r="S67" s="14">
        <v>-3472.2214507562867</v>
      </c>
      <c r="T67" s="13">
        <v>132674.33376644566</v>
      </c>
      <c r="U67" s="14">
        <v>96637.323271998001</v>
      </c>
      <c r="V67" s="14">
        <v>90761.150989485293</v>
      </c>
      <c r="W67" s="67">
        <f t="shared" si="3"/>
        <v>99739.286426900391</v>
      </c>
      <c r="X67" s="15">
        <v>8992.8811067884162</v>
      </c>
    </row>
    <row r="68" spans="1:24" ht="16.2" thickBot="1" x14ac:dyDescent="0.35">
      <c r="A68" s="24" t="s">
        <v>6</v>
      </c>
      <c r="B68" s="180">
        <v>2026</v>
      </c>
      <c r="C68" s="16">
        <v>217.8154361195611</v>
      </c>
      <c r="D68" s="17">
        <v>152.53177160175102</v>
      </c>
      <c r="E68" s="17">
        <v>16.636142758982828</v>
      </c>
      <c r="F68" s="171">
        <f>SUM(C68:E68)</f>
        <v>386.98335048029492</v>
      </c>
      <c r="G68" s="18">
        <v>237.84919082991485</v>
      </c>
      <c r="H68" s="16">
        <v>250.42769043360732</v>
      </c>
      <c r="I68" s="17">
        <v>177.51947207113648</v>
      </c>
      <c r="J68" s="17">
        <v>18.00239329507756</v>
      </c>
      <c r="K68" s="171">
        <f>SUM(H68:J68)</f>
        <v>445.94955579982138</v>
      </c>
      <c r="L68" s="17">
        <v>35.801735767123958</v>
      </c>
      <c r="M68" s="17">
        <v>2483.432113651601</v>
      </c>
      <c r="N68" s="71">
        <f t="shared" si="2"/>
        <v>2519.2338494187247</v>
      </c>
      <c r="O68" s="16">
        <v>1E-3</v>
      </c>
      <c r="P68" s="17">
        <v>1E-3</v>
      </c>
      <c r="Q68" s="17">
        <v>1E-3</v>
      </c>
      <c r="R68" s="171">
        <f>SUM(O68:Q68)</f>
        <v>3.0000000000000001E-3</v>
      </c>
      <c r="S68" s="20">
        <v>-2281.3836585888102</v>
      </c>
      <c r="T68" s="19">
        <v>132837.17789143912</v>
      </c>
      <c r="U68" s="20">
        <v>95804.59386084479</v>
      </c>
      <c r="V68" s="20">
        <v>91159.876359961563</v>
      </c>
      <c r="W68" s="68">
        <f t="shared" si="3"/>
        <v>116413.13206622911</v>
      </c>
      <c r="X68" s="21">
        <v>8985.5805637327612</v>
      </c>
    </row>
    <row r="69" spans="1:24" x14ac:dyDescent="0.3">
      <c r="A69" s="22" t="s">
        <v>0</v>
      </c>
      <c r="B69" s="178">
        <v>2027</v>
      </c>
      <c r="C69" s="4">
        <v>252.15991490122741</v>
      </c>
      <c r="D69" s="5">
        <v>133.26967802611574</v>
      </c>
      <c r="E69" s="5">
        <v>16.8185916726414</v>
      </c>
      <c r="F69" s="169">
        <f t="shared" si="0"/>
        <v>402.24818459998454</v>
      </c>
      <c r="G69" s="6">
        <v>2284.0808946685793</v>
      </c>
      <c r="H69" s="4">
        <v>229.45019101258046</v>
      </c>
      <c r="I69" s="5">
        <v>128.71660515843149</v>
      </c>
      <c r="J69" s="5">
        <v>16.427497315317815</v>
      </c>
      <c r="K69" s="169">
        <f t="shared" si="1"/>
        <v>374.59429348632972</v>
      </c>
      <c r="L69" s="5">
        <v>47.90340975122686</v>
      </c>
      <c r="M69" s="5">
        <v>2529.4976824390997</v>
      </c>
      <c r="N69" s="69">
        <f t="shared" si="2"/>
        <v>2577.4010921903264</v>
      </c>
      <c r="O69" s="4">
        <v>1E-3</v>
      </c>
      <c r="P69" s="5">
        <v>1E-3</v>
      </c>
      <c r="Q69" s="5">
        <v>1E-3</v>
      </c>
      <c r="R69" s="169">
        <f t="shared" si="4"/>
        <v>3.0000000000000001E-3</v>
      </c>
      <c r="S69" s="11">
        <v>-293.31919752174753</v>
      </c>
      <c r="T69" s="10">
        <v>150312.04026115662</v>
      </c>
      <c r="U69" s="11">
        <v>96506.669007245451</v>
      </c>
      <c r="V69" s="11">
        <v>89734.013614389201</v>
      </c>
      <c r="W69" s="66">
        <f t="shared" si="3"/>
        <v>129167.05691535835</v>
      </c>
      <c r="X69" s="12">
        <v>9767.9324104248426</v>
      </c>
    </row>
    <row r="70" spans="1:24" x14ac:dyDescent="0.3">
      <c r="A70" s="23" t="s">
        <v>1</v>
      </c>
      <c r="B70" s="179">
        <v>2027</v>
      </c>
      <c r="C70" s="7">
        <v>108.74371508433626</v>
      </c>
      <c r="D70" s="8">
        <v>698.4944606219874</v>
      </c>
      <c r="E70" s="8">
        <v>66.337814766738802</v>
      </c>
      <c r="F70" s="170">
        <f t="shared" ref="F70:F74" si="5">SUM(C70:E70)</f>
        <v>873.57599047306246</v>
      </c>
      <c r="G70" s="9">
        <v>482.00634498308398</v>
      </c>
      <c r="H70" s="7">
        <v>104.43213611067962</v>
      </c>
      <c r="I70" s="8">
        <v>732.40610422881605</v>
      </c>
      <c r="J70" s="8">
        <v>70.893963000230073</v>
      </c>
      <c r="K70" s="170">
        <f t="shared" ref="K70:K74" si="6">SUM(H70:J70)</f>
        <v>907.73220333972574</v>
      </c>
      <c r="L70" s="8">
        <v>52.351959362180708</v>
      </c>
      <c r="M70" s="8">
        <v>6909.2275361957591</v>
      </c>
      <c r="N70" s="70">
        <f t="shared" ref="N70:N95" si="7">SUM(L70:M70)</f>
        <v>6961.5794955579395</v>
      </c>
      <c r="O70" s="7">
        <v>1E-3</v>
      </c>
      <c r="P70" s="8">
        <v>1E-3</v>
      </c>
      <c r="Q70" s="8">
        <v>1E-3</v>
      </c>
      <c r="R70" s="170">
        <f t="shared" ref="R70:R74" si="8">SUM(O70:Q70)</f>
        <v>3.0000000000000001E-3</v>
      </c>
      <c r="S70" s="14">
        <v>-6479.5721505748552</v>
      </c>
      <c r="T70" s="13">
        <v>151779.28107867017</v>
      </c>
      <c r="U70" s="14">
        <v>96304.681011489069</v>
      </c>
      <c r="V70" s="14">
        <v>91010.808539203921</v>
      </c>
      <c r="W70" s="67">
        <f t="shared" si="3"/>
        <v>102273.43188954458</v>
      </c>
      <c r="X70" s="15">
        <v>9404.5388326685097</v>
      </c>
    </row>
    <row r="71" spans="1:24" x14ac:dyDescent="0.3">
      <c r="A71" s="23" t="s">
        <v>2</v>
      </c>
      <c r="B71" s="179">
        <v>2027</v>
      </c>
      <c r="C71" s="7">
        <v>110.03633709010921</v>
      </c>
      <c r="D71" s="8">
        <v>139.53328932231159</v>
      </c>
      <c r="E71" s="8">
        <v>12.614675986310775</v>
      </c>
      <c r="F71" s="170">
        <f t="shared" si="5"/>
        <v>262.18430239873157</v>
      </c>
      <c r="G71" s="9">
        <v>617.38583690940823</v>
      </c>
      <c r="H71" s="7">
        <v>130.20102553170742</v>
      </c>
      <c r="I71" s="8">
        <v>184.26788406764047</v>
      </c>
      <c r="J71" s="8">
        <v>16.255949287347637</v>
      </c>
      <c r="K71" s="170">
        <f t="shared" si="6"/>
        <v>330.72485888669547</v>
      </c>
      <c r="L71" s="8">
        <v>46.686151835139185</v>
      </c>
      <c r="M71" s="8">
        <v>1801.5693479039032</v>
      </c>
      <c r="N71" s="70">
        <f t="shared" si="7"/>
        <v>1848.2554997390425</v>
      </c>
      <c r="O71" s="7">
        <v>1E-3</v>
      </c>
      <c r="P71" s="8">
        <v>1E-3</v>
      </c>
      <c r="Q71" s="8">
        <v>1E-3</v>
      </c>
      <c r="R71" s="170">
        <f t="shared" si="8"/>
        <v>3.0000000000000001E-3</v>
      </c>
      <c r="S71" s="14">
        <v>-1230.8686628296343</v>
      </c>
      <c r="T71" s="13">
        <v>152983.91037642985</v>
      </c>
      <c r="U71" s="14">
        <v>96741.94743204728</v>
      </c>
      <c r="V71" s="14">
        <v>92350.75944770225</v>
      </c>
      <c r="W71" s="67">
        <f t="shared" ref="W71:W96" si="9">SUMPRODUCT(T71:V71,H71:J71)/K71</f>
        <v>118667.66039024515</v>
      </c>
      <c r="X71" s="15">
        <v>9799.5702227673592</v>
      </c>
    </row>
    <row r="72" spans="1:24" x14ac:dyDescent="0.3">
      <c r="A72" s="23" t="s">
        <v>3</v>
      </c>
      <c r="B72" s="179">
        <v>2027</v>
      </c>
      <c r="C72" s="7">
        <v>66.117847813595091</v>
      </c>
      <c r="D72" s="8">
        <v>98.510576029130902</v>
      </c>
      <c r="E72" s="8">
        <v>10.16728991341733</v>
      </c>
      <c r="F72" s="170">
        <f t="shared" si="5"/>
        <v>174.79571375614333</v>
      </c>
      <c r="G72" s="9">
        <v>472.28934857595618</v>
      </c>
      <c r="H72" s="7">
        <v>83.756220286676594</v>
      </c>
      <c r="I72" s="8">
        <v>128.56235532384386</v>
      </c>
      <c r="J72" s="8">
        <v>13.34657670608842</v>
      </c>
      <c r="K72" s="170">
        <f t="shared" si="6"/>
        <v>225.66515231660887</v>
      </c>
      <c r="L72" s="8">
        <v>19.830070069859097</v>
      </c>
      <c r="M72" s="8">
        <v>1233.0418991314393</v>
      </c>
      <c r="N72" s="70">
        <f t="shared" si="7"/>
        <v>1252.8719692012985</v>
      </c>
      <c r="O72" s="7">
        <v>1E-3</v>
      </c>
      <c r="P72" s="8">
        <v>1E-3</v>
      </c>
      <c r="Q72" s="8">
        <v>1E-3</v>
      </c>
      <c r="R72" s="170">
        <f t="shared" si="8"/>
        <v>3.0000000000000001E-3</v>
      </c>
      <c r="S72" s="14">
        <v>-600.38558672125964</v>
      </c>
      <c r="T72" s="13">
        <v>155667.37326853219</v>
      </c>
      <c r="U72" s="14">
        <v>97546.880360230309</v>
      </c>
      <c r="V72" s="14">
        <v>91584.919608428143</v>
      </c>
      <c r="W72" s="67">
        <f t="shared" si="9"/>
        <v>118765.84567919647</v>
      </c>
      <c r="X72" s="15">
        <v>10140.930631612558</v>
      </c>
    </row>
    <row r="73" spans="1:24" x14ac:dyDescent="0.3">
      <c r="A73" s="23" t="s">
        <v>4</v>
      </c>
      <c r="B73" s="179">
        <v>2027</v>
      </c>
      <c r="C73" s="7">
        <v>50.824384594838818</v>
      </c>
      <c r="D73" s="8">
        <v>127.66569105740771</v>
      </c>
      <c r="E73" s="8">
        <v>13.854342940162368</v>
      </c>
      <c r="F73" s="170">
        <f t="shared" si="5"/>
        <v>192.34441859240889</v>
      </c>
      <c r="G73" s="9">
        <v>1621.8311449281143</v>
      </c>
      <c r="H73" s="7">
        <v>33.978592104229492</v>
      </c>
      <c r="I73" s="8">
        <v>97.283430878292123</v>
      </c>
      <c r="J73" s="8">
        <v>11.789274150358999</v>
      </c>
      <c r="K73" s="170">
        <f t="shared" si="6"/>
        <v>143.05129713288062</v>
      </c>
      <c r="L73" s="8">
        <v>26.63143798158697</v>
      </c>
      <c r="M73" s="8">
        <v>1415.0036730424447</v>
      </c>
      <c r="N73" s="70">
        <f t="shared" si="7"/>
        <v>1441.6351110240316</v>
      </c>
      <c r="O73" s="7">
        <v>1E-3</v>
      </c>
      <c r="P73" s="8">
        <v>1E-3</v>
      </c>
      <c r="Q73" s="8">
        <v>1E-3</v>
      </c>
      <c r="R73" s="170">
        <f t="shared" si="8"/>
        <v>3.0000000000000001E-3</v>
      </c>
      <c r="S73" s="14">
        <v>1E-3</v>
      </c>
      <c r="T73" s="13">
        <v>154287.2800168127</v>
      </c>
      <c r="U73" s="14">
        <v>93699.807798520225</v>
      </c>
      <c r="V73" s="14">
        <v>90033.831129266124</v>
      </c>
      <c r="W73" s="67">
        <f t="shared" si="9"/>
        <v>107788.86425270168</v>
      </c>
      <c r="X73" s="15">
        <v>9621.7987598856325</v>
      </c>
    </row>
    <row r="74" spans="1:24" x14ac:dyDescent="0.3">
      <c r="A74" s="23" t="s">
        <v>5</v>
      </c>
      <c r="B74" s="179">
        <v>2027</v>
      </c>
      <c r="C74" s="7">
        <v>60.948926920978863</v>
      </c>
      <c r="D74" s="8">
        <v>429.17884996538476</v>
      </c>
      <c r="E74" s="8">
        <v>53.695437752948344</v>
      </c>
      <c r="F74" s="170">
        <f t="shared" si="5"/>
        <v>543.82321463931191</v>
      </c>
      <c r="G74" s="9">
        <v>591.23198434594917</v>
      </c>
      <c r="H74" s="7">
        <v>36.297294339271438</v>
      </c>
      <c r="I74" s="8">
        <v>327.60191960349141</v>
      </c>
      <c r="J74" s="8">
        <v>43.356866625475092</v>
      </c>
      <c r="K74" s="170">
        <f t="shared" si="6"/>
        <v>407.25608056823796</v>
      </c>
      <c r="L74" s="8">
        <v>44.657548505948697</v>
      </c>
      <c r="M74" s="8">
        <v>4321.2481856616323</v>
      </c>
      <c r="N74" s="70">
        <f t="shared" si="7"/>
        <v>4365.9057341675807</v>
      </c>
      <c r="O74" s="7">
        <v>1E-3</v>
      </c>
      <c r="P74" s="8">
        <v>1E-3</v>
      </c>
      <c r="Q74" s="8">
        <v>2.889117282627468E-2</v>
      </c>
      <c r="R74" s="170">
        <f t="shared" si="8"/>
        <v>3.0891172826274682E-2</v>
      </c>
      <c r="S74" s="14">
        <v>-3774.6727498216314</v>
      </c>
      <c r="T74" s="13">
        <v>153362.15971119277</v>
      </c>
      <c r="U74" s="14">
        <v>96487.139664910152</v>
      </c>
      <c r="V74" s="14">
        <v>88947.831892944916</v>
      </c>
      <c r="W74" s="67">
        <f t="shared" si="9"/>
        <v>100753.56726306911</v>
      </c>
      <c r="X74" s="15">
        <v>9280.3175785819385</v>
      </c>
    </row>
    <row r="75" spans="1:24" ht="16.2" thickBot="1" x14ac:dyDescent="0.35">
      <c r="A75" s="24" t="s">
        <v>6</v>
      </c>
      <c r="B75" s="180">
        <v>2027</v>
      </c>
      <c r="C75" s="16">
        <v>207.67672774876581</v>
      </c>
      <c r="D75" s="17">
        <v>165.25054546176239</v>
      </c>
      <c r="E75" s="17">
        <v>18.545841932459336</v>
      </c>
      <c r="F75" s="171">
        <f>SUM(C75:E75)</f>
        <v>391.47311514298752</v>
      </c>
      <c r="G75" s="18">
        <v>254.59086339284471</v>
      </c>
      <c r="H75" s="16">
        <v>238.39239476870671</v>
      </c>
      <c r="I75" s="17">
        <v>193.06479122358536</v>
      </c>
      <c r="J75" s="17">
        <v>19.935976707034058</v>
      </c>
      <c r="K75" s="171">
        <f>SUM(H75:J75)</f>
        <v>451.39316269932613</v>
      </c>
      <c r="L75" s="17">
        <v>36.934858961525862</v>
      </c>
      <c r="M75" s="17">
        <v>2561.8936575746693</v>
      </c>
      <c r="N75" s="71">
        <f t="shared" si="7"/>
        <v>2598.8285165361954</v>
      </c>
      <c r="O75" s="16">
        <v>1E-3</v>
      </c>
      <c r="P75" s="17">
        <v>1E-3</v>
      </c>
      <c r="Q75" s="17">
        <v>1E-3</v>
      </c>
      <c r="R75" s="171">
        <f>SUM(O75:Q75)</f>
        <v>3.0000000000000001E-3</v>
      </c>
      <c r="S75" s="20">
        <v>-2344.2366531433504</v>
      </c>
      <c r="T75" s="19">
        <v>153405.43868788582</v>
      </c>
      <c r="U75" s="20">
        <v>95576.140583142973</v>
      </c>
      <c r="V75" s="20">
        <v>89355.42543654106</v>
      </c>
      <c r="W75" s="68">
        <f t="shared" si="9"/>
        <v>125842.54681096537</v>
      </c>
      <c r="X75" s="21">
        <v>9273.3298075608363</v>
      </c>
    </row>
    <row r="76" spans="1:24" x14ac:dyDescent="0.3">
      <c r="A76" s="22" t="s">
        <v>0</v>
      </c>
      <c r="B76" s="178">
        <v>2028</v>
      </c>
      <c r="C76" s="4">
        <v>239.30175225261152</v>
      </c>
      <c r="D76" s="5">
        <v>145.3382525576379</v>
      </c>
      <c r="E76" s="5">
        <v>19.216582083762532</v>
      </c>
      <c r="F76" s="169">
        <f t="shared" ref="F76:F81" si="10">SUM(C76:E76)</f>
        <v>403.85658689401197</v>
      </c>
      <c r="G76" s="6">
        <v>2381.115424961833</v>
      </c>
      <c r="H76" s="4">
        <v>218.10152903725026</v>
      </c>
      <c r="I76" s="5">
        <v>139.92386662138347</v>
      </c>
      <c r="J76" s="5">
        <v>18.111600078763573</v>
      </c>
      <c r="K76" s="169">
        <f t="shared" ref="K76:K81" si="11">SUM(H76:J76)</f>
        <v>376.13699573739729</v>
      </c>
      <c r="L76" s="5">
        <v>53.360208326005761</v>
      </c>
      <c r="M76" s="5">
        <v>2638.3625102111023</v>
      </c>
      <c r="N76" s="69">
        <f t="shared" si="7"/>
        <v>2691.722718537108</v>
      </c>
      <c r="O76" s="4">
        <v>1E-3</v>
      </c>
      <c r="P76" s="5">
        <v>1E-3</v>
      </c>
      <c r="Q76" s="5">
        <v>1E-3</v>
      </c>
      <c r="R76" s="169">
        <f t="shared" ref="R76:R81" si="12">SUM(O76:Q76)</f>
        <v>3.0000000000000001E-3</v>
      </c>
      <c r="S76" s="11">
        <v>-310.60629357527546</v>
      </c>
      <c r="T76" s="10">
        <v>176148.41914128652</v>
      </c>
      <c r="U76" s="11">
        <v>95876.683405377262</v>
      </c>
      <c r="V76" s="11">
        <v>89074.838235216652</v>
      </c>
      <c r="W76" s="66">
        <f t="shared" si="9"/>
        <v>142094.40779825559</v>
      </c>
      <c r="X76" s="12">
        <v>9708.1599744334344</v>
      </c>
    </row>
    <row r="77" spans="1:24" x14ac:dyDescent="0.3">
      <c r="A77" s="23" t="s">
        <v>1</v>
      </c>
      <c r="B77" s="179">
        <v>2028</v>
      </c>
      <c r="C77" s="7">
        <v>102.88278652524303</v>
      </c>
      <c r="D77" s="8">
        <v>761.1976716090594</v>
      </c>
      <c r="E77" s="8">
        <v>75.796174167921052</v>
      </c>
      <c r="F77" s="170">
        <f t="shared" si="10"/>
        <v>939.87663230222358</v>
      </c>
      <c r="G77" s="9">
        <v>517.11638862173743</v>
      </c>
      <c r="H77" s="7">
        <v>99.097150532505381</v>
      </c>
      <c r="I77" s="8">
        <v>798.05382561347096</v>
      </c>
      <c r="J77" s="8">
        <v>78.498320967090947</v>
      </c>
      <c r="K77" s="170">
        <f t="shared" si="11"/>
        <v>975.64929711306729</v>
      </c>
      <c r="L77" s="8">
        <v>52.027148639616613</v>
      </c>
      <c r="M77" s="8">
        <v>7560.6459684551701</v>
      </c>
      <c r="N77" s="70">
        <f t="shared" si="7"/>
        <v>7612.6731170947869</v>
      </c>
      <c r="O77" s="7">
        <v>1E-3</v>
      </c>
      <c r="P77" s="8">
        <v>1E-3</v>
      </c>
      <c r="Q77" s="8">
        <v>1E-3</v>
      </c>
      <c r="R77" s="170">
        <f t="shared" si="12"/>
        <v>3.0000000000000001E-3</v>
      </c>
      <c r="S77" s="14">
        <v>-7095.5557284730494</v>
      </c>
      <c r="T77" s="13">
        <v>177713.79963834956</v>
      </c>
      <c r="U77" s="14">
        <v>95747.260251571657</v>
      </c>
      <c r="V77" s="14">
        <v>90351.12823521666</v>
      </c>
      <c r="W77" s="67">
        <f t="shared" si="9"/>
        <v>103638.48019302076</v>
      </c>
      <c r="X77" s="15">
        <v>9702.9249197366516</v>
      </c>
    </row>
    <row r="78" spans="1:24" x14ac:dyDescent="0.3">
      <c r="A78" s="23" t="s">
        <v>2</v>
      </c>
      <c r="B78" s="179">
        <v>2028</v>
      </c>
      <c r="C78" s="7">
        <v>104.03035950001777</v>
      </c>
      <c r="D78" s="8">
        <v>152.10360721496579</v>
      </c>
      <c r="E78" s="8">
        <v>14.4162940207154</v>
      </c>
      <c r="F78" s="170">
        <f t="shared" si="10"/>
        <v>270.55026073569894</v>
      </c>
      <c r="G78" s="9">
        <v>661.95975069696874</v>
      </c>
      <c r="H78" s="7">
        <v>124.31900755751286</v>
      </c>
      <c r="I78" s="8">
        <v>205.66836969867279</v>
      </c>
      <c r="J78" s="8">
        <v>18.363900689419204</v>
      </c>
      <c r="K78" s="170">
        <f t="shared" si="11"/>
        <v>348.35127794560486</v>
      </c>
      <c r="L78" s="8">
        <v>50.242260912102779</v>
      </c>
      <c r="M78" s="8">
        <v>1896.5255894219881</v>
      </c>
      <c r="N78" s="70">
        <f t="shared" si="7"/>
        <v>1946.7678503340908</v>
      </c>
      <c r="O78" s="7">
        <v>1E-3</v>
      </c>
      <c r="P78" s="8">
        <v>1E-3</v>
      </c>
      <c r="Q78" s="8">
        <v>1E-3</v>
      </c>
      <c r="R78" s="170">
        <f t="shared" si="12"/>
        <v>3.0000000000000001E-3</v>
      </c>
      <c r="S78" s="14">
        <v>-1284.8070996371221</v>
      </c>
      <c r="T78" s="13">
        <v>178863.1791756443</v>
      </c>
      <c r="U78" s="14">
        <v>96182.519149912594</v>
      </c>
      <c r="V78" s="14">
        <v>91694.108235216641</v>
      </c>
      <c r="W78" s="67">
        <f t="shared" si="9"/>
        <v>125452.83768137057</v>
      </c>
      <c r="X78" s="15">
        <v>10097.87371125376</v>
      </c>
    </row>
    <row r="79" spans="1:24" x14ac:dyDescent="0.3">
      <c r="A79" s="23" t="s">
        <v>3</v>
      </c>
      <c r="B79" s="179">
        <v>2028</v>
      </c>
      <c r="C79" s="7">
        <v>62.477426770904891</v>
      </c>
      <c r="D79" s="8">
        <v>107.37678774182558</v>
      </c>
      <c r="E79" s="8">
        <v>11.61518835537712</v>
      </c>
      <c r="F79" s="170">
        <f t="shared" si="10"/>
        <v>181.46940286810758</v>
      </c>
      <c r="G79" s="9">
        <v>507.27087445713101</v>
      </c>
      <c r="H79" s="7">
        <v>79.599246772680516</v>
      </c>
      <c r="I79" s="8">
        <v>139.89486151130779</v>
      </c>
      <c r="J79" s="8">
        <v>14.79133926495094</v>
      </c>
      <c r="K79" s="170">
        <f t="shared" si="11"/>
        <v>234.28544754893926</v>
      </c>
      <c r="L79" s="8">
        <v>20.219554341181912</v>
      </c>
      <c r="M79" s="8">
        <v>1307.5959905712784</v>
      </c>
      <c r="N79" s="70">
        <f t="shared" si="7"/>
        <v>1327.8155449124604</v>
      </c>
      <c r="O79" s="7">
        <v>1E-3</v>
      </c>
      <c r="P79" s="8">
        <v>1E-3</v>
      </c>
      <c r="Q79" s="8">
        <v>1E-3</v>
      </c>
      <c r="R79" s="170">
        <f t="shared" si="12"/>
        <v>3.0000000000000001E-3</v>
      </c>
      <c r="S79" s="14">
        <v>-604.88389049581224</v>
      </c>
      <c r="T79" s="13">
        <v>181499.67938828617</v>
      </c>
      <c r="U79" s="14">
        <v>96921.180469047424</v>
      </c>
      <c r="V79" s="14">
        <v>90886.503970359365</v>
      </c>
      <c r="W79" s="67">
        <f t="shared" si="9"/>
        <v>125276.00971340922</v>
      </c>
      <c r="X79" s="15">
        <v>10439.159183067402</v>
      </c>
    </row>
    <row r="80" spans="1:24" x14ac:dyDescent="0.3">
      <c r="A80" s="23" t="s">
        <v>4</v>
      </c>
      <c r="B80" s="179">
        <v>2028</v>
      </c>
      <c r="C80" s="7">
        <v>48.065234085877925</v>
      </c>
      <c r="D80" s="8">
        <v>139.21771399921846</v>
      </c>
      <c r="E80" s="8">
        <v>15.816858450399303</v>
      </c>
      <c r="F80" s="170">
        <f t="shared" si="10"/>
        <v>203.0998065354957</v>
      </c>
      <c r="G80" s="9">
        <v>1746.5708495499571</v>
      </c>
      <c r="H80" s="7">
        <v>31.672165969552466</v>
      </c>
      <c r="I80" s="8">
        <v>105.69347746388573</v>
      </c>
      <c r="J80" s="8">
        <v>13.190108290694111</v>
      </c>
      <c r="K80" s="170">
        <f t="shared" si="11"/>
        <v>150.55575172413231</v>
      </c>
      <c r="L80" s="8">
        <v>28.791965356877633</v>
      </c>
      <c r="M80" s="8">
        <v>1517.0581947483188</v>
      </c>
      <c r="N80" s="70">
        <f t="shared" si="7"/>
        <v>1545.8501601051964</v>
      </c>
      <c r="O80" s="7">
        <v>1E-3</v>
      </c>
      <c r="P80" s="8">
        <v>1E-3</v>
      </c>
      <c r="Q80" s="8">
        <v>1E-3</v>
      </c>
      <c r="R80" s="170">
        <f t="shared" si="12"/>
        <v>3.0000000000000001E-3</v>
      </c>
      <c r="S80" s="14">
        <v>-14.938090514756423</v>
      </c>
      <c r="T80" s="13">
        <v>180215.13430795845</v>
      </c>
      <c r="U80" s="14">
        <v>93183.812538848419</v>
      </c>
      <c r="V80" s="14">
        <v>89339.893471994481</v>
      </c>
      <c r="W80" s="67">
        <f t="shared" si="9"/>
        <v>111155.68493749425</v>
      </c>
      <c r="X80" s="15">
        <v>9933.9725721871182</v>
      </c>
    </row>
    <row r="81" spans="1:24" x14ac:dyDescent="0.3">
      <c r="A81" s="23" t="s">
        <v>5</v>
      </c>
      <c r="B81" s="179">
        <v>2028</v>
      </c>
      <c r="C81" s="7">
        <v>57.611325660552346</v>
      </c>
      <c r="D81" s="8">
        <v>467.4424049258032</v>
      </c>
      <c r="E81" s="8">
        <v>61.336461925121938</v>
      </c>
      <c r="F81" s="170">
        <f t="shared" si="10"/>
        <v>586.39019251147749</v>
      </c>
      <c r="G81" s="9">
        <v>636.51507025536455</v>
      </c>
      <c r="H81" s="7">
        <v>33.008847501640858</v>
      </c>
      <c r="I81" s="8">
        <v>352.15330066707952</v>
      </c>
      <c r="J81" s="8">
        <v>47.465258620863857</v>
      </c>
      <c r="K81" s="170">
        <f t="shared" si="11"/>
        <v>432.6274067895842</v>
      </c>
      <c r="L81" s="8">
        <v>49.476161504260361</v>
      </c>
      <c r="M81" s="8">
        <v>4741.1558397531162</v>
      </c>
      <c r="N81" s="70">
        <f t="shared" si="7"/>
        <v>4790.6320012573769</v>
      </c>
      <c r="O81" s="7">
        <v>1E-3</v>
      </c>
      <c r="P81" s="8">
        <v>1E-3</v>
      </c>
      <c r="Q81" s="8">
        <v>7.0865745914047968</v>
      </c>
      <c r="R81" s="170">
        <f t="shared" si="12"/>
        <v>7.0885745914047966</v>
      </c>
      <c r="S81" s="14">
        <v>-4154.1159310020121</v>
      </c>
      <c r="T81" s="13">
        <v>179346.67246150493</v>
      </c>
      <c r="U81" s="14">
        <v>95873.707669136522</v>
      </c>
      <c r="V81" s="14">
        <v>88284.367452216669</v>
      </c>
      <c r="W81" s="67">
        <f t="shared" si="9"/>
        <v>101409.91811626662</v>
      </c>
      <c r="X81" s="15">
        <v>9578.3176988088399</v>
      </c>
    </row>
    <row r="82" spans="1:24" ht="16.2" thickBot="1" x14ac:dyDescent="0.35">
      <c r="A82" s="24" t="s">
        <v>6</v>
      </c>
      <c r="B82" s="180">
        <v>2028</v>
      </c>
      <c r="C82" s="16">
        <v>196.24388126999344</v>
      </c>
      <c r="D82" s="17">
        <v>180.01965657570295</v>
      </c>
      <c r="E82" s="17">
        <v>21.188278084761894</v>
      </c>
      <c r="F82" s="171">
        <f>SUM(C82:E82)</f>
        <v>397.45181593045834</v>
      </c>
      <c r="G82" s="18">
        <v>274.12919581097572</v>
      </c>
      <c r="H82" s="16">
        <v>224.8148186940582</v>
      </c>
      <c r="I82" s="17">
        <v>211.30839304841345</v>
      </c>
      <c r="J82" s="17">
        <v>21.879734584871819</v>
      </c>
      <c r="K82" s="171">
        <f>SUM(H82:J82)</f>
        <v>458.00294632734347</v>
      </c>
      <c r="L82" s="17">
        <v>38.126572876386199</v>
      </c>
      <c r="M82" s="17">
        <v>2664.2242452752521</v>
      </c>
      <c r="N82" s="71">
        <f t="shared" si="7"/>
        <v>2702.3508181516381</v>
      </c>
      <c r="O82" s="16">
        <v>1E-3</v>
      </c>
      <c r="P82" s="17">
        <v>1E-3</v>
      </c>
      <c r="Q82" s="17">
        <v>1E-3</v>
      </c>
      <c r="R82" s="171">
        <f>SUM(O82:Q82)</f>
        <v>3.0000000000000001E-3</v>
      </c>
      <c r="S82" s="20">
        <v>-2428.2206223406624</v>
      </c>
      <c r="T82" s="19">
        <v>179193.39805083265</v>
      </c>
      <c r="U82" s="20">
        <v>94902.656023411342</v>
      </c>
      <c r="V82" s="20">
        <v>88705.71129921668</v>
      </c>
      <c r="W82" s="68">
        <f t="shared" si="9"/>
        <v>135981.47556277949</v>
      </c>
      <c r="X82" s="21">
        <v>9571.6243239164323</v>
      </c>
    </row>
    <row r="83" spans="1:24" x14ac:dyDescent="0.3">
      <c r="A83" s="22" t="s">
        <v>0</v>
      </c>
      <c r="B83" s="178">
        <v>2029</v>
      </c>
      <c r="C83" s="4">
        <v>224.73213376853155</v>
      </c>
      <c r="D83" s="5">
        <v>159.21835008899609</v>
      </c>
      <c r="E83" s="5">
        <v>22.364710125758855</v>
      </c>
      <c r="F83" s="169">
        <f t="shared" ref="F83:F88" si="13">SUM(C83:E83)</f>
        <v>406.31519398328646</v>
      </c>
      <c r="G83" s="6">
        <v>2559.8160914907539</v>
      </c>
      <c r="H83" s="4">
        <v>205.34136751499318</v>
      </c>
      <c r="I83" s="5">
        <v>152.83127719446745</v>
      </c>
      <c r="J83" s="5">
        <v>19.916692178977438</v>
      </c>
      <c r="K83" s="169">
        <f t="shared" ref="K83:K88" si="14">SUM(H83:J83)</f>
        <v>378.08933688843808</v>
      </c>
      <c r="L83" s="5">
        <v>58.656764289761682</v>
      </c>
      <c r="M83" s="5">
        <v>2723.8326288962621</v>
      </c>
      <c r="N83" s="69">
        <f t="shared" si="7"/>
        <v>2782.4893931860238</v>
      </c>
      <c r="O83" s="4">
        <v>1E-3</v>
      </c>
      <c r="P83" s="5">
        <v>1E-3</v>
      </c>
      <c r="Q83" s="5">
        <v>1E-3</v>
      </c>
      <c r="R83" s="169">
        <f t="shared" ref="R83:R88" si="15">SUM(O83:Q83)</f>
        <v>3.0000000000000001E-3</v>
      </c>
      <c r="S83" s="11">
        <v>-371.31495272213186</v>
      </c>
      <c r="T83" s="10">
        <v>208534.42983536993</v>
      </c>
      <c r="U83" s="11">
        <v>94710.318558551924</v>
      </c>
      <c r="V83" s="11">
        <v>88856.346357990376</v>
      </c>
      <c r="W83" s="66">
        <f t="shared" si="9"/>
        <v>156220.13815518297</v>
      </c>
      <c r="X83" s="12">
        <v>10028.06204223675</v>
      </c>
    </row>
    <row r="84" spans="1:24" x14ac:dyDescent="0.3">
      <c r="A84" s="23" t="s">
        <v>1</v>
      </c>
      <c r="B84" s="179">
        <v>2029</v>
      </c>
      <c r="C84" s="7">
        <v>96.534467053168626</v>
      </c>
      <c r="D84" s="8">
        <v>834.34689697714907</v>
      </c>
      <c r="E84" s="8">
        <v>88.213928996437232</v>
      </c>
      <c r="F84" s="170">
        <f t="shared" si="13"/>
        <v>1019.0952930267549</v>
      </c>
      <c r="G84" s="9">
        <v>557.40136566539468</v>
      </c>
      <c r="H84" s="7">
        <v>93.22491106811259</v>
      </c>
      <c r="I84" s="8">
        <v>873.51504867410858</v>
      </c>
      <c r="J84" s="8">
        <v>86.735540549455948</v>
      </c>
      <c r="K84" s="170">
        <f t="shared" si="14"/>
        <v>1053.475500291677</v>
      </c>
      <c r="L84" s="8">
        <v>51.799329525237752</v>
      </c>
      <c r="M84" s="8">
        <v>8339.1880823518441</v>
      </c>
      <c r="N84" s="70">
        <f t="shared" si="7"/>
        <v>8390.9874118770822</v>
      </c>
      <c r="O84" s="7">
        <v>1E-3</v>
      </c>
      <c r="P84" s="8">
        <v>1E-3</v>
      </c>
      <c r="Q84" s="8">
        <v>1E-3</v>
      </c>
      <c r="R84" s="170">
        <f t="shared" si="15"/>
        <v>3.0000000000000001E-3</v>
      </c>
      <c r="S84" s="14">
        <v>-7684.9423951848257</v>
      </c>
      <c r="T84" s="13">
        <v>210245.85299543076</v>
      </c>
      <c r="U84" s="14">
        <v>94653.181115248401</v>
      </c>
      <c r="V84" s="14">
        <v>90132.923039071655</v>
      </c>
      <c r="W84" s="67">
        <f t="shared" si="9"/>
        <v>104510.12560576598</v>
      </c>
      <c r="X84" s="15">
        <v>10012.244055081095</v>
      </c>
    </row>
    <row r="85" spans="1:24" x14ac:dyDescent="0.3">
      <c r="A85" s="23" t="s">
        <v>2</v>
      </c>
      <c r="B85" s="179">
        <v>2029</v>
      </c>
      <c r="C85" s="7">
        <v>97.546552204600246</v>
      </c>
      <c r="D85" s="8">
        <v>166.78647092400595</v>
      </c>
      <c r="E85" s="8">
        <v>16.780419599048386</v>
      </c>
      <c r="F85" s="170">
        <f t="shared" si="13"/>
        <v>281.11344272765461</v>
      </c>
      <c r="G85" s="9">
        <v>712.98718457486189</v>
      </c>
      <c r="H85" s="7">
        <v>117.48190998602739</v>
      </c>
      <c r="I85" s="8">
        <v>230.74902392099446</v>
      </c>
      <c r="J85" s="8">
        <v>20.706825992811048</v>
      </c>
      <c r="K85" s="170">
        <f t="shared" si="14"/>
        <v>368.93775989983288</v>
      </c>
      <c r="L85" s="8">
        <v>53.907688878278933</v>
      </c>
      <c r="M85" s="8">
        <v>2010.2984784356422</v>
      </c>
      <c r="N85" s="70">
        <f t="shared" si="7"/>
        <v>2064.206167313921</v>
      </c>
      <c r="O85" s="7">
        <v>1E-3</v>
      </c>
      <c r="P85" s="8">
        <v>1E-3</v>
      </c>
      <c r="Q85" s="8">
        <v>1E-3</v>
      </c>
      <c r="R85" s="170">
        <f t="shared" si="15"/>
        <v>3.0000000000000001E-3</v>
      </c>
      <c r="S85" s="14">
        <v>-1351.2179827390592</v>
      </c>
      <c r="T85" s="13">
        <v>211316.31727045527</v>
      </c>
      <c r="U85" s="14">
        <v>95091.655439468363</v>
      </c>
      <c r="V85" s="14">
        <v>91474.081756589061</v>
      </c>
      <c r="W85" s="67">
        <f t="shared" si="9"/>
        <v>131898.36992243087</v>
      </c>
      <c r="X85" s="15">
        <v>10407.122566454113</v>
      </c>
    </row>
    <row r="86" spans="1:24" x14ac:dyDescent="0.3">
      <c r="A86" s="23" t="s">
        <v>3</v>
      </c>
      <c r="B86" s="179">
        <v>2029</v>
      </c>
      <c r="C86" s="7">
        <v>58.473834100002477</v>
      </c>
      <c r="D86" s="8">
        <v>117.6954717580483</v>
      </c>
      <c r="E86" s="8">
        <v>13.35410001962429</v>
      </c>
      <c r="F86" s="170">
        <f t="shared" si="13"/>
        <v>189.52340587767509</v>
      </c>
      <c r="G86" s="9">
        <v>547.79969191008013</v>
      </c>
      <c r="H86" s="7">
        <v>75.126976516431441</v>
      </c>
      <c r="I86" s="8">
        <v>153.03999676895168</v>
      </c>
      <c r="J86" s="8">
        <v>16.568648850829227</v>
      </c>
      <c r="K86" s="170">
        <f t="shared" si="14"/>
        <v>244.73562213621233</v>
      </c>
      <c r="L86" s="8">
        <v>20.869507543493629</v>
      </c>
      <c r="M86" s="8">
        <v>1397.3887463753576</v>
      </c>
      <c r="N86" s="70">
        <f t="shared" si="7"/>
        <v>1418.2582539188513</v>
      </c>
      <c r="O86" s="7">
        <v>1E-3</v>
      </c>
      <c r="P86" s="8">
        <v>1E-3</v>
      </c>
      <c r="Q86" s="8">
        <v>1E-3</v>
      </c>
      <c r="R86" s="170">
        <f t="shared" si="15"/>
        <v>3.0000000000000001E-3</v>
      </c>
      <c r="S86" s="14">
        <v>-616.47425140427299</v>
      </c>
      <c r="T86" s="13">
        <v>213872.41905941645</v>
      </c>
      <c r="U86" s="14">
        <v>95748.811767266481</v>
      </c>
      <c r="V86" s="14">
        <v>89257.165034273305</v>
      </c>
      <c r="W86" s="67">
        <f t="shared" si="9"/>
        <v>131569.96268665182</v>
      </c>
      <c r="X86" s="15">
        <v>10748.326802155649</v>
      </c>
    </row>
    <row r="87" spans="1:24" x14ac:dyDescent="0.3">
      <c r="A87" s="23" t="s">
        <v>4</v>
      </c>
      <c r="B87" s="179">
        <v>2029</v>
      </c>
      <c r="C87" s="7">
        <v>45.018367527760887</v>
      </c>
      <c r="D87" s="8">
        <v>152.60498350417777</v>
      </c>
      <c r="E87" s="8">
        <v>18.178013825508607</v>
      </c>
      <c r="F87" s="170">
        <f t="shared" si="13"/>
        <v>215.80136485744725</v>
      </c>
      <c r="G87" s="9">
        <v>1888.0523984238848</v>
      </c>
      <c r="H87" s="7">
        <v>29.305008274463418</v>
      </c>
      <c r="I87" s="8">
        <v>115.57364902272332</v>
      </c>
      <c r="J87" s="8">
        <v>14.91976208849403</v>
      </c>
      <c r="K87" s="170">
        <f t="shared" si="14"/>
        <v>159.79841938568077</v>
      </c>
      <c r="L87" s="8">
        <v>31.53667433156393</v>
      </c>
      <c r="M87" s="8">
        <v>1641.8393108922794</v>
      </c>
      <c r="N87" s="70">
        <f t="shared" si="7"/>
        <v>1673.3759852238434</v>
      </c>
      <c r="O87" s="7">
        <v>1E-3</v>
      </c>
      <c r="P87" s="8">
        <v>1E-3</v>
      </c>
      <c r="Q87" s="8">
        <v>4.4702905809624639E-2</v>
      </c>
      <c r="R87" s="170">
        <f t="shared" si="15"/>
        <v>4.6702905809624641E-2</v>
      </c>
      <c r="S87" s="14">
        <v>-39.305897404456559</v>
      </c>
      <c r="T87" s="13">
        <v>212730.37664077416</v>
      </c>
      <c r="U87" s="14">
        <v>92121.298659395514</v>
      </c>
      <c r="V87" s="14">
        <v>87701.207559380826</v>
      </c>
      <c r="W87" s="67">
        <f t="shared" si="9"/>
        <v>113826.79070326001</v>
      </c>
      <c r="X87" s="15">
        <v>10242.760999860417</v>
      </c>
    </row>
    <row r="88" spans="1:24" x14ac:dyDescent="0.3">
      <c r="A88" s="23" t="s">
        <v>5</v>
      </c>
      <c r="B88" s="179">
        <v>2029</v>
      </c>
      <c r="C88" s="7">
        <v>53.979359201437838</v>
      </c>
      <c r="D88" s="8">
        <v>511.70414611551507</v>
      </c>
      <c r="E88" s="8">
        <v>71.752488534532091</v>
      </c>
      <c r="F88" s="170">
        <f t="shared" si="13"/>
        <v>637.43599385148502</v>
      </c>
      <c r="G88" s="9">
        <v>689.0300980849388</v>
      </c>
      <c r="H88" s="7">
        <v>29.74976929421149</v>
      </c>
      <c r="I88" s="8">
        <v>380.97527192828636</v>
      </c>
      <c r="J88" s="8">
        <v>51.500437466710551</v>
      </c>
      <c r="K88" s="170">
        <f t="shared" si="14"/>
        <v>462.22547868920839</v>
      </c>
      <c r="L88" s="8">
        <v>55.612752209228681</v>
      </c>
      <c r="M88" s="8">
        <v>5256.3846140021178</v>
      </c>
      <c r="N88" s="70">
        <f t="shared" si="7"/>
        <v>5311.9973662113462</v>
      </c>
      <c r="O88" s="7">
        <v>1E-3</v>
      </c>
      <c r="P88" s="8">
        <v>1E-3</v>
      </c>
      <c r="Q88" s="8">
        <v>20.00172764686295</v>
      </c>
      <c r="R88" s="170">
        <f t="shared" si="15"/>
        <v>20.003727646862949</v>
      </c>
      <c r="S88" s="14">
        <v>-4622.9662681264081</v>
      </c>
      <c r="T88" s="13">
        <v>211952.06410906112</v>
      </c>
      <c r="U88" s="14">
        <v>94714.011444950476</v>
      </c>
      <c r="V88" s="14">
        <v>88657.255283200953</v>
      </c>
      <c r="W88" s="67">
        <f t="shared" si="9"/>
        <v>101584.85602995011</v>
      </c>
      <c r="X88" s="15">
        <v>9887.2933515401</v>
      </c>
    </row>
    <row r="89" spans="1:24" ht="16.2" thickBot="1" x14ac:dyDescent="0.35">
      <c r="A89" s="24" t="s">
        <v>6</v>
      </c>
      <c r="B89" s="180">
        <v>2029</v>
      </c>
      <c r="C89" s="16">
        <v>183.83688618589761</v>
      </c>
      <c r="D89" s="17">
        <v>197.12842801215828</v>
      </c>
      <c r="E89" s="17">
        <v>24.695540577080333</v>
      </c>
      <c r="F89" s="171">
        <f>SUM(C89:E89)</f>
        <v>405.66085477513627</v>
      </c>
      <c r="G89" s="18">
        <v>296.69217117343442</v>
      </c>
      <c r="H89" s="16">
        <v>209.89165738715974</v>
      </c>
      <c r="I89" s="17">
        <v>232.80047987051879</v>
      </c>
      <c r="J89" s="17">
        <v>23.919780527525276</v>
      </c>
      <c r="K89" s="171">
        <f>SUM(H89:J89)</f>
        <v>466.61191778520379</v>
      </c>
      <c r="L89" s="17">
        <v>39.422386957198093</v>
      </c>
      <c r="M89" s="17">
        <v>2792.021969441992</v>
      </c>
      <c r="N89" s="71">
        <f t="shared" si="7"/>
        <v>2831.4443563991899</v>
      </c>
      <c r="O89" s="16">
        <v>1E-3</v>
      </c>
      <c r="P89" s="17">
        <v>1E-3</v>
      </c>
      <c r="Q89" s="17">
        <v>1.028083470513663</v>
      </c>
      <c r="R89" s="171">
        <f>SUM(O89:Q89)</f>
        <v>1.030083470513663</v>
      </c>
      <c r="S89" s="20">
        <v>-2534.7511852257558</v>
      </c>
      <c r="T89" s="19">
        <v>211538.70505988758</v>
      </c>
      <c r="U89" s="20">
        <v>93693.91997154869</v>
      </c>
      <c r="V89" s="20">
        <v>88670.450896311435</v>
      </c>
      <c r="W89" s="68">
        <f t="shared" si="9"/>
        <v>146445.41653788678</v>
      </c>
      <c r="X89" s="21">
        <v>9880.8591450995664</v>
      </c>
    </row>
    <row r="90" spans="1:24" x14ac:dyDescent="0.3">
      <c r="A90" s="22" t="s">
        <v>0</v>
      </c>
      <c r="B90" s="178">
        <v>2030</v>
      </c>
      <c r="C90" s="4">
        <v>209.13210225133633</v>
      </c>
      <c r="D90" s="5">
        <v>175.38728321488497</v>
      </c>
      <c r="E90" s="5">
        <v>26.193554857062335</v>
      </c>
      <c r="F90" s="169">
        <f t="shared" ref="F90:F95" si="16">SUM(C90:E90)</f>
        <v>410.71294032328365</v>
      </c>
      <c r="G90" s="6">
        <v>2773.4602227426735</v>
      </c>
      <c r="H90" s="4">
        <v>191.79589083068399</v>
      </c>
      <c r="I90" s="5">
        <v>167.7488363891876</v>
      </c>
      <c r="J90" s="5">
        <v>22.12688057069024</v>
      </c>
      <c r="K90" s="169">
        <f t="shared" ref="K90:K95" si="17">SUM(H90:J90)</f>
        <v>381.67160779056178</v>
      </c>
      <c r="L90" s="5">
        <v>65.027530504624806</v>
      </c>
      <c r="M90" s="5">
        <v>2824.0585027359125</v>
      </c>
      <c r="N90" s="69">
        <f t="shared" si="7"/>
        <v>2889.0860332405373</v>
      </c>
      <c r="O90" s="4">
        <v>1E-3</v>
      </c>
      <c r="P90" s="5">
        <v>1E-3</v>
      </c>
      <c r="Q90" s="5">
        <v>4.0676742863720916</v>
      </c>
      <c r="R90" s="169">
        <f t="shared" ref="R90:R95" si="18">SUM(O90:Q90)</f>
        <v>4.0696742863720914</v>
      </c>
      <c r="S90" s="11">
        <v>-444.77473505630695</v>
      </c>
      <c r="T90" s="10">
        <v>249423.35320993373</v>
      </c>
      <c r="U90" s="11">
        <v>92987.438150519243</v>
      </c>
      <c r="V90" s="11">
        <v>87704.773375962017</v>
      </c>
      <c r="W90" s="66">
        <f t="shared" si="9"/>
        <v>171292.65180574116</v>
      </c>
      <c r="X90" s="12">
        <v>10394.667969564422</v>
      </c>
    </row>
    <row r="91" spans="1:24" x14ac:dyDescent="0.3">
      <c r="A91" s="23" t="s">
        <v>1</v>
      </c>
      <c r="B91" s="179">
        <v>2030</v>
      </c>
      <c r="C91" s="7">
        <v>89.796061270709956</v>
      </c>
      <c r="D91" s="8">
        <v>919.87912586109428</v>
      </c>
      <c r="E91" s="8">
        <v>103.11009617466836</v>
      </c>
      <c r="F91" s="170">
        <f t="shared" si="16"/>
        <v>1112.7852833064726</v>
      </c>
      <c r="G91" s="9">
        <v>603.55574520837092</v>
      </c>
      <c r="H91" s="7">
        <v>86.996232064140727</v>
      </c>
      <c r="I91" s="8">
        <v>960.3738015643687</v>
      </c>
      <c r="J91" s="8">
        <v>96.854788098896833</v>
      </c>
      <c r="K91" s="170">
        <f t="shared" si="17"/>
        <v>1144.2248217274062</v>
      </c>
      <c r="L91" s="8">
        <v>51.631362078724948</v>
      </c>
      <c r="M91" s="8">
        <v>9256.8994596456942</v>
      </c>
      <c r="N91" s="70">
        <f t="shared" si="7"/>
        <v>9308.5308217244183</v>
      </c>
      <c r="O91" s="7">
        <v>1E-3</v>
      </c>
      <c r="P91" s="8">
        <v>1E-3</v>
      </c>
      <c r="Q91" s="8">
        <v>2.2407754873552728</v>
      </c>
      <c r="R91" s="170">
        <f t="shared" si="18"/>
        <v>2.2427754873552725</v>
      </c>
      <c r="S91" s="14">
        <v>-8375.824151957604</v>
      </c>
      <c r="T91" s="13">
        <v>251354.15174001476</v>
      </c>
      <c r="U91" s="14">
        <v>93020.315858489426</v>
      </c>
      <c r="V91" s="14">
        <v>88740.223375961985</v>
      </c>
      <c r="W91" s="67">
        <f t="shared" si="9"/>
        <v>104696.25525940786</v>
      </c>
      <c r="X91" s="15">
        <v>10332.917390011236</v>
      </c>
    </row>
    <row r="92" spans="1:24" x14ac:dyDescent="0.3">
      <c r="A92" s="23" t="s">
        <v>2</v>
      </c>
      <c r="B92" s="179">
        <v>2030</v>
      </c>
      <c r="C92" s="7">
        <v>90.68362860215386</v>
      </c>
      <c r="D92" s="8">
        <v>183.96644574059201</v>
      </c>
      <c r="E92" s="8">
        <v>19.619535277361486</v>
      </c>
      <c r="F92" s="170">
        <f t="shared" si="16"/>
        <v>294.26960962010736</v>
      </c>
      <c r="G92" s="9">
        <v>771.55666327210383</v>
      </c>
      <c r="H92" s="7">
        <v>109.9553125916908</v>
      </c>
      <c r="I92" s="8">
        <v>260.26609789921503</v>
      </c>
      <c r="J92" s="8">
        <v>23.635067865777756</v>
      </c>
      <c r="K92" s="170">
        <f t="shared" si="17"/>
        <v>393.85647835668362</v>
      </c>
      <c r="L92" s="8">
        <v>57.891099926727051</v>
      </c>
      <c r="M92" s="8">
        <v>2146.5630419476338</v>
      </c>
      <c r="N92" s="70">
        <f t="shared" si="7"/>
        <v>2204.4541418743606</v>
      </c>
      <c r="O92" s="7">
        <v>1E-3</v>
      </c>
      <c r="P92" s="8">
        <v>1E-3</v>
      </c>
      <c r="Q92" s="8">
        <v>1E-3</v>
      </c>
      <c r="R92" s="170">
        <f t="shared" si="18"/>
        <v>3.0000000000000001E-3</v>
      </c>
      <c r="S92" s="14">
        <v>-1432.8964786022568</v>
      </c>
      <c r="T92" s="13">
        <v>252311.48208678645</v>
      </c>
      <c r="U92" s="14">
        <v>93479.032353016519</v>
      </c>
      <c r="V92" s="14">
        <v>90083.20337596201</v>
      </c>
      <c r="W92" s="67">
        <f t="shared" si="9"/>
        <v>137617.473554697</v>
      </c>
      <c r="X92" s="15">
        <v>10727.719411631606</v>
      </c>
    </row>
    <row r="93" spans="1:24" x14ac:dyDescent="0.3">
      <c r="A93" s="23" t="s">
        <v>3</v>
      </c>
      <c r="B93" s="179">
        <v>2030</v>
      </c>
      <c r="C93" s="7">
        <v>54.253011461989395</v>
      </c>
      <c r="D93" s="8">
        <v>129.59877831246939</v>
      </c>
      <c r="E93" s="8">
        <v>15.826192826300925</v>
      </c>
      <c r="F93" s="170">
        <f t="shared" si="16"/>
        <v>199.67798260075972</v>
      </c>
      <c r="G93" s="9">
        <v>594.91938303844734</v>
      </c>
      <c r="H93" s="7">
        <v>70.322886118812377</v>
      </c>
      <c r="I93" s="8">
        <v>168.53527117849822</v>
      </c>
      <c r="J93" s="8">
        <v>18.27713803844301</v>
      </c>
      <c r="K93" s="170">
        <f t="shared" si="17"/>
        <v>257.1352953357536</v>
      </c>
      <c r="L93" s="8">
        <v>21.586387145906144</v>
      </c>
      <c r="M93" s="8">
        <v>1511.3266417397604</v>
      </c>
      <c r="N93" s="70">
        <f t="shared" si="7"/>
        <v>1532.9130288856666</v>
      </c>
      <c r="O93" s="7">
        <v>1E-3</v>
      </c>
      <c r="P93" s="8">
        <v>1E-3</v>
      </c>
      <c r="Q93" s="8">
        <v>1E-3</v>
      </c>
      <c r="R93" s="170">
        <f t="shared" si="18"/>
        <v>3.0000000000000001E-3</v>
      </c>
      <c r="S93" s="14">
        <v>-642.73544186594972</v>
      </c>
      <c r="T93" s="13">
        <v>254744.77361123794</v>
      </c>
      <c r="U93" s="14">
        <v>94025.679818070756</v>
      </c>
      <c r="V93" s="14">
        <v>89419.813375962025</v>
      </c>
      <c r="W93" s="67">
        <f t="shared" si="9"/>
        <v>137652.70682165129</v>
      </c>
      <c r="X93" s="15">
        <v>11068.840522432054</v>
      </c>
    </row>
    <row r="94" spans="1:24" x14ac:dyDescent="0.3">
      <c r="A94" s="23" t="s">
        <v>4</v>
      </c>
      <c r="B94" s="179">
        <v>2030</v>
      </c>
      <c r="C94" s="7">
        <v>41.796322602564466</v>
      </c>
      <c r="D94" s="8">
        <v>168.10546748057567</v>
      </c>
      <c r="E94" s="8">
        <v>21.541413302629728</v>
      </c>
      <c r="F94" s="170">
        <f t="shared" si="16"/>
        <v>231.44320338576986</v>
      </c>
      <c r="G94" s="9">
        <v>2052.2535869579442</v>
      </c>
      <c r="H94" s="7">
        <v>26.876019324677518</v>
      </c>
      <c r="I94" s="8">
        <v>127.21786496769499</v>
      </c>
      <c r="J94" s="8">
        <v>16.618946557300838</v>
      </c>
      <c r="K94" s="170">
        <f t="shared" si="17"/>
        <v>170.71283084967334</v>
      </c>
      <c r="L94" s="8">
        <v>34.685055404935923</v>
      </c>
      <c r="M94" s="8">
        <v>1798.1979112093977</v>
      </c>
      <c r="N94" s="70">
        <f t="shared" si="7"/>
        <v>1832.8829666143336</v>
      </c>
      <c r="O94" s="7">
        <v>1E-3</v>
      </c>
      <c r="P94" s="8">
        <v>1E-3</v>
      </c>
      <c r="Q94" s="8">
        <v>2.472521533186804</v>
      </c>
      <c r="R94" s="170">
        <f t="shared" si="18"/>
        <v>2.4745215331868038</v>
      </c>
      <c r="S94" s="14">
        <v>-75.885583637658783</v>
      </c>
      <c r="T94" s="13">
        <v>253816.8480118796</v>
      </c>
      <c r="U94" s="14">
        <v>90528.926366309315</v>
      </c>
      <c r="V94" s="14">
        <v>87862.723375962029</v>
      </c>
      <c r="W94" s="67">
        <f t="shared" si="9"/>
        <v>115976.45617999227</v>
      </c>
      <c r="X94" s="15">
        <v>10562.92826035122</v>
      </c>
    </row>
    <row r="95" spans="1:24" x14ac:dyDescent="0.3">
      <c r="A95" s="23" t="s">
        <v>5</v>
      </c>
      <c r="B95" s="179">
        <v>2030</v>
      </c>
      <c r="C95" s="7">
        <v>50.137075580691494</v>
      </c>
      <c r="D95" s="8">
        <v>563.07992364938355</v>
      </c>
      <c r="E95" s="8">
        <v>85.178300278486304</v>
      </c>
      <c r="F95" s="170">
        <f t="shared" si="16"/>
        <v>698.39529950856138</v>
      </c>
      <c r="G95" s="9">
        <v>749.59905166323517</v>
      </c>
      <c r="H95" s="7">
        <v>26.569666153029608</v>
      </c>
      <c r="I95" s="8">
        <v>414.66670790307421</v>
      </c>
      <c r="J95" s="8">
        <v>55.946765254896654</v>
      </c>
      <c r="K95" s="170">
        <f t="shared" si="17"/>
        <v>497.1831393110005</v>
      </c>
      <c r="L95" s="8">
        <v>62.942544153006999</v>
      </c>
      <c r="M95" s="8">
        <v>5877.9925624495017</v>
      </c>
      <c r="N95" s="70">
        <f t="shared" si="7"/>
        <v>5940.9351066025083</v>
      </c>
      <c r="O95" s="7">
        <v>1E-3</v>
      </c>
      <c r="P95" s="8">
        <v>1E-3</v>
      </c>
      <c r="Q95" s="8">
        <v>28.965438396487031</v>
      </c>
      <c r="R95" s="170">
        <f t="shared" si="18"/>
        <v>28.967438396487029</v>
      </c>
      <c r="S95" s="14">
        <v>-5191.3350549392726</v>
      </c>
      <c r="T95" s="13">
        <v>253169.9303687356</v>
      </c>
      <c r="U95" s="14">
        <v>92981.48164169045</v>
      </c>
      <c r="V95" s="14">
        <v>89031.553375962016</v>
      </c>
      <c r="W95" s="67">
        <f t="shared" si="9"/>
        <v>101097.54104866242</v>
      </c>
      <c r="X95" s="15">
        <v>10207.661318431085</v>
      </c>
    </row>
    <row r="96" spans="1:24" ht="16.2" thickBot="1" x14ac:dyDescent="0.35">
      <c r="A96" s="24" t="s">
        <v>6</v>
      </c>
      <c r="B96" s="180">
        <v>2030</v>
      </c>
      <c r="C96" s="16">
        <v>170.7198700805383</v>
      </c>
      <c r="D96" s="17">
        <v>216.96508283688675</v>
      </c>
      <c r="E96" s="17">
        <v>29.316233530292259</v>
      </c>
      <c r="F96" s="171">
        <f>SUM(C96:E96)</f>
        <v>417.00118644771732</v>
      </c>
      <c r="G96" s="18">
        <v>322.75149563341455</v>
      </c>
      <c r="H96" s="16">
        <v>194.00206476694893</v>
      </c>
      <c r="I96" s="17">
        <v>258.17352719384786</v>
      </c>
      <c r="J96" s="17">
        <v>26.092596230672672</v>
      </c>
      <c r="K96" s="171">
        <f>SUM(H96:J96)</f>
        <v>478.26818819146945</v>
      </c>
      <c r="L96" s="17">
        <v>40.817033922380595</v>
      </c>
      <c r="M96" s="17">
        <v>2952.7098234833265</v>
      </c>
      <c r="N96" s="71">
        <f>SUM(L96:M96)</f>
        <v>2993.5268574057072</v>
      </c>
      <c r="O96" s="16">
        <v>1E-3</v>
      </c>
      <c r="P96" s="17">
        <v>1E-3</v>
      </c>
      <c r="Q96" s="17">
        <v>3.4917339267222154</v>
      </c>
      <c r="R96" s="171">
        <f>SUM(O96:Q96)</f>
        <v>3.4937339267222152</v>
      </c>
      <c r="S96" s="20">
        <v>-2670.7743617722927</v>
      </c>
      <c r="T96" s="19">
        <v>252378.32846939258</v>
      </c>
      <c r="U96" s="20">
        <v>91944.709529241605</v>
      </c>
      <c r="V96" s="20">
        <v>89045.414870502951</v>
      </c>
      <c r="W96" s="68">
        <f t="shared" si="9"/>
        <v>156863.94098585879</v>
      </c>
      <c r="X96" s="21">
        <v>10201.44433875112</v>
      </c>
    </row>
    <row r="98" spans="1:24" x14ac:dyDescent="0.3">
      <c r="A98" s="1"/>
      <c r="C98" s="25"/>
    </row>
    <row r="99" spans="1:24" s="41" customFormat="1" x14ac:dyDescent="0.3">
      <c r="A99" s="40" t="s">
        <v>44</v>
      </c>
      <c r="C99" s="40"/>
      <c r="F99" s="123"/>
    </row>
    <row r="100" spans="1:24" s="41" customFormat="1" ht="16.2" thickBot="1" x14ac:dyDescent="0.35">
      <c r="A100" s="39" t="s">
        <v>66</v>
      </c>
      <c r="M100" s="100"/>
    </row>
    <row r="101" spans="1:24" s="41" customFormat="1" ht="16.2" thickBot="1" x14ac:dyDescent="0.35">
      <c r="A101" s="115"/>
      <c r="B101" s="80"/>
      <c r="C101" s="523" t="s">
        <v>26</v>
      </c>
      <c r="D101" s="522"/>
      <c r="E101" s="522"/>
      <c r="F101" s="522"/>
      <c r="G101" s="524"/>
      <c r="H101" s="523" t="s">
        <v>27</v>
      </c>
      <c r="I101" s="522"/>
      <c r="J101" s="522"/>
      <c r="K101" s="522"/>
      <c r="L101" s="522"/>
      <c r="M101" s="522"/>
      <c r="N101" s="524"/>
      <c r="O101" s="523" t="s">
        <v>42</v>
      </c>
      <c r="P101" s="522"/>
      <c r="Q101" s="522"/>
      <c r="R101" s="522"/>
      <c r="S101" s="524"/>
      <c r="T101" s="523" t="s">
        <v>28</v>
      </c>
      <c r="U101" s="522"/>
      <c r="V101" s="522"/>
      <c r="W101" s="522"/>
      <c r="X101" s="524"/>
    </row>
    <row r="102" spans="1:24" s="41" customFormat="1" ht="16.2" thickBot="1" x14ac:dyDescent="0.35">
      <c r="A102" s="116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42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72" t="s">
        <v>29</v>
      </c>
    </row>
    <row r="103" spans="1:24" s="41" customFormat="1" ht="16.2" thickBot="1" x14ac:dyDescent="0.35">
      <c r="A103" s="26" t="s">
        <v>24</v>
      </c>
      <c r="B103" s="27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2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72" t="s">
        <v>10</v>
      </c>
      <c r="T103" s="72" t="s">
        <v>20</v>
      </c>
      <c r="U103" s="72" t="s">
        <v>21</v>
      </c>
      <c r="V103" s="72" t="s">
        <v>22</v>
      </c>
      <c r="W103" s="207" t="s">
        <v>40</v>
      </c>
      <c r="X103" s="72" t="s">
        <v>23</v>
      </c>
    </row>
    <row r="104" spans="1:24" x14ac:dyDescent="0.3">
      <c r="A104" s="120" t="s">
        <v>41</v>
      </c>
      <c r="B104" s="58">
        <v>2018</v>
      </c>
      <c r="C104" s="77">
        <f t="shared" ref="C104:L116" si="19">SUMIFS(C$6:C$96,$B$6:$B$96,$B104)</f>
        <v>754.57999192206978</v>
      </c>
      <c r="D104" s="50">
        <f t="shared" si="19"/>
        <v>1059.4367831280679</v>
      </c>
      <c r="E104" s="50">
        <f t="shared" si="19"/>
        <v>97.74707413422972</v>
      </c>
      <c r="F104" s="183">
        <f t="shared" si="19"/>
        <v>1911.7638491843672</v>
      </c>
      <c r="G104" s="50">
        <f t="shared" si="19"/>
        <v>4246.4333566721834</v>
      </c>
      <c r="H104" s="77">
        <f t="shared" si="19"/>
        <v>754.57999192206967</v>
      </c>
      <c r="I104" s="50">
        <f t="shared" si="19"/>
        <v>1059.4367831280683</v>
      </c>
      <c r="J104" s="50">
        <f t="shared" si="19"/>
        <v>95.751636940187382</v>
      </c>
      <c r="K104" s="183">
        <f t="shared" si="19"/>
        <v>1909.7684119903251</v>
      </c>
      <c r="L104" s="50">
        <f t="shared" si="19"/>
        <v>217.21155814113021</v>
      </c>
      <c r="M104" s="50">
        <f t="shared" ref="M104:S116" si="20">SUMIFS(M$6:M$96,$B$6:$B$96,$B104)</f>
        <v>12835.395477989521</v>
      </c>
      <c r="N104" s="204">
        <f t="shared" si="20"/>
        <v>13052.607036130652</v>
      </c>
      <c r="O104" s="49">
        <f t="shared" si="20"/>
        <v>7.0000000000000001E-3</v>
      </c>
      <c r="P104" s="49">
        <f t="shared" si="20"/>
        <v>7.0000000000000001E-3</v>
      </c>
      <c r="Q104" s="49">
        <f t="shared" si="20"/>
        <v>2.0024371940423449</v>
      </c>
      <c r="R104" s="209">
        <f t="shared" si="20"/>
        <v>2.0164371940423451</v>
      </c>
      <c r="S104" s="50">
        <f t="shared" si="20"/>
        <v>-8806.1666794584671</v>
      </c>
      <c r="T104" s="77">
        <f>SUMPRODUCT(T6:T12,H6:H12)/SUM(H6:H12)</f>
        <v>79291.006026788469</v>
      </c>
      <c r="U104" s="50">
        <f>SUMPRODUCT(U6:U12,I6:I12)/SUM(I6:I12)</f>
        <v>79472.188203116209</v>
      </c>
      <c r="V104" s="50">
        <f>SUMPRODUCT(V6:V12,J6:J12)/SUM(J6:J12)</f>
        <v>82941.792586116513</v>
      </c>
      <c r="W104" s="183">
        <f>SUMPRODUCT(T104:V104,H104:J104)/K104</f>
        <v>79574.558654334222</v>
      </c>
      <c r="X104" s="51">
        <f>SUMPRODUCT(X6:X12,N6:N12)/SUM(N6:N12)</f>
        <v>7099.9176596539946</v>
      </c>
    </row>
    <row r="105" spans="1:24" x14ac:dyDescent="0.3">
      <c r="A105" s="152" t="s">
        <v>41</v>
      </c>
      <c r="B105" s="59">
        <v>2019</v>
      </c>
      <c r="C105" s="78">
        <f t="shared" si="19"/>
        <v>777.71486816328286</v>
      </c>
      <c r="D105" s="53">
        <f t="shared" si="19"/>
        <v>1098.9965669557278</v>
      </c>
      <c r="E105" s="53">
        <f t="shared" si="19"/>
        <v>101.09753451488311</v>
      </c>
      <c r="F105" s="184">
        <f t="shared" si="19"/>
        <v>1977.8089696338936</v>
      </c>
      <c r="G105" s="53">
        <f t="shared" si="19"/>
        <v>4272.2781756947679</v>
      </c>
      <c r="H105" s="78">
        <f t="shared" si="19"/>
        <v>777.71486816328286</v>
      </c>
      <c r="I105" s="53">
        <f t="shared" si="19"/>
        <v>1098.9965669557282</v>
      </c>
      <c r="J105" s="53">
        <f t="shared" si="19"/>
        <v>101.09753451488312</v>
      </c>
      <c r="K105" s="184">
        <f t="shared" si="19"/>
        <v>1977.8089696338943</v>
      </c>
      <c r="L105" s="53">
        <f t="shared" si="19"/>
        <v>220.34650318741575</v>
      </c>
      <c r="M105" s="53">
        <f t="shared" si="20"/>
        <v>13413.68209140515</v>
      </c>
      <c r="N105" s="205">
        <f t="shared" si="20"/>
        <v>13634.028594592566</v>
      </c>
      <c r="O105" s="52">
        <f t="shared" si="20"/>
        <v>7.0000000000000001E-3</v>
      </c>
      <c r="P105" s="52">
        <f t="shared" si="20"/>
        <v>7.0000000000000001E-3</v>
      </c>
      <c r="Q105" s="52">
        <f t="shared" si="20"/>
        <v>7.0000000000000001E-3</v>
      </c>
      <c r="R105" s="210">
        <f t="shared" si="20"/>
        <v>2.0999999999999998E-2</v>
      </c>
      <c r="S105" s="53">
        <f t="shared" si="20"/>
        <v>-9361.7434188977968</v>
      </c>
      <c r="T105" s="78">
        <f>SUMPRODUCT(T13:T19,H13:H19)/SUM(H13:H19)</f>
        <v>83873.806859452685</v>
      </c>
      <c r="U105" s="53">
        <f>SUMPRODUCT(U13:U19,I13:I19)/SUM(I13:I19)</f>
        <v>83451.279891348648</v>
      </c>
      <c r="V105" s="53">
        <f>SUMPRODUCT(V13:V19,J13:J19)/SUM(J13:J19)</f>
        <v>85821.761016041899</v>
      </c>
      <c r="W105" s="184">
        <f>SUMPRODUCT(T105:V105,H105:J105)/K105</f>
        <v>83738.595456875773</v>
      </c>
      <c r="X105" s="54">
        <f>SUMPRODUCT(X13:X19,N13:N19)/SUM(N13:N19)</f>
        <v>7400.8825586847297</v>
      </c>
    </row>
    <row r="106" spans="1:24" x14ac:dyDescent="0.3">
      <c r="A106" s="152" t="s">
        <v>41</v>
      </c>
      <c r="B106" s="59">
        <v>2020</v>
      </c>
      <c r="C106" s="78">
        <f t="shared" si="19"/>
        <v>801.81352268981232</v>
      </c>
      <c r="D106" s="53">
        <f t="shared" si="19"/>
        <v>1146.5703782895469</v>
      </c>
      <c r="E106" s="53">
        <f t="shared" si="19"/>
        <v>106.51682347833854</v>
      </c>
      <c r="F106" s="184">
        <f t="shared" si="19"/>
        <v>2054.9007244576978</v>
      </c>
      <c r="G106" s="53">
        <f t="shared" si="19"/>
        <v>4414.6837990785725</v>
      </c>
      <c r="H106" s="78">
        <f t="shared" si="19"/>
        <v>801.81352268981232</v>
      </c>
      <c r="I106" s="53">
        <f t="shared" si="19"/>
        <v>1146.5703782895471</v>
      </c>
      <c r="J106" s="53">
        <f t="shared" si="19"/>
        <v>106.51682347833852</v>
      </c>
      <c r="K106" s="184">
        <f t="shared" si="19"/>
        <v>2054.9007244576978</v>
      </c>
      <c r="L106" s="53">
        <f t="shared" si="19"/>
        <v>225.92758844061416</v>
      </c>
      <c r="M106" s="53">
        <f t="shared" si="20"/>
        <v>14132.052817191428</v>
      </c>
      <c r="N106" s="205">
        <f t="shared" si="20"/>
        <v>14357.980405632043</v>
      </c>
      <c r="O106" s="52">
        <f t="shared" si="20"/>
        <v>7.0000000000000001E-3</v>
      </c>
      <c r="P106" s="52">
        <f t="shared" si="20"/>
        <v>7.0000000000000001E-3</v>
      </c>
      <c r="Q106" s="52">
        <f t="shared" si="20"/>
        <v>7.0000000000000001E-3</v>
      </c>
      <c r="R106" s="210">
        <f t="shared" si="20"/>
        <v>2.0999999999999998E-2</v>
      </c>
      <c r="S106" s="53">
        <f t="shared" si="20"/>
        <v>-9943.2896065534696</v>
      </c>
      <c r="T106" s="78">
        <f>SUMPRODUCT(T20:T26,H20:H26)/SUM(H20:H26)</f>
        <v>88724.321781678154</v>
      </c>
      <c r="U106" s="53">
        <f>SUMPRODUCT(U20:U26,I20:I26)/SUM(I20:I26)</f>
        <v>87043.565926646392</v>
      </c>
      <c r="V106" s="53">
        <f>SUMPRODUCT(V20:V26,J20:J26)/SUM(J20:J26)</f>
        <v>89087.917069543837</v>
      </c>
      <c r="W106" s="184">
        <f t="shared" ref="W106:W115" si="21">SUMPRODUCT(T106:V106,H106:J106)/K106</f>
        <v>87805.359693171733</v>
      </c>
      <c r="X106" s="54">
        <f>SUMPRODUCT(X20:X26,N20:N26)/SUM(N20:N26)</f>
        <v>7618.8852684241492</v>
      </c>
    </row>
    <row r="107" spans="1:24" x14ac:dyDescent="0.3">
      <c r="A107" s="152" t="s">
        <v>41</v>
      </c>
      <c r="B107" s="59">
        <v>2021</v>
      </c>
      <c r="C107" s="78">
        <f t="shared" si="19"/>
        <v>826.52329291544686</v>
      </c>
      <c r="D107" s="53">
        <f t="shared" si="19"/>
        <v>1202.4645406737181</v>
      </c>
      <c r="E107" s="53">
        <f t="shared" si="19"/>
        <v>113.10723885030285</v>
      </c>
      <c r="F107" s="184">
        <f t="shared" si="19"/>
        <v>2142.0950724394679</v>
      </c>
      <c r="G107" s="53">
        <f t="shared" si="19"/>
        <v>4591.064910382689</v>
      </c>
      <c r="H107" s="78">
        <f t="shared" si="19"/>
        <v>826.52329291544663</v>
      </c>
      <c r="I107" s="53">
        <f t="shared" si="19"/>
        <v>1202.4645406737181</v>
      </c>
      <c r="J107" s="53">
        <f t="shared" si="19"/>
        <v>113.10723885030291</v>
      </c>
      <c r="K107" s="184">
        <f t="shared" si="19"/>
        <v>2142.0950724394679</v>
      </c>
      <c r="L107" s="53">
        <f t="shared" si="19"/>
        <v>231.18462798001454</v>
      </c>
      <c r="M107" s="53">
        <f t="shared" si="20"/>
        <v>14881.950726617306</v>
      </c>
      <c r="N107" s="205">
        <f t="shared" si="20"/>
        <v>15113.135354597322</v>
      </c>
      <c r="O107" s="52">
        <f t="shared" si="20"/>
        <v>7.0000000000000001E-3</v>
      </c>
      <c r="P107" s="52">
        <f t="shared" si="20"/>
        <v>7.0000000000000001E-3</v>
      </c>
      <c r="Q107" s="52">
        <f t="shared" si="20"/>
        <v>7.0000000000000001E-3</v>
      </c>
      <c r="R107" s="210">
        <f t="shared" si="20"/>
        <v>2.0999999999999998E-2</v>
      </c>
      <c r="S107" s="53">
        <f t="shared" si="20"/>
        <v>-10522.063444214631</v>
      </c>
      <c r="T107" s="78">
        <f>SUMPRODUCT(T27:T33,H27:H33)/SUM(H27:H33)</f>
        <v>93745.129365139175</v>
      </c>
      <c r="U107" s="53">
        <f>SUMPRODUCT(U27:U33,I27:I33)/SUM(I27:I33)</f>
        <v>90119.322585798829</v>
      </c>
      <c r="V107" s="53">
        <f>SUMPRODUCT(V27:V33,J27:J33)/SUM(J27:J33)</f>
        <v>91623.891153358898</v>
      </c>
      <c r="W107" s="184">
        <f t="shared" si="21"/>
        <v>91597.777672046024</v>
      </c>
      <c r="X107" s="54">
        <f>SUMPRODUCT(X27:X33,N27:N33)/SUM(N27:N33)</f>
        <v>7874.364657370711</v>
      </c>
    </row>
    <row r="108" spans="1:24" x14ac:dyDescent="0.3">
      <c r="A108" s="152" t="s">
        <v>41</v>
      </c>
      <c r="B108" s="59">
        <v>2022</v>
      </c>
      <c r="C108" s="78">
        <f t="shared" si="19"/>
        <v>851.9243209025517</v>
      </c>
      <c r="D108" s="53">
        <f t="shared" si="19"/>
        <v>1267.8163097109855</v>
      </c>
      <c r="E108" s="53">
        <f t="shared" si="19"/>
        <v>121.06308113075283</v>
      </c>
      <c r="F108" s="184">
        <f t="shared" si="19"/>
        <v>2240.80371174429</v>
      </c>
      <c r="G108" s="53">
        <f t="shared" si="19"/>
        <v>4793.3621298982216</v>
      </c>
      <c r="H108" s="78">
        <f t="shared" si="19"/>
        <v>851.92432090255147</v>
      </c>
      <c r="I108" s="53">
        <f t="shared" si="19"/>
        <v>1267.816309710985</v>
      </c>
      <c r="J108" s="53">
        <f t="shared" si="19"/>
        <v>121.06308113075282</v>
      </c>
      <c r="K108" s="184">
        <f t="shared" si="19"/>
        <v>2240.8037117442896</v>
      </c>
      <c r="L108" s="53">
        <f t="shared" si="19"/>
        <v>236.49976214458161</v>
      </c>
      <c r="M108" s="53">
        <f t="shared" si="20"/>
        <v>15685.109233664602</v>
      </c>
      <c r="N108" s="205">
        <f t="shared" si="20"/>
        <v>15921.608995809183</v>
      </c>
      <c r="O108" s="52">
        <f t="shared" si="20"/>
        <v>7.0000000000000001E-3</v>
      </c>
      <c r="P108" s="52">
        <f t="shared" si="20"/>
        <v>7.0000000000000001E-3</v>
      </c>
      <c r="Q108" s="52">
        <f t="shared" si="20"/>
        <v>7.0000000000000001E-3</v>
      </c>
      <c r="R108" s="210">
        <f t="shared" si="20"/>
        <v>2.0999999999999998E-2</v>
      </c>
      <c r="S108" s="53">
        <f t="shared" si="20"/>
        <v>-11128.239865910962</v>
      </c>
      <c r="T108" s="78">
        <f>SUMPRODUCT(T34:T40,H34:H40)/SUM(H34:H40)</f>
        <v>98921.756879496679</v>
      </c>
      <c r="U108" s="53">
        <f>SUMPRODUCT(U34:U40,I34:I40)/SUM(I34:I40)</f>
        <v>92597.643246341308</v>
      </c>
      <c r="V108" s="53">
        <f>SUMPRODUCT(V34:V40,J34:J40)/SUM(J34:J40)</f>
        <v>93343.716908881339</v>
      </c>
      <c r="W108" s="184">
        <f t="shared" si="21"/>
        <v>95042.296546344034</v>
      </c>
      <c r="X108" s="54">
        <f>SUMPRODUCT(X34:X40,N34:N40)/SUM(N34:N40)</f>
        <v>8137.4666284626792</v>
      </c>
    </row>
    <row r="109" spans="1:24" x14ac:dyDescent="0.3">
      <c r="A109" s="152" t="s">
        <v>41</v>
      </c>
      <c r="B109" s="59">
        <v>2023</v>
      </c>
      <c r="C109" s="78">
        <f t="shared" si="19"/>
        <v>878.0632207653714</v>
      </c>
      <c r="D109" s="53">
        <f t="shared" si="19"/>
        <v>1343.911850574166</v>
      </c>
      <c r="E109" s="53">
        <f t="shared" si="19"/>
        <v>130.61827498603967</v>
      </c>
      <c r="F109" s="184">
        <f t="shared" si="19"/>
        <v>2352.5933463255769</v>
      </c>
      <c r="G109" s="53">
        <f t="shared" si="19"/>
        <v>5019.7190352201906</v>
      </c>
      <c r="H109" s="78">
        <f t="shared" si="19"/>
        <v>878.06322076537151</v>
      </c>
      <c r="I109" s="53">
        <f t="shared" si="19"/>
        <v>1343.911850574166</v>
      </c>
      <c r="J109" s="53">
        <f t="shared" si="19"/>
        <v>130.61827498603967</v>
      </c>
      <c r="K109" s="184">
        <f t="shared" si="19"/>
        <v>2352.5933463255774</v>
      </c>
      <c r="L109" s="53">
        <f t="shared" si="19"/>
        <v>241.91242564104769</v>
      </c>
      <c r="M109" s="53">
        <f t="shared" si="20"/>
        <v>16555.19559335841</v>
      </c>
      <c r="N109" s="205">
        <f t="shared" si="20"/>
        <v>16797.108018999461</v>
      </c>
      <c r="O109" s="52">
        <f t="shared" si="20"/>
        <v>7.0000000000000001E-3</v>
      </c>
      <c r="P109" s="52">
        <f t="shared" si="20"/>
        <v>7.0000000000000001E-3</v>
      </c>
      <c r="Q109" s="52">
        <f t="shared" si="20"/>
        <v>7.0000000000000001E-3</v>
      </c>
      <c r="R109" s="210">
        <f t="shared" si="20"/>
        <v>2.0999999999999998E-2</v>
      </c>
      <c r="S109" s="53">
        <f t="shared" si="20"/>
        <v>-11777.381983779267</v>
      </c>
      <c r="T109" s="78">
        <f>SUMPRODUCT(T41:T47,H41:H47)/SUM(H41:H47)</f>
        <v>104244.07058522872</v>
      </c>
      <c r="U109" s="53">
        <f>SUMPRODUCT(U41:U47,I41:I47)/SUM(I41:I47)</f>
        <v>94416.159823946495</v>
      </c>
      <c r="V109" s="53">
        <f>SUMPRODUCT(V41:V47,J41:J47)/SUM(J41:J47)</f>
        <v>94191.625689859153</v>
      </c>
      <c r="W109" s="184">
        <f t="shared" si="21"/>
        <v>98071.784680919081</v>
      </c>
      <c r="X109" s="54">
        <f>SUMPRODUCT(X41:X47,N41:N47)/SUM(N41:N47)</f>
        <v>8395.3295320456018</v>
      </c>
    </row>
    <row r="110" spans="1:24" x14ac:dyDescent="0.3">
      <c r="A110" s="152" t="s">
        <v>41</v>
      </c>
      <c r="B110" s="59">
        <v>2024</v>
      </c>
      <c r="C110" s="78">
        <f t="shared" si="19"/>
        <v>904.9309865601075</v>
      </c>
      <c r="D110" s="53">
        <f t="shared" si="19"/>
        <v>1432.1832782050606</v>
      </c>
      <c r="E110" s="53">
        <f t="shared" si="19"/>
        <v>142.05236859757343</v>
      </c>
      <c r="F110" s="184">
        <f t="shared" si="19"/>
        <v>2479.1666333627413</v>
      </c>
      <c r="G110" s="53">
        <f t="shared" si="19"/>
        <v>5278.5248271048531</v>
      </c>
      <c r="H110" s="78">
        <f t="shared" si="19"/>
        <v>904.93098656010693</v>
      </c>
      <c r="I110" s="53">
        <f t="shared" si="19"/>
        <v>1432.1832782050608</v>
      </c>
      <c r="J110" s="53">
        <f t="shared" si="19"/>
        <v>142.05236859757341</v>
      </c>
      <c r="K110" s="184">
        <f t="shared" si="19"/>
        <v>2479.1666333627418</v>
      </c>
      <c r="L110" s="53">
        <f t="shared" si="19"/>
        <v>246.95150122726602</v>
      </c>
      <c r="M110" s="53">
        <f t="shared" si="20"/>
        <v>17490.482278813532</v>
      </c>
      <c r="N110" s="205">
        <f t="shared" si="20"/>
        <v>17737.433780040799</v>
      </c>
      <c r="O110" s="52">
        <f t="shared" si="20"/>
        <v>7.0000000000000001E-3</v>
      </c>
      <c r="P110" s="52">
        <f t="shared" si="20"/>
        <v>7.0000000000000001E-3</v>
      </c>
      <c r="Q110" s="52">
        <f t="shared" si="20"/>
        <v>7.0000000000000001E-3</v>
      </c>
      <c r="R110" s="210">
        <f t="shared" si="20"/>
        <v>2.0999999999999998E-2</v>
      </c>
      <c r="S110" s="53">
        <f t="shared" si="20"/>
        <v>-12458.901952935945</v>
      </c>
      <c r="T110" s="78">
        <f>SUMPRODUCT(T48:T54,H48:H54)/SUM(H48:H54)</f>
        <v>109710.48412190929</v>
      </c>
      <c r="U110" s="53">
        <f>SUMPRODUCT(U48:U54,I48:I54)/SUM(I48:I54)</f>
        <v>95538.479522378868</v>
      </c>
      <c r="V110" s="53">
        <f>SUMPRODUCT(V48:V54,J48:J54)/SUM(J48:J54)</f>
        <v>94150.062026405765</v>
      </c>
      <c r="W110" s="184">
        <f t="shared" si="21"/>
        <v>100631.90807209849</v>
      </c>
      <c r="X110" s="54">
        <f>SUMPRODUCT(X48:X54,N48:N54)/SUM(N48:N54)</f>
        <v>8662.9839790514452</v>
      </c>
    </row>
    <row r="111" spans="1:24" x14ac:dyDescent="0.3">
      <c r="A111" s="152" t="s">
        <v>41</v>
      </c>
      <c r="B111" s="59">
        <v>2025</v>
      </c>
      <c r="C111" s="78">
        <f t="shared" si="19"/>
        <v>932.54743291140869</v>
      </c>
      <c r="D111" s="53">
        <f t="shared" si="19"/>
        <v>1534.4107120577901</v>
      </c>
      <c r="E111" s="53">
        <f t="shared" si="19"/>
        <v>155.72134095532334</v>
      </c>
      <c r="F111" s="184">
        <f t="shared" si="19"/>
        <v>2622.6794859245224</v>
      </c>
      <c r="G111" s="53">
        <f t="shared" si="19"/>
        <v>5573.6790683270428</v>
      </c>
      <c r="H111" s="78">
        <f t="shared" si="19"/>
        <v>932.54743291140903</v>
      </c>
      <c r="I111" s="53">
        <f t="shared" si="19"/>
        <v>1534.4107120577896</v>
      </c>
      <c r="J111" s="53">
        <f t="shared" si="19"/>
        <v>155.7213409553234</v>
      </c>
      <c r="K111" s="184">
        <f t="shared" si="19"/>
        <v>2622.6794859245224</v>
      </c>
      <c r="L111" s="53">
        <f t="shared" si="19"/>
        <v>251.48461990766447</v>
      </c>
      <c r="M111" s="53">
        <f t="shared" si="20"/>
        <v>18499.659618849393</v>
      </c>
      <c r="N111" s="205">
        <f t="shared" si="20"/>
        <v>18751.144238757053</v>
      </c>
      <c r="O111" s="52">
        <f t="shared" si="20"/>
        <v>7.0000000000000001E-3</v>
      </c>
      <c r="P111" s="52">
        <f t="shared" si="20"/>
        <v>7.0000000000000001E-3</v>
      </c>
      <c r="Q111" s="52">
        <f t="shared" si="20"/>
        <v>7.0000000000000001E-3</v>
      </c>
      <c r="R111" s="210">
        <f t="shared" si="20"/>
        <v>2.0999999999999998E-2</v>
      </c>
      <c r="S111" s="53">
        <f t="shared" si="20"/>
        <v>-13177.458170430011</v>
      </c>
      <c r="T111" s="78">
        <f>SUMPRODUCT(T55:T61,H55:H61)/SUM(H55:H61)</f>
        <v>115313.4235140845</v>
      </c>
      <c r="U111" s="53">
        <f>SUMPRODUCT(U55:U61,I55:I61)/SUM(I55:I61)</f>
        <v>95940.554967057309</v>
      </c>
      <c r="V111" s="53">
        <f>SUMPRODUCT(V55:V61,J55:J61)/SUM(J55:J61)</f>
        <v>93222.746699893571</v>
      </c>
      <c r="W111" s="184">
        <f t="shared" si="21"/>
        <v>102667.605747957</v>
      </c>
      <c r="X111" s="54">
        <f>SUMPRODUCT(X55:X61,N55:N61)/SUM(N55:N61)</f>
        <v>8940.8079897800762</v>
      </c>
    </row>
    <row r="112" spans="1:24" x14ac:dyDescent="0.3">
      <c r="A112" s="152" t="s">
        <v>41</v>
      </c>
      <c r="B112" s="59">
        <v>2026</v>
      </c>
      <c r="C112" s="78">
        <f t="shared" si="19"/>
        <v>897.64391804891409</v>
      </c>
      <c r="D112" s="53">
        <f t="shared" si="19"/>
        <v>1653.6657722355569</v>
      </c>
      <c r="E112" s="53">
        <f t="shared" si="19"/>
        <v>172.22367156418775</v>
      </c>
      <c r="F112" s="184">
        <f t="shared" si="19"/>
        <v>2723.5333618486588</v>
      </c>
      <c r="G112" s="53">
        <f t="shared" si="19"/>
        <v>5922.9045341084175</v>
      </c>
      <c r="H112" s="78">
        <f t="shared" si="19"/>
        <v>897.64391804891397</v>
      </c>
      <c r="I112" s="53">
        <f t="shared" si="19"/>
        <v>1653.6657722355574</v>
      </c>
      <c r="J112" s="53">
        <f t="shared" si="19"/>
        <v>172.2236715641877</v>
      </c>
      <c r="K112" s="184">
        <f t="shared" si="19"/>
        <v>2723.5333618486593</v>
      </c>
      <c r="L112" s="53">
        <f t="shared" si="19"/>
        <v>262.52757799979338</v>
      </c>
      <c r="M112" s="53">
        <f t="shared" si="20"/>
        <v>19559.949640259212</v>
      </c>
      <c r="N112" s="205">
        <f t="shared" si="20"/>
        <v>19822.477218259002</v>
      </c>
      <c r="O112" s="52">
        <f t="shared" si="20"/>
        <v>7.0000000000000001E-3</v>
      </c>
      <c r="P112" s="52">
        <f t="shared" si="20"/>
        <v>7.0000000000000001E-3</v>
      </c>
      <c r="Q112" s="52">
        <f t="shared" si="20"/>
        <v>7.0000000000000001E-3</v>
      </c>
      <c r="R112" s="210">
        <f t="shared" si="20"/>
        <v>2.0999999999999998E-2</v>
      </c>
      <c r="S112" s="53">
        <f t="shared" si="20"/>
        <v>-13899.565684150584</v>
      </c>
      <c r="T112" s="78">
        <f>SUMPRODUCT(T62:T68,H62:H68)/SUM(H62:H68)</f>
        <v>131968.19915084753</v>
      </c>
      <c r="U112" s="53">
        <f>SUMPRODUCT(U62:U68,I62:I68)/SUM(I62:I68)</f>
        <v>96409.995506287698</v>
      </c>
      <c r="V112" s="53">
        <f>SUMPRODUCT(V62:V68,J62:J68)/SUM(J62:J68)</f>
        <v>92161.457022789997</v>
      </c>
      <c r="W112" s="184">
        <f t="shared" si="21"/>
        <v>107860.89483388224</v>
      </c>
      <c r="X112" s="54">
        <f>SUMPRODUCT(X62:X68,N62:N68)/SUM(N62:N68)</f>
        <v>9215.6529419495473</v>
      </c>
    </row>
    <row r="113" spans="1:29" x14ac:dyDescent="0.3">
      <c r="A113" s="152" t="s">
        <v>41</v>
      </c>
      <c r="B113" s="59">
        <v>2027</v>
      </c>
      <c r="C113" s="78">
        <f t="shared" si="19"/>
        <v>856.50785415385167</v>
      </c>
      <c r="D113" s="53">
        <f t="shared" si="19"/>
        <v>1791.9030904841004</v>
      </c>
      <c r="E113" s="53">
        <f t="shared" si="19"/>
        <v>192.03399496467836</v>
      </c>
      <c r="F113" s="184">
        <f t="shared" si="19"/>
        <v>2840.4449396026298</v>
      </c>
      <c r="G113" s="53">
        <f t="shared" si="19"/>
        <v>6323.4164178039364</v>
      </c>
      <c r="H113" s="78">
        <f t="shared" si="19"/>
        <v>856.50785415385167</v>
      </c>
      <c r="I113" s="53">
        <f t="shared" si="19"/>
        <v>1791.9030904841006</v>
      </c>
      <c r="J113" s="53">
        <f t="shared" si="19"/>
        <v>192.00610379185207</v>
      </c>
      <c r="K113" s="184">
        <f t="shared" si="19"/>
        <v>2840.4170484298047</v>
      </c>
      <c r="L113" s="53">
        <f t="shared" si="19"/>
        <v>274.99543646746736</v>
      </c>
      <c r="M113" s="53">
        <f t="shared" si="20"/>
        <v>20771.481981948949</v>
      </c>
      <c r="N113" s="205">
        <f t="shared" si="20"/>
        <v>21046.477418416416</v>
      </c>
      <c r="O113" s="52">
        <f t="shared" si="20"/>
        <v>7.0000000000000001E-3</v>
      </c>
      <c r="P113" s="52">
        <f t="shared" si="20"/>
        <v>7.0000000000000001E-3</v>
      </c>
      <c r="Q113" s="52">
        <f t="shared" si="20"/>
        <v>3.4891172826274679E-2</v>
      </c>
      <c r="R113" s="210">
        <f t="shared" si="20"/>
        <v>4.8891172826274684E-2</v>
      </c>
      <c r="S113" s="53">
        <f t="shared" si="20"/>
        <v>-14723.054000612479</v>
      </c>
      <c r="T113" s="78">
        <f>SUMPRODUCT(T69:T75,H69:H75)/SUM(H69:H75)</f>
        <v>152568.73476325802</v>
      </c>
      <c r="U113" s="53">
        <f>SUMPRODUCT(U69:U75,I69:I75)/SUM(I69:I75)</f>
        <v>96266.721780955457</v>
      </c>
      <c r="V113" s="53">
        <f>SUMPRODUCT(V69:V75,J69:J75)/SUM(J69:J75)</f>
        <v>90357.216345593057</v>
      </c>
      <c r="W113" s="184">
        <f t="shared" si="21"/>
        <v>112844.729308429</v>
      </c>
      <c r="X113" s="54">
        <f>SUMPRODUCT(X69:X75,N69:N75)/SUM(N69:N75)</f>
        <v>9500.4796423500211</v>
      </c>
    </row>
    <row r="114" spans="1:29" x14ac:dyDescent="0.3">
      <c r="A114" s="152" t="s">
        <v>41</v>
      </c>
      <c r="B114" s="59">
        <v>2028</v>
      </c>
      <c r="C114" s="78">
        <f t="shared" si="19"/>
        <v>810.61276606520096</v>
      </c>
      <c r="D114" s="53">
        <f t="shared" si="19"/>
        <v>1952.6960946242134</v>
      </c>
      <c r="E114" s="53">
        <f t="shared" si="19"/>
        <v>219.38583708805922</v>
      </c>
      <c r="F114" s="184">
        <f t="shared" si="19"/>
        <v>2982.6946977774737</v>
      </c>
      <c r="G114" s="53">
        <f t="shared" si="19"/>
        <v>6724.677554353967</v>
      </c>
      <c r="H114" s="78">
        <f t="shared" si="19"/>
        <v>810.6127660652005</v>
      </c>
      <c r="I114" s="53">
        <f t="shared" si="19"/>
        <v>1952.6960946242134</v>
      </c>
      <c r="J114" s="53">
        <f t="shared" si="19"/>
        <v>212.30026249665445</v>
      </c>
      <c r="K114" s="184">
        <f t="shared" si="19"/>
        <v>2975.6091231860687</v>
      </c>
      <c r="L114" s="53">
        <f t="shared" si="19"/>
        <v>292.24387195643124</v>
      </c>
      <c r="M114" s="53">
        <f t="shared" si="20"/>
        <v>22325.568338436224</v>
      </c>
      <c r="N114" s="205">
        <f t="shared" si="20"/>
        <v>22617.812210392654</v>
      </c>
      <c r="O114" s="52">
        <f t="shared" si="20"/>
        <v>7.0000000000000001E-3</v>
      </c>
      <c r="P114" s="52">
        <f t="shared" si="20"/>
        <v>7.0000000000000001E-3</v>
      </c>
      <c r="Q114" s="52">
        <f t="shared" si="20"/>
        <v>7.0925745914047971</v>
      </c>
      <c r="R114" s="210">
        <f t="shared" si="20"/>
        <v>7.1065745914047964</v>
      </c>
      <c r="S114" s="53">
        <f t="shared" si="20"/>
        <v>-15893.12765603869</v>
      </c>
      <c r="T114" s="78">
        <f>SUMPRODUCT(T76:T82,H76:H82)/SUM(H76:H82)</f>
        <v>178415.23024661461</v>
      </c>
      <c r="U114" s="53">
        <f>SUMPRODUCT(U76:U82,I76:I82)/SUM(I76:I82)</f>
        <v>95679.134439367495</v>
      </c>
      <c r="V114" s="53">
        <f>SUMPRODUCT(V76:V82,J76:J82)/SUM(J76:J82)</f>
        <v>89701.231273671423</v>
      </c>
      <c r="W114" s="184">
        <f t="shared" si="21"/>
        <v>117791.52297581595</v>
      </c>
      <c r="X114" s="54">
        <f>SUMPRODUCT(X76:X82,N76:N82)/SUM(N76:N82)</f>
        <v>9754.4748067038508</v>
      </c>
    </row>
    <row r="115" spans="1:29" x14ac:dyDescent="0.3">
      <c r="A115" s="152" t="s">
        <v>41</v>
      </c>
      <c r="B115" s="59">
        <v>2029</v>
      </c>
      <c r="C115" s="78">
        <f t="shared" si="19"/>
        <v>760.12160004139923</v>
      </c>
      <c r="D115" s="53">
        <f t="shared" si="19"/>
        <v>2139.4847473800505</v>
      </c>
      <c r="E115" s="53">
        <f t="shared" si="19"/>
        <v>255.33920167798976</v>
      </c>
      <c r="F115" s="184">
        <f t="shared" si="19"/>
        <v>3154.9455490994396</v>
      </c>
      <c r="G115" s="53">
        <f t="shared" si="19"/>
        <v>7251.779001323348</v>
      </c>
      <c r="H115" s="78">
        <f t="shared" si="19"/>
        <v>760.12160004139923</v>
      </c>
      <c r="I115" s="53">
        <f t="shared" si="19"/>
        <v>2139.4847473800505</v>
      </c>
      <c r="J115" s="53">
        <f t="shared" si="19"/>
        <v>234.26768765480352</v>
      </c>
      <c r="K115" s="184">
        <f t="shared" si="19"/>
        <v>3133.8740350762537</v>
      </c>
      <c r="L115" s="53">
        <f t="shared" si="19"/>
        <v>311.80510373476272</v>
      </c>
      <c r="M115" s="53">
        <f t="shared" si="20"/>
        <v>24160.953830395498</v>
      </c>
      <c r="N115" s="205">
        <f t="shared" si="20"/>
        <v>24472.758934130259</v>
      </c>
      <c r="O115" s="52">
        <f t="shared" si="20"/>
        <v>7.0000000000000001E-3</v>
      </c>
      <c r="P115" s="52">
        <f t="shared" si="20"/>
        <v>7.0000000000000001E-3</v>
      </c>
      <c r="Q115" s="52">
        <f t="shared" si="20"/>
        <v>21.078514023186237</v>
      </c>
      <c r="R115" s="210">
        <f t="shared" si="20"/>
        <v>21.092514023186236</v>
      </c>
      <c r="S115" s="53">
        <f t="shared" si="20"/>
        <v>-17220.972932806912</v>
      </c>
      <c r="T115" s="78">
        <f t="shared" ref="T115:V116" si="22">SUMPRODUCT(T83:T89,H83:H89)/SUM(H83:H89)</f>
        <v>210826.96316854795</v>
      </c>
      <c r="U115" s="53">
        <f t="shared" si="22"/>
        <v>94552.607705903429</v>
      </c>
      <c r="V115" s="53">
        <f t="shared" si="22"/>
        <v>89452.40095276713</v>
      </c>
      <c r="W115" s="184">
        <f t="shared" si="21"/>
        <v>122373.71171313824</v>
      </c>
      <c r="X115" s="54">
        <f>SUMPRODUCT(X83:X89,N83:N89)/SUM(N83:N89)</f>
        <v>10063.446868975441</v>
      </c>
    </row>
    <row r="116" spans="1:29" ht="16.2" thickBot="1" x14ac:dyDescent="0.35">
      <c r="A116" s="153" t="s">
        <v>41</v>
      </c>
      <c r="B116" s="60">
        <v>2030</v>
      </c>
      <c r="C116" s="79">
        <f t="shared" si="19"/>
        <v>706.51807184998381</v>
      </c>
      <c r="D116" s="56">
        <f t="shared" si="19"/>
        <v>2356.9821070958869</v>
      </c>
      <c r="E116" s="56">
        <f t="shared" si="19"/>
        <v>300.78532624680139</v>
      </c>
      <c r="F116" s="185">
        <f t="shared" si="19"/>
        <v>3364.2855051926717</v>
      </c>
      <c r="G116" s="56">
        <f t="shared" si="19"/>
        <v>7868.0961485161897</v>
      </c>
      <c r="H116" s="79">
        <f t="shared" si="19"/>
        <v>706.51807184998404</v>
      </c>
      <c r="I116" s="56">
        <f t="shared" si="19"/>
        <v>2356.9821070958869</v>
      </c>
      <c r="J116" s="56">
        <f t="shared" si="19"/>
        <v>259.55218261667801</v>
      </c>
      <c r="K116" s="185">
        <f t="shared" si="19"/>
        <v>3323.0523615625489</v>
      </c>
      <c r="L116" s="56">
        <f t="shared" si="19"/>
        <v>334.58101313630647</v>
      </c>
      <c r="M116" s="56">
        <f t="shared" si="20"/>
        <v>26367.747943211223</v>
      </c>
      <c r="N116" s="206">
        <f t="shared" si="20"/>
        <v>26702.328956347534</v>
      </c>
      <c r="O116" s="55">
        <f t="shared" si="20"/>
        <v>7.0000000000000001E-3</v>
      </c>
      <c r="P116" s="55">
        <f t="shared" si="20"/>
        <v>7.0000000000000001E-3</v>
      </c>
      <c r="Q116" s="55">
        <f t="shared" si="20"/>
        <v>41.240143630123413</v>
      </c>
      <c r="R116" s="211">
        <f t="shared" si="20"/>
        <v>41.254143630123409</v>
      </c>
      <c r="S116" s="56">
        <f t="shared" si="20"/>
        <v>-18834.225807831343</v>
      </c>
      <c r="T116" s="79">
        <f t="shared" si="22"/>
        <v>221372.94862699095</v>
      </c>
      <c r="U116" s="56">
        <f t="shared" si="22"/>
        <v>94419.550606108125</v>
      </c>
      <c r="V116" s="56">
        <f t="shared" si="22"/>
        <v>89339.079101116557</v>
      </c>
      <c r="W116" s="185">
        <f t="shared" ref="W116" si="23">SUMPRODUCT(T116:V116,H116:J116)/K116</f>
        <v>121014.44376485437</v>
      </c>
      <c r="X116" s="57">
        <f>SUMPRODUCT(X84:X90,N84:N90)/SUM(N84:N90)</f>
        <v>10106.384697736697</v>
      </c>
    </row>
    <row r="117" spans="1:29" x14ac:dyDescent="0.3">
      <c r="A117" s="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</row>
    <row r="118" spans="1:29" x14ac:dyDescent="0.3">
      <c r="A118" s="1"/>
      <c r="C118" s="151"/>
      <c r="D118" s="151"/>
      <c r="E118" s="157"/>
      <c r="F118" s="157"/>
      <c r="G118" s="157"/>
      <c r="H118" s="157"/>
      <c r="I118" s="151"/>
      <c r="J118" s="151"/>
      <c r="K118" s="159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</row>
    <row r="119" spans="1:29" x14ac:dyDescent="0.3">
      <c r="A119" s="1"/>
      <c r="C119" s="151"/>
      <c r="D119" s="151"/>
      <c r="E119" s="158"/>
      <c r="F119" s="158"/>
      <c r="G119" s="158"/>
      <c r="H119" s="158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</row>
    <row r="120" spans="1:29" x14ac:dyDescent="0.3">
      <c r="A120" s="1"/>
      <c r="C120" s="151"/>
      <c r="D120" s="151"/>
      <c r="E120" s="158"/>
      <c r="F120" s="158"/>
      <c r="G120" s="158"/>
      <c r="H120" s="158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</row>
    <row r="121" spans="1:29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</row>
    <row r="122" spans="1:29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</row>
    <row r="123" spans="1:29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</row>
    <row r="124" spans="1:29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</row>
    <row r="125" spans="1:29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</row>
    <row r="126" spans="1:29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</row>
    <row r="127" spans="1:29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</row>
    <row r="128" spans="1:29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</row>
    <row r="129" spans="2:28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</row>
    <row r="131" spans="2:28" x14ac:dyDescent="0.3">
      <c r="B131" s="151"/>
    </row>
  </sheetData>
  <mergeCells count="8">
    <mergeCell ref="O101:S101"/>
    <mergeCell ref="T101:X101"/>
    <mergeCell ref="C101:G101"/>
    <mergeCell ref="H101:N101"/>
    <mergeCell ref="C3:G3"/>
    <mergeCell ref="H3:N3"/>
    <mergeCell ref="O3:S3"/>
    <mergeCell ref="T3:X3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1"/>
  <sheetViews>
    <sheetView zoomScale="80" zoomScaleNormal="80"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AD12" sqref="AD12"/>
    </sheetView>
  </sheetViews>
  <sheetFormatPr defaultRowHeight="15.6" x14ac:dyDescent="0.3"/>
  <cols>
    <col min="1" max="1" width="6.5" style="25" customWidth="1"/>
    <col min="2" max="2" width="5.8984375" style="25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6" width="6.19921875" style="1" bestFit="1" customWidth="1"/>
    <col min="7" max="7" width="6.3984375" style="1" bestFit="1" customWidth="1"/>
    <col min="8" max="8" width="7.296875" style="1" bestFit="1" customWidth="1"/>
    <col min="9" max="9" width="8.59765625" style="1" bestFit="1" customWidth="1"/>
    <col min="10" max="10" width="7.19921875" style="1" bestFit="1" customWidth="1"/>
    <col min="11" max="11" width="6.3984375" style="1" bestFit="1" customWidth="1"/>
    <col min="12" max="12" width="7.8984375" style="1" bestFit="1" customWidth="1"/>
    <col min="13" max="13" width="7.59765625" style="1" bestFit="1" customWidth="1"/>
    <col min="14" max="14" width="6.398437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bestFit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customWidth="1"/>
    <col min="25" max="25" width="10.09765625" style="1" bestFit="1" customWidth="1"/>
    <col min="26" max="26" width="7.19921875" style="1" bestFit="1" customWidth="1"/>
    <col min="27" max="16384" width="8.796875" style="1"/>
  </cols>
  <sheetData>
    <row r="1" spans="1:25" x14ac:dyDescent="0.3">
      <c r="A1" s="28" t="s">
        <v>192</v>
      </c>
    </row>
    <row r="2" spans="1:25" ht="16.2" thickBot="1" x14ac:dyDescent="0.35">
      <c r="A2" s="39" t="s">
        <v>191</v>
      </c>
    </row>
    <row r="3" spans="1:25" ht="16.2" thickBot="1" x14ac:dyDescent="0.35">
      <c r="A3" s="34"/>
      <c r="B3" s="31"/>
      <c r="C3" s="523" t="s">
        <v>26</v>
      </c>
      <c r="D3" s="522"/>
      <c r="E3" s="522"/>
      <c r="F3" s="522"/>
      <c r="G3" s="524"/>
      <c r="H3" s="523" t="s">
        <v>27</v>
      </c>
      <c r="I3" s="522"/>
      <c r="J3" s="522"/>
      <c r="K3" s="522"/>
      <c r="L3" s="522"/>
      <c r="M3" s="522"/>
      <c r="N3" s="524"/>
      <c r="O3" s="523" t="s">
        <v>42</v>
      </c>
      <c r="P3" s="522"/>
      <c r="Q3" s="522"/>
      <c r="R3" s="522"/>
      <c r="S3" s="524"/>
      <c r="T3" s="523" t="s">
        <v>28</v>
      </c>
      <c r="U3" s="522"/>
      <c r="V3" s="522"/>
      <c r="W3" s="522"/>
      <c r="X3" s="524"/>
    </row>
    <row r="4" spans="1:25" ht="16.2" thickBot="1" x14ac:dyDescent="0.35">
      <c r="A4" s="35"/>
      <c r="B4" s="33"/>
      <c r="C4" s="29" t="s">
        <v>30</v>
      </c>
      <c r="D4" s="29" t="s">
        <v>31</v>
      </c>
      <c r="E4" s="29" t="s">
        <v>32</v>
      </c>
      <c r="F4" s="181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181" t="s">
        <v>33</v>
      </c>
      <c r="L4" s="3" t="s">
        <v>34</v>
      </c>
      <c r="M4" s="29" t="s">
        <v>35</v>
      </c>
      <c r="N4" s="181" t="s">
        <v>43</v>
      </c>
      <c r="O4" s="29" t="s">
        <v>30</v>
      </c>
      <c r="P4" s="29" t="s">
        <v>31</v>
      </c>
      <c r="Q4" s="29" t="s">
        <v>32</v>
      </c>
      <c r="R4" s="181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181" t="s">
        <v>33</v>
      </c>
      <c r="X4" s="29" t="s">
        <v>29</v>
      </c>
    </row>
    <row r="5" spans="1:25" ht="16.2" thickBot="1" x14ac:dyDescent="0.35">
      <c r="A5" s="36" t="s">
        <v>65</v>
      </c>
      <c r="B5" s="203" t="s">
        <v>25</v>
      </c>
      <c r="C5" s="37" t="s">
        <v>11</v>
      </c>
      <c r="D5" s="37" t="s">
        <v>12</v>
      </c>
      <c r="E5" s="37" t="s">
        <v>13</v>
      </c>
      <c r="F5" s="182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182" t="s">
        <v>38</v>
      </c>
      <c r="L5" s="172" t="s">
        <v>18</v>
      </c>
      <c r="M5" s="174" t="s">
        <v>19</v>
      </c>
      <c r="N5" s="186" t="s">
        <v>37</v>
      </c>
      <c r="O5" s="37" t="s">
        <v>7</v>
      </c>
      <c r="P5" s="37" t="s">
        <v>8</v>
      </c>
      <c r="Q5" s="37" t="s">
        <v>9</v>
      </c>
      <c r="R5" s="186" t="s">
        <v>39</v>
      </c>
      <c r="S5" s="2" t="s">
        <v>10</v>
      </c>
      <c r="T5" s="37" t="s">
        <v>20</v>
      </c>
      <c r="U5" s="37" t="s">
        <v>21</v>
      </c>
      <c r="V5" s="37" t="s">
        <v>22</v>
      </c>
      <c r="W5" s="186" t="s">
        <v>40</v>
      </c>
      <c r="X5" s="37" t="s">
        <v>23</v>
      </c>
    </row>
    <row r="6" spans="1:25" x14ac:dyDescent="0.3">
      <c r="A6" s="22" t="s">
        <v>0</v>
      </c>
      <c r="B6" s="178">
        <v>2018</v>
      </c>
      <c r="C6" s="490">
        <v>220.27144153331335</v>
      </c>
      <c r="D6" s="473">
        <v>78.745003511188145</v>
      </c>
      <c r="E6" s="473">
        <v>8.566474183914492</v>
      </c>
      <c r="F6" s="175">
        <f t="shared" ref="F6:F37" si="0">SUM(C6:E6)</f>
        <v>307.58291922841596</v>
      </c>
      <c r="G6" s="473">
        <v>1561.993503385861</v>
      </c>
      <c r="H6" s="490">
        <v>206.54423966882203</v>
      </c>
      <c r="I6" s="473">
        <v>77.349103907877819</v>
      </c>
      <c r="J6" s="473">
        <v>8.4297745249086979</v>
      </c>
      <c r="K6" s="175">
        <f t="shared" ref="K6:K37" si="1">SUM(H6:J6)</f>
        <v>292.32311810160854</v>
      </c>
      <c r="L6" s="473">
        <v>46.752826129324227</v>
      </c>
      <c r="M6" s="473">
        <v>1761.2290099768259</v>
      </c>
      <c r="N6" s="73">
        <f t="shared" ref="N6:N37" si="2">SUM(L6:M6)</f>
        <v>1807.98183610615</v>
      </c>
      <c r="O6" s="473">
        <v>1E-3</v>
      </c>
      <c r="P6" s="473">
        <v>1E-3</v>
      </c>
      <c r="Q6" s="473">
        <v>1.0403319791417218E-2</v>
      </c>
      <c r="R6" s="169">
        <f>SUM(O6:Q6)</f>
        <v>1.2403319791417218E-2</v>
      </c>
      <c r="S6" s="493">
        <v>-245.98733272028917</v>
      </c>
      <c r="T6" s="499">
        <v>76994.711518395969</v>
      </c>
      <c r="U6" s="493">
        <v>79620.37074439456</v>
      </c>
      <c r="V6" s="493">
        <v>82438.713899472627</v>
      </c>
      <c r="W6" s="66">
        <f>SUMPRODUCT(T6:V6,H6:J6)/K6</f>
        <v>77846.454283391518</v>
      </c>
      <c r="X6" s="12">
        <v>7357.4300927930281</v>
      </c>
      <c r="Y6" s="122"/>
    </row>
    <row r="7" spans="1:25" x14ac:dyDescent="0.3">
      <c r="A7" s="23" t="s">
        <v>1</v>
      </c>
      <c r="B7" s="179">
        <v>2018</v>
      </c>
      <c r="C7" s="491">
        <v>95.48810102722291</v>
      </c>
      <c r="D7" s="475">
        <v>414.04894000327272</v>
      </c>
      <c r="E7" s="475">
        <v>33.830309604790386</v>
      </c>
      <c r="F7" s="176">
        <f t="shared" si="0"/>
        <v>543.36735063528602</v>
      </c>
      <c r="G7" s="475">
        <v>332.10403618883595</v>
      </c>
      <c r="H7" s="491">
        <v>95.065742750544629</v>
      </c>
      <c r="I7" s="475">
        <v>421.23042051868015</v>
      </c>
      <c r="J7" s="475">
        <v>33.888387268538111</v>
      </c>
      <c r="K7" s="176">
        <f t="shared" si="1"/>
        <v>550.18455053776279</v>
      </c>
      <c r="L7" s="475">
        <v>49.94774199522189</v>
      </c>
      <c r="M7" s="475">
        <v>4003.5527529301157</v>
      </c>
      <c r="N7" s="74">
        <f t="shared" si="2"/>
        <v>4053.5004949253375</v>
      </c>
      <c r="O7" s="475">
        <v>1E-3</v>
      </c>
      <c r="P7" s="475">
        <v>1E-3</v>
      </c>
      <c r="Q7" s="475">
        <v>1E-3</v>
      </c>
      <c r="R7" s="170">
        <f>SUM(O7:Q7)</f>
        <v>3.0000000000000001E-3</v>
      </c>
      <c r="S7" s="495">
        <v>-3721.3954587365006</v>
      </c>
      <c r="T7" s="500">
        <v>78269.678446868464</v>
      </c>
      <c r="U7" s="495">
        <v>79642.820568727446</v>
      </c>
      <c r="V7" s="495">
        <v>83710.933407883742</v>
      </c>
      <c r="W7" s="67">
        <f t="shared" ref="W7:W70" si="3">SUMPRODUCT(T7:V7,H7:J7)/K7</f>
        <v>79656.13066189838</v>
      </c>
      <c r="X7" s="15">
        <v>6993.2141258114571</v>
      </c>
    </row>
    <row r="8" spans="1:25" x14ac:dyDescent="0.3">
      <c r="A8" s="23" t="s">
        <v>2</v>
      </c>
      <c r="B8" s="179">
        <v>2018</v>
      </c>
      <c r="C8" s="491">
        <v>97.043212590161858</v>
      </c>
      <c r="D8" s="475">
        <v>82.8119700845659</v>
      </c>
      <c r="E8" s="475">
        <v>6.4309587999049436</v>
      </c>
      <c r="F8" s="176">
        <f t="shared" si="0"/>
        <v>186.2861414746327</v>
      </c>
      <c r="G8" s="475">
        <v>430.27491767376745</v>
      </c>
      <c r="H8" s="491">
        <v>101.39359082091111</v>
      </c>
      <c r="I8" s="475">
        <v>88.501306752352946</v>
      </c>
      <c r="J8" s="475">
        <v>6.7414787438819701</v>
      </c>
      <c r="K8" s="176">
        <f t="shared" si="1"/>
        <v>196.63637631714604</v>
      </c>
      <c r="L8" s="475">
        <v>30.359288697347203</v>
      </c>
      <c r="M8" s="475">
        <v>1182.1128043851913</v>
      </c>
      <c r="N8" s="74">
        <f t="shared" si="2"/>
        <v>1212.4720930825385</v>
      </c>
      <c r="O8" s="475">
        <v>1E-3</v>
      </c>
      <c r="P8" s="475">
        <v>1E-3</v>
      </c>
      <c r="Q8" s="475">
        <v>1E-3</v>
      </c>
      <c r="R8" s="170">
        <f t="shared" ref="R8:R71" si="4">SUM(O8:Q8)</f>
        <v>3.0000000000000001E-3</v>
      </c>
      <c r="S8" s="495">
        <v>-782.19617540877118</v>
      </c>
      <c r="T8" s="500">
        <v>79612.218468440959</v>
      </c>
      <c r="U8" s="495">
        <v>80542.744492645958</v>
      </c>
      <c r="V8" s="495">
        <v>85054.8072214719</v>
      </c>
      <c r="W8" s="67">
        <f t="shared" si="3"/>
        <v>80217.619502212372</v>
      </c>
      <c r="X8" s="15">
        <v>7388.6490268978041</v>
      </c>
    </row>
    <row r="9" spans="1:25" x14ac:dyDescent="0.3">
      <c r="A9" s="23" t="s">
        <v>3</v>
      </c>
      <c r="B9" s="179">
        <v>2018</v>
      </c>
      <c r="C9" s="491">
        <v>58.980659438163073</v>
      </c>
      <c r="D9" s="475">
        <v>58.138044069897646</v>
      </c>
      <c r="E9" s="475">
        <v>5.147024208227311</v>
      </c>
      <c r="F9" s="176">
        <f t="shared" si="0"/>
        <v>122.26572771628803</v>
      </c>
      <c r="G9" s="475">
        <v>312.95915404968321</v>
      </c>
      <c r="H9" s="491">
        <v>73.273547456555377</v>
      </c>
      <c r="I9" s="475">
        <v>76.396207453537386</v>
      </c>
      <c r="J9" s="475">
        <v>6.6961833275157927</v>
      </c>
      <c r="K9" s="176">
        <f t="shared" si="1"/>
        <v>156.36593823760856</v>
      </c>
      <c r="L9" s="475">
        <v>18.402649429558512</v>
      </c>
      <c r="M9" s="475">
        <v>787.98536010137286</v>
      </c>
      <c r="N9" s="74">
        <f t="shared" si="2"/>
        <v>806.38800953093141</v>
      </c>
      <c r="O9" s="475">
        <v>1E-3</v>
      </c>
      <c r="P9" s="475">
        <v>1E-3</v>
      </c>
      <c r="Q9" s="475">
        <v>1E-3</v>
      </c>
      <c r="R9" s="170">
        <f t="shared" si="4"/>
        <v>3.0000000000000001E-3</v>
      </c>
      <c r="S9" s="495">
        <v>-321.35190063861182</v>
      </c>
      <c r="T9" s="500">
        <v>82538.734659109075</v>
      </c>
      <c r="U9" s="495">
        <v>80704.781294578162</v>
      </c>
      <c r="V9" s="495">
        <v>83859.823210750415</v>
      </c>
      <c r="W9" s="67">
        <f t="shared" si="3"/>
        <v>81699.28821672796</v>
      </c>
      <c r="X9" s="15">
        <v>7730.6606277324245</v>
      </c>
    </row>
    <row r="10" spans="1:25" x14ac:dyDescent="0.3">
      <c r="A10" s="23" t="s">
        <v>4</v>
      </c>
      <c r="B10" s="179">
        <v>2018</v>
      </c>
      <c r="C10" s="491">
        <v>45.125638719458493</v>
      </c>
      <c r="D10" s="475">
        <v>75.318898027449563</v>
      </c>
      <c r="E10" s="475">
        <v>7.0154824615355214</v>
      </c>
      <c r="F10" s="176">
        <f t="shared" si="0"/>
        <v>127.46001920844358</v>
      </c>
      <c r="G10" s="475">
        <v>1057.9985190946586</v>
      </c>
      <c r="H10" s="491">
        <v>33.471229836622044</v>
      </c>
      <c r="I10" s="475">
        <v>59.314386873693344</v>
      </c>
      <c r="J10" s="475">
        <v>5.4653074309244349</v>
      </c>
      <c r="K10" s="176">
        <f t="shared" si="1"/>
        <v>98.250924141239835</v>
      </c>
      <c r="L10" s="475">
        <v>15.41149788713402</v>
      </c>
      <c r="M10" s="475">
        <v>870.51106636488817</v>
      </c>
      <c r="N10" s="74">
        <f t="shared" si="2"/>
        <v>885.9225642520222</v>
      </c>
      <c r="O10" s="475">
        <v>1E-3</v>
      </c>
      <c r="P10" s="475">
        <v>1E-3</v>
      </c>
      <c r="Q10" s="475">
        <v>2.015911322605585E-3</v>
      </c>
      <c r="R10" s="170">
        <f t="shared" si="4"/>
        <v>4.0159113226055851E-3</v>
      </c>
      <c r="S10" s="495">
        <v>1E-3</v>
      </c>
      <c r="T10" s="500">
        <v>80982.491821146294</v>
      </c>
      <c r="U10" s="495">
        <v>76980.306961163718</v>
      </c>
      <c r="V10" s="495">
        <v>82303.256365207955</v>
      </c>
      <c r="W10" s="67">
        <f t="shared" si="3"/>
        <v>78639.829308201312</v>
      </c>
      <c r="X10" s="15">
        <v>7211.188073784655</v>
      </c>
    </row>
    <row r="11" spans="1:25" x14ac:dyDescent="0.3">
      <c r="A11" s="23" t="s">
        <v>5</v>
      </c>
      <c r="B11" s="179">
        <v>2018</v>
      </c>
      <c r="C11" s="491">
        <v>53.864199453964076</v>
      </c>
      <c r="D11" s="475">
        <v>252.91926633769731</v>
      </c>
      <c r="E11" s="475">
        <v>27.319455338942877</v>
      </c>
      <c r="F11" s="176">
        <f t="shared" si="0"/>
        <v>334.10292113060427</v>
      </c>
      <c r="G11" s="475">
        <v>387.04263670514086</v>
      </c>
      <c r="H11" s="491">
        <v>44.797878595792248</v>
      </c>
      <c r="I11" s="475">
        <v>223.65049913701768</v>
      </c>
      <c r="J11" s="475">
        <v>23.768528879446812</v>
      </c>
      <c r="K11" s="176">
        <f t="shared" si="1"/>
        <v>292.21690661225676</v>
      </c>
      <c r="L11" s="475">
        <v>27.744910633943078</v>
      </c>
      <c r="M11" s="475">
        <v>2479.9422049503933</v>
      </c>
      <c r="N11" s="74">
        <f t="shared" si="2"/>
        <v>2507.6871155843364</v>
      </c>
      <c r="O11" s="475">
        <v>1E-3</v>
      </c>
      <c r="P11" s="475">
        <v>1E-3</v>
      </c>
      <c r="Q11" s="475">
        <v>1.9860179629283221</v>
      </c>
      <c r="R11" s="170">
        <f t="shared" si="4"/>
        <v>1.9880179629283221</v>
      </c>
      <c r="S11" s="495">
        <v>-2120.6434788791953</v>
      </c>
      <c r="T11" s="500">
        <v>79943.816429671802</v>
      </c>
      <c r="U11" s="495">
        <v>79057.510311513324</v>
      </c>
      <c r="V11" s="495">
        <v>81688.959999999977</v>
      </c>
      <c r="W11" s="67">
        <f t="shared" si="3"/>
        <v>79407.422720692484</v>
      </c>
      <c r="X11" s="15">
        <v>6873.2976194014682</v>
      </c>
    </row>
    <row r="12" spans="1:25" ht="16.2" thickBot="1" x14ac:dyDescent="0.35">
      <c r="A12" s="24" t="s">
        <v>6</v>
      </c>
      <c r="B12" s="180">
        <v>2018</v>
      </c>
      <c r="C12" s="492">
        <v>183.80673915978605</v>
      </c>
      <c r="D12" s="477">
        <v>97.454661093996563</v>
      </c>
      <c r="E12" s="477">
        <v>9.4373695369141881</v>
      </c>
      <c r="F12" s="177">
        <f t="shared" si="0"/>
        <v>290.69876979069676</v>
      </c>
      <c r="G12" s="477">
        <v>164.06058957423616</v>
      </c>
      <c r="H12" s="492">
        <v>200.03376279282222</v>
      </c>
      <c r="I12" s="477">
        <v>112.99485848490886</v>
      </c>
      <c r="J12" s="477">
        <v>10.761976764971559</v>
      </c>
      <c r="K12" s="177">
        <f t="shared" si="1"/>
        <v>323.79059804270264</v>
      </c>
      <c r="L12" s="477">
        <v>28.592643368601237</v>
      </c>
      <c r="M12" s="477">
        <v>1750.0622792807339</v>
      </c>
      <c r="N12" s="75">
        <f t="shared" si="2"/>
        <v>1778.6549226493353</v>
      </c>
      <c r="O12" s="477">
        <v>1E-3</v>
      </c>
      <c r="P12" s="477">
        <v>1E-3</v>
      </c>
      <c r="Q12" s="477">
        <v>1E-3</v>
      </c>
      <c r="R12" s="171">
        <f>SUM(O12:Q12)</f>
        <v>3.0000000000000001E-3</v>
      </c>
      <c r="S12" s="497">
        <v>-1614.5933330750991</v>
      </c>
      <c r="T12" s="501">
        <v>80365.712383166712</v>
      </c>
      <c r="U12" s="497">
        <v>79191.634973012246</v>
      </c>
      <c r="V12" s="497">
        <v>82110.303847000032</v>
      </c>
      <c r="W12" s="68">
        <f t="shared" si="3"/>
        <v>80013.974381195541</v>
      </c>
      <c r="X12" s="21">
        <v>6862.6360620016176</v>
      </c>
    </row>
    <row r="13" spans="1:25" x14ac:dyDescent="0.3">
      <c r="A13" s="22" t="s">
        <v>0</v>
      </c>
      <c r="B13" s="178">
        <v>2019</v>
      </c>
      <c r="C13" s="490">
        <v>186.33400011616547</v>
      </c>
      <c r="D13" s="473">
        <v>76.321946504523268</v>
      </c>
      <c r="E13" s="473">
        <v>9.4161650088496085</v>
      </c>
      <c r="F13" s="175">
        <f t="shared" si="0"/>
        <v>272.07211162953831</v>
      </c>
      <c r="G13" s="474">
        <v>1575.7649413833642</v>
      </c>
      <c r="H13" s="490">
        <v>165.47749765330502</v>
      </c>
      <c r="I13" s="473">
        <v>64.581964460040396</v>
      </c>
      <c r="J13" s="473">
        <v>9.1628493827385498</v>
      </c>
      <c r="K13" s="175">
        <f t="shared" si="1"/>
        <v>239.22231149608399</v>
      </c>
      <c r="L13" s="473">
        <v>48.812905237149209</v>
      </c>
      <c r="M13" s="473">
        <v>1629.2170124773015</v>
      </c>
      <c r="N13" s="73">
        <f t="shared" si="2"/>
        <v>1678.0299177144507</v>
      </c>
      <c r="O13" s="490">
        <v>1E-3</v>
      </c>
      <c r="P13" s="473">
        <v>1E-3</v>
      </c>
      <c r="Q13" s="473">
        <v>1E-3</v>
      </c>
      <c r="R13" s="169">
        <f t="shared" si="4"/>
        <v>3.0000000000000001E-3</v>
      </c>
      <c r="S13" s="493">
        <v>-102.26397633108635</v>
      </c>
      <c r="T13" s="499">
        <v>85417.93795449895</v>
      </c>
      <c r="U13" s="493">
        <v>84104.851356254148</v>
      </c>
      <c r="V13" s="493">
        <v>92682.996853744698</v>
      </c>
      <c r="W13" s="66">
        <f t="shared" si="3"/>
        <v>85341.719848184963</v>
      </c>
      <c r="X13" s="12">
        <v>7658.4693905220711</v>
      </c>
    </row>
    <row r="14" spans="1:25" x14ac:dyDescent="0.3">
      <c r="A14" s="23" t="s">
        <v>1</v>
      </c>
      <c r="B14" s="179">
        <v>2019</v>
      </c>
      <c r="C14" s="491">
        <v>12.132843172032493</v>
      </c>
      <c r="D14" s="475">
        <v>291.57607408016185</v>
      </c>
      <c r="E14" s="475">
        <v>36.625808377650024</v>
      </c>
      <c r="F14" s="176">
        <f t="shared" si="0"/>
        <v>340.33472562984434</v>
      </c>
      <c r="G14" s="476">
        <v>332.82246295644222</v>
      </c>
      <c r="H14" s="491">
        <v>61.335391274896836</v>
      </c>
      <c r="I14" s="475">
        <v>358.93310842977144</v>
      </c>
      <c r="J14" s="475">
        <v>38.237631978028119</v>
      </c>
      <c r="K14" s="176">
        <f t="shared" si="1"/>
        <v>458.50613168269638</v>
      </c>
      <c r="L14" s="475">
        <v>42.354902726248142</v>
      </c>
      <c r="M14" s="475">
        <v>2751.7227367423375</v>
      </c>
      <c r="N14" s="74">
        <f t="shared" si="2"/>
        <v>2794.0776394685854</v>
      </c>
      <c r="O14" s="491">
        <v>1E-3</v>
      </c>
      <c r="P14" s="475">
        <v>1E-3</v>
      </c>
      <c r="Q14" s="475">
        <v>1E-3</v>
      </c>
      <c r="R14" s="170">
        <f t="shared" si="4"/>
        <v>3.0000000000000001E-3</v>
      </c>
      <c r="S14" s="495">
        <v>-2461.2541765121432</v>
      </c>
      <c r="T14" s="500">
        <v>116814.58468883477</v>
      </c>
      <c r="U14" s="495">
        <v>84375.489801099437</v>
      </c>
      <c r="V14" s="495">
        <v>93957.934910447453</v>
      </c>
      <c r="W14" s="67">
        <f t="shared" si="3"/>
        <v>89514.078849924103</v>
      </c>
      <c r="X14" s="15">
        <v>7294.4805031470305</v>
      </c>
    </row>
    <row r="15" spans="1:25" x14ac:dyDescent="0.3">
      <c r="A15" s="23" t="s">
        <v>2</v>
      </c>
      <c r="B15" s="179">
        <v>2019</v>
      </c>
      <c r="C15" s="491">
        <v>83.138746843450406</v>
      </c>
      <c r="D15" s="475">
        <v>79.450285185623031</v>
      </c>
      <c r="E15" s="475">
        <v>6.9747877854562574</v>
      </c>
      <c r="F15" s="176">
        <f t="shared" si="0"/>
        <v>169.56381981452972</v>
      </c>
      <c r="G15" s="476">
        <v>428.32083878628407</v>
      </c>
      <c r="H15" s="491">
        <v>65.269346217088312</v>
      </c>
      <c r="I15" s="475">
        <v>78.905477951156769</v>
      </c>
      <c r="J15" s="475">
        <v>7.6382370922186658</v>
      </c>
      <c r="K15" s="176">
        <f t="shared" si="1"/>
        <v>151.81306126046377</v>
      </c>
      <c r="L15" s="475">
        <v>38.415429155175147</v>
      </c>
      <c r="M15" s="475">
        <v>1163.0842043762898</v>
      </c>
      <c r="N15" s="74">
        <f t="shared" si="2"/>
        <v>1201.499633531465</v>
      </c>
      <c r="O15" s="491">
        <v>1E-3</v>
      </c>
      <c r="P15" s="475">
        <v>1E-3</v>
      </c>
      <c r="Q15" s="475">
        <v>1E-3</v>
      </c>
      <c r="R15" s="170">
        <f t="shared" si="4"/>
        <v>3.0000000000000001E-3</v>
      </c>
      <c r="S15" s="495">
        <v>-773.1777947451809</v>
      </c>
      <c r="T15" s="500">
        <v>115468.33818346678</v>
      </c>
      <c r="U15" s="495">
        <v>82644.759844931279</v>
      </c>
      <c r="V15" s="495">
        <v>95301.385709961178</v>
      </c>
      <c r="W15" s="67">
        <f t="shared" si="3"/>
        <v>97393.476386287963</v>
      </c>
      <c r="X15" s="15">
        <v>7689.6351232765528</v>
      </c>
    </row>
    <row r="16" spans="1:25" x14ac:dyDescent="0.3">
      <c r="A16" s="23" t="s">
        <v>3</v>
      </c>
      <c r="B16" s="179">
        <v>2019</v>
      </c>
      <c r="C16" s="491">
        <v>52.447875297286522</v>
      </c>
      <c r="D16" s="475">
        <v>56.898819346592063</v>
      </c>
      <c r="E16" s="475">
        <v>5.6250543220431366</v>
      </c>
      <c r="F16" s="176">
        <f t="shared" si="0"/>
        <v>114.97174896592172</v>
      </c>
      <c r="G16" s="476">
        <v>320.97592000891143</v>
      </c>
      <c r="H16" s="491">
        <v>50.249678419034431</v>
      </c>
      <c r="I16" s="475">
        <v>65.855158030622448</v>
      </c>
      <c r="J16" s="475">
        <v>7.3389485345607151</v>
      </c>
      <c r="K16" s="176">
        <f t="shared" si="1"/>
        <v>123.4437849842176</v>
      </c>
      <c r="L16" s="475">
        <v>20.035313049481672</v>
      </c>
      <c r="M16" s="475">
        <v>797.45451246377479</v>
      </c>
      <c r="N16" s="74">
        <f t="shared" si="2"/>
        <v>817.48982551325651</v>
      </c>
      <c r="O16" s="491">
        <v>1E-3</v>
      </c>
      <c r="P16" s="475">
        <v>1E-3</v>
      </c>
      <c r="Q16" s="475">
        <v>1E-3</v>
      </c>
      <c r="R16" s="170">
        <f t="shared" si="4"/>
        <v>3.0000000000000001E-3</v>
      </c>
      <c r="S16" s="495">
        <v>-340.90722596169934</v>
      </c>
      <c r="T16" s="500">
        <v>112779.04228066414</v>
      </c>
      <c r="U16" s="495">
        <v>83391.923006914294</v>
      </c>
      <c r="V16" s="495">
        <v>94538.89913844179</v>
      </c>
      <c r="W16" s="67">
        <f t="shared" si="3"/>
        <v>96017.106020479972</v>
      </c>
      <c r="X16" s="15">
        <v>8031.383887663862</v>
      </c>
    </row>
    <row r="17" spans="1:24" x14ac:dyDescent="0.3">
      <c r="A17" s="23" t="s">
        <v>4</v>
      </c>
      <c r="B17" s="179">
        <v>2019</v>
      </c>
      <c r="C17" s="491">
        <v>41.629981373540417</v>
      </c>
      <c r="D17" s="475">
        <v>75.241909122648039</v>
      </c>
      <c r="E17" s="475">
        <v>7.6679815767658805</v>
      </c>
      <c r="F17" s="176">
        <f t="shared" si="0"/>
        <v>124.53987207295434</v>
      </c>
      <c r="G17" s="476">
        <v>1092.5759847959107</v>
      </c>
      <c r="H17" s="491">
        <v>21.812477440391771</v>
      </c>
      <c r="I17" s="475">
        <v>50.557987276052124</v>
      </c>
      <c r="J17" s="475">
        <v>6.0462216402043163</v>
      </c>
      <c r="K17" s="176">
        <f t="shared" si="1"/>
        <v>78.416686356648214</v>
      </c>
      <c r="L17" s="475">
        <v>20.403644237541474</v>
      </c>
      <c r="M17" s="475">
        <v>916.56666101572364</v>
      </c>
      <c r="N17" s="74">
        <f t="shared" si="2"/>
        <v>936.97030525326511</v>
      </c>
      <c r="O17" s="491">
        <v>1E-3</v>
      </c>
      <c r="P17" s="475">
        <v>1E-3</v>
      </c>
      <c r="Q17" s="475">
        <v>1E-3</v>
      </c>
      <c r="R17" s="170">
        <f t="shared" si="4"/>
        <v>3.0000000000000001E-3</v>
      </c>
      <c r="S17" s="495">
        <v>1E-3</v>
      </c>
      <c r="T17" s="500">
        <v>113978.35848069622</v>
      </c>
      <c r="U17" s="495">
        <v>80563.287497993719</v>
      </c>
      <c r="V17" s="495">
        <v>92984.10783054067</v>
      </c>
      <c r="W17" s="67">
        <f t="shared" si="3"/>
        <v>90815.754823716954</v>
      </c>
      <c r="X17" s="15">
        <v>7512.1464678240491</v>
      </c>
    </row>
    <row r="18" spans="1:24" x14ac:dyDescent="0.3">
      <c r="A18" s="23" t="s">
        <v>5</v>
      </c>
      <c r="B18" s="179">
        <v>2019</v>
      </c>
      <c r="C18" s="491">
        <v>5.2356156894821648</v>
      </c>
      <c r="D18" s="475">
        <v>230.94391369543678</v>
      </c>
      <c r="E18" s="475">
        <v>29.671647752641146</v>
      </c>
      <c r="F18" s="176">
        <f t="shared" si="0"/>
        <v>265.85117713756006</v>
      </c>
      <c r="G18" s="476">
        <v>395.94292567485758</v>
      </c>
      <c r="H18" s="491">
        <v>27.701338476704223</v>
      </c>
      <c r="I18" s="475">
        <v>187.14912492844331</v>
      </c>
      <c r="J18" s="475">
        <v>26.002393228533982</v>
      </c>
      <c r="K18" s="176">
        <f t="shared" si="1"/>
        <v>240.85285663368151</v>
      </c>
      <c r="L18" s="475">
        <v>32.66395394056326</v>
      </c>
      <c r="M18" s="475">
        <v>2164.803409092347</v>
      </c>
      <c r="N18" s="74">
        <f t="shared" si="2"/>
        <v>2197.4673630329103</v>
      </c>
      <c r="O18" s="491">
        <v>1E-3</v>
      </c>
      <c r="P18" s="475">
        <v>1E-3</v>
      </c>
      <c r="Q18" s="475">
        <v>1E-3</v>
      </c>
      <c r="R18" s="170">
        <f t="shared" si="4"/>
        <v>3.0000000000000001E-3</v>
      </c>
      <c r="S18" s="495">
        <v>-1801.5234373580527</v>
      </c>
      <c r="T18" s="500">
        <v>115472.06119184488</v>
      </c>
      <c r="U18" s="495">
        <v>83529.246421251024</v>
      </c>
      <c r="V18" s="495">
        <v>91890.495859568735</v>
      </c>
      <c r="W18" s="67">
        <f t="shared" si="3"/>
        <v>88105.780139978524</v>
      </c>
      <c r="X18" s="15">
        <v>7172.6063430966296</v>
      </c>
    </row>
    <row r="19" spans="1:24" ht="16.2" thickBot="1" x14ac:dyDescent="0.35">
      <c r="A19" s="24" t="s">
        <v>6</v>
      </c>
      <c r="B19" s="180">
        <v>2019</v>
      </c>
      <c r="C19" s="492">
        <v>138.70850325758116</v>
      </c>
      <c r="D19" s="477">
        <v>91.474429510957975</v>
      </c>
      <c r="E19" s="477">
        <v>10.251169962575128</v>
      </c>
      <c r="F19" s="177">
        <f t="shared" si="0"/>
        <v>240.43410273111425</v>
      </c>
      <c r="G19" s="478">
        <v>170.47301319679659</v>
      </c>
      <c r="H19" s="492">
        <v>127.78183626811783</v>
      </c>
      <c r="I19" s="477">
        <v>95.924556369856603</v>
      </c>
      <c r="J19" s="477">
        <v>11.806332929696834</v>
      </c>
      <c r="K19" s="177">
        <f t="shared" si="1"/>
        <v>235.51272556767125</v>
      </c>
      <c r="L19" s="477">
        <v>29.068207925439655</v>
      </c>
      <c r="M19" s="477">
        <v>1578.22027248107</v>
      </c>
      <c r="N19" s="75">
        <f t="shared" si="2"/>
        <v>1607.2884804065097</v>
      </c>
      <c r="O19" s="492">
        <v>1E-3</v>
      </c>
      <c r="P19" s="477">
        <v>1E-3</v>
      </c>
      <c r="Q19" s="477">
        <v>1E-3</v>
      </c>
      <c r="R19" s="171">
        <f>SUM(O19:Q19)</f>
        <v>3.0000000000000001E-3</v>
      </c>
      <c r="S19" s="497">
        <v>-1436.8144672097133</v>
      </c>
      <c r="T19" s="501">
        <v>114709.04915802441</v>
      </c>
      <c r="U19" s="497">
        <v>83658.274626234532</v>
      </c>
      <c r="V19" s="497">
        <v>92309.544706644432</v>
      </c>
      <c r="W19" s="68">
        <f t="shared" si="3"/>
        <v>100939.14449109473</v>
      </c>
      <c r="X19" s="21">
        <v>7163.70692642427</v>
      </c>
    </row>
    <row r="20" spans="1:24" x14ac:dyDescent="0.3">
      <c r="A20" s="22" t="s">
        <v>0</v>
      </c>
      <c r="B20" s="178">
        <v>2020</v>
      </c>
      <c r="C20" s="490">
        <v>238.56421983086094</v>
      </c>
      <c r="D20" s="473">
        <v>87.320234430687051</v>
      </c>
      <c r="E20" s="473">
        <v>9.3780202482736748</v>
      </c>
      <c r="F20" s="175">
        <f t="shared" si="0"/>
        <v>335.26247450982169</v>
      </c>
      <c r="G20" s="474">
        <v>1647.4247272470204</v>
      </c>
      <c r="H20" s="490">
        <v>165.48338606607985</v>
      </c>
      <c r="I20" s="473">
        <v>76.046232295765293</v>
      </c>
      <c r="J20" s="473">
        <v>9.3623690953886705</v>
      </c>
      <c r="K20" s="175">
        <f t="shared" si="1"/>
        <v>250.8919874572338</v>
      </c>
      <c r="L20" s="473">
        <v>60.366087848058513</v>
      </c>
      <c r="M20" s="473">
        <v>2179.1709173776353</v>
      </c>
      <c r="N20" s="73">
        <f t="shared" si="2"/>
        <v>2239.537005225694</v>
      </c>
      <c r="O20" s="490">
        <v>1E-3</v>
      </c>
      <c r="P20" s="473">
        <v>1E-3</v>
      </c>
      <c r="Q20" s="473">
        <v>1E-3</v>
      </c>
      <c r="R20" s="169">
        <f t="shared" si="4"/>
        <v>3.0000000000000001E-3</v>
      </c>
      <c r="S20" s="493">
        <v>-592.11127797867312</v>
      </c>
      <c r="T20" s="499">
        <v>129239.17169654198</v>
      </c>
      <c r="U20" s="493">
        <v>102920.07246398568</v>
      </c>
      <c r="V20" s="493">
        <v>92628.075513310832</v>
      </c>
      <c r="W20" s="66">
        <f t="shared" si="3"/>
        <v>119895.56948242961</v>
      </c>
      <c r="X20" s="12">
        <v>7876.8676552294974</v>
      </c>
    </row>
    <row r="21" spans="1:24" x14ac:dyDescent="0.3">
      <c r="A21" s="23" t="s">
        <v>1</v>
      </c>
      <c r="B21" s="179">
        <v>2020</v>
      </c>
      <c r="C21" s="491">
        <v>12.863697436558546</v>
      </c>
      <c r="D21" s="475">
        <v>336.95829291643406</v>
      </c>
      <c r="E21" s="475">
        <v>36.975875781196315</v>
      </c>
      <c r="F21" s="176">
        <f t="shared" si="0"/>
        <v>386.79786613418889</v>
      </c>
      <c r="G21" s="476">
        <v>345.8718036628386</v>
      </c>
      <c r="H21" s="491">
        <v>76.236540649857986</v>
      </c>
      <c r="I21" s="475">
        <v>421.29265855215738</v>
      </c>
      <c r="J21" s="475">
        <v>38.485444980557482</v>
      </c>
      <c r="K21" s="176">
        <f t="shared" si="1"/>
        <v>536.01464418257285</v>
      </c>
      <c r="L21" s="475">
        <v>39.854560446107143</v>
      </c>
      <c r="M21" s="475">
        <v>3258.381011897703</v>
      </c>
      <c r="N21" s="74">
        <f t="shared" si="2"/>
        <v>3298.2355723438104</v>
      </c>
      <c r="O21" s="491">
        <v>1E-3</v>
      </c>
      <c r="P21" s="475">
        <v>1E-3</v>
      </c>
      <c r="Q21" s="475">
        <v>1E-3</v>
      </c>
      <c r="R21" s="170">
        <f t="shared" si="4"/>
        <v>3.0000000000000001E-3</v>
      </c>
      <c r="S21" s="495">
        <v>-2952.3627686809714</v>
      </c>
      <c r="T21" s="500">
        <v>130581.96954579557</v>
      </c>
      <c r="U21" s="495">
        <v>102641.58397790456</v>
      </c>
      <c r="V21" s="495">
        <v>93903.401435542255</v>
      </c>
      <c r="W21" s="67">
        <f t="shared" si="3"/>
        <v>105988.10727931664</v>
      </c>
      <c r="X21" s="15">
        <v>7513.0478391134775</v>
      </c>
    </row>
    <row r="22" spans="1:24" x14ac:dyDescent="0.3">
      <c r="A22" s="23" t="s">
        <v>2</v>
      </c>
      <c r="B22" s="179">
        <v>2020</v>
      </c>
      <c r="C22" s="491">
        <v>88.179506784200697</v>
      </c>
      <c r="D22" s="475">
        <v>92.121955029546342</v>
      </c>
      <c r="E22" s="475">
        <v>7.0415305404653523</v>
      </c>
      <c r="F22" s="176">
        <f t="shared" si="0"/>
        <v>187.34299235421238</v>
      </c>
      <c r="G22" s="476">
        <v>444.68366904111497</v>
      </c>
      <c r="H22" s="491">
        <v>82.193837031769249</v>
      </c>
      <c r="I22" s="475">
        <v>92.014921440089992</v>
      </c>
      <c r="J22" s="475">
        <v>7.8288579995276368</v>
      </c>
      <c r="K22" s="176">
        <f t="shared" si="1"/>
        <v>182.03761647138688</v>
      </c>
      <c r="L22" s="475">
        <v>44.358249740200108</v>
      </c>
      <c r="M22" s="475">
        <v>1340.1533510179343</v>
      </c>
      <c r="N22" s="74">
        <f t="shared" si="2"/>
        <v>1384.5116007581344</v>
      </c>
      <c r="O22" s="491">
        <v>1E-3</v>
      </c>
      <c r="P22" s="475">
        <v>1E-3</v>
      </c>
      <c r="Q22" s="475">
        <v>1E-3</v>
      </c>
      <c r="R22" s="170">
        <f t="shared" si="4"/>
        <v>3.0000000000000001E-3</v>
      </c>
      <c r="S22" s="495">
        <v>-939.82693171701942</v>
      </c>
      <c r="T22" s="500">
        <v>129221.99870277256</v>
      </c>
      <c r="U22" s="495">
        <v>100927.87881973505</v>
      </c>
      <c r="V22" s="495">
        <v>95245.840304043159</v>
      </c>
      <c r="W22" s="67">
        <f t="shared" si="3"/>
        <v>113458.90647299528</v>
      </c>
      <c r="X22" s="15">
        <v>7908.0656036307937</v>
      </c>
    </row>
    <row r="23" spans="1:24" x14ac:dyDescent="0.3">
      <c r="A23" s="23" t="s">
        <v>3</v>
      </c>
      <c r="B23" s="179">
        <v>2020</v>
      </c>
      <c r="C23" s="491">
        <v>57.227611797022824</v>
      </c>
      <c r="D23" s="475">
        <v>65.982487481483275</v>
      </c>
      <c r="E23" s="475">
        <v>5.668873275945252</v>
      </c>
      <c r="F23" s="176">
        <f t="shared" si="0"/>
        <v>128.87897255445137</v>
      </c>
      <c r="G23" s="476">
        <v>334.44031739279029</v>
      </c>
      <c r="H23" s="491">
        <v>60.441482534028133</v>
      </c>
      <c r="I23" s="475">
        <v>75.955189953030782</v>
      </c>
      <c r="J23" s="475">
        <v>7.404993132242188</v>
      </c>
      <c r="K23" s="176">
        <f t="shared" si="1"/>
        <v>143.8016656193011</v>
      </c>
      <c r="L23" s="475">
        <v>21.719325730668739</v>
      </c>
      <c r="M23" s="475">
        <v>940.88816091263743</v>
      </c>
      <c r="N23" s="74">
        <f t="shared" si="2"/>
        <v>962.60748664330617</v>
      </c>
      <c r="O23" s="491">
        <v>1E-3</v>
      </c>
      <c r="P23" s="475">
        <v>1E-3</v>
      </c>
      <c r="Q23" s="475">
        <v>1E-3</v>
      </c>
      <c r="R23" s="170">
        <f t="shared" si="4"/>
        <v>3.0000000000000001E-3</v>
      </c>
      <c r="S23" s="495">
        <v>-591.86691549653483</v>
      </c>
      <c r="T23" s="500">
        <v>132085.18483331808</v>
      </c>
      <c r="U23" s="495">
        <v>102209.28793574737</v>
      </c>
      <c r="V23" s="495">
        <v>94484.002381881699</v>
      </c>
      <c r="W23" s="67">
        <f t="shared" si="3"/>
        <v>114368.65901480718</v>
      </c>
      <c r="X23" s="15">
        <v>8249.6304758726365</v>
      </c>
    </row>
    <row r="24" spans="1:24" x14ac:dyDescent="0.3">
      <c r="A24" s="23" t="s">
        <v>4</v>
      </c>
      <c r="B24" s="179">
        <v>2020</v>
      </c>
      <c r="C24" s="491">
        <v>44.923461692459192</v>
      </c>
      <c r="D24" s="475">
        <v>87.229132485306764</v>
      </c>
      <c r="E24" s="475">
        <v>7.7279261310494327</v>
      </c>
      <c r="F24" s="176">
        <f t="shared" si="0"/>
        <v>139.88052030881539</v>
      </c>
      <c r="G24" s="476">
        <v>1139.4199061005654</v>
      </c>
      <c r="H24" s="491">
        <v>26.161685293422099</v>
      </c>
      <c r="I24" s="475">
        <v>57.628032536361928</v>
      </c>
      <c r="J24" s="475">
        <v>6.1490042514686962</v>
      </c>
      <c r="K24" s="176">
        <f t="shared" si="1"/>
        <v>89.93872208125272</v>
      </c>
      <c r="L24" s="475">
        <v>24.703602285316823</v>
      </c>
      <c r="M24" s="475">
        <v>1078.4170500612672</v>
      </c>
      <c r="N24" s="74">
        <f t="shared" si="2"/>
        <v>1103.1206523465839</v>
      </c>
      <c r="O24" s="491">
        <v>1E-3</v>
      </c>
      <c r="P24" s="475">
        <v>1E-3</v>
      </c>
      <c r="Q24" s="475">
        <v>1E-3</v>
      </c>
      <c r="R24" s="170">
        <f t="shared" si="4"/>
        <v>3.0000000000000001E-3</v>
      </c>
      <c r="S24" s="495">
        <v>1E-3</v>
      </c>
      <c r="T24" s="500">
        <v>131225.34717077488</v>
      </c>
      <c r="U24" s="495">
        <v>98664.075475588965</v>
      </c>
      <c r="V24" s="495">
        <v>92930.407172830077</v>
      </c>
      <c r="W24" s="67">
        <f t="shared" si="3"/>
        <v>107743.6062180333</v>
      </c>
      <c r="X24" s="15">
        <v>7730.5474560391012</v>
      </c>
    </row>
    <row r="25" spans="1:24" x14ac:dyDescent="0.3">
      <c r="A25" s="23" t="s">
        <v>5</v>
      </c>
      <c r="B25" s="179">
        <v>2020</v>
      </c>
      <c r="C25" s="491">
        <v>5.644231833168539</v>
      </c>
      <c r="D25" s="475">
        <v>268.07534516265798</v>
      </c>
      <c r="E25" s="475">
        <v>29.909849317503063</v>
      </c>
      <c r="F25" s="176">
        <f t="shared" si="0"/>
        <v>303.62942631332959</v>
      </c>
      <c r="G25" s="476">
        <v>413.43729708040581</v>
      </c>
      <c r="H25" s="491">
        <v>32.434357206993376</v>
      </c>
      <c r="I25" s="475">
        <v>210.9155997527788</v>
      </c>
      <c r="J25" s="475">
        <v>25.999007399398483</v>
      </c>
      <c r="K25" s="176">
        <f t="shared" si="1"/>
        <v>269.34896435917068</v>
      </c>
      <c r="L25" s="475">
        <v>38.710749435438906</v>
      </c>
      <c r="M25" s="475">
        <v>2593.5559910617735</v>
      </c>
      <c r="N25" s="74">
        <f t="shared" si="2"/>
        <v>2632.2667404972126</v>
      </c>
      <c r="O25" s="491">
        <v>1E-3</v>
      </c>
      <c r="P25" s="475">
        <v>1E-3</v>
      </c>
      <c r="Q25" s="475">
        <v>1E-3</v>
      </c>
      <c r="R25" s="170">
        <f t="shared" si="4"/>
        <v>3.0000000000000001E-3</v>
      </c>
      <c r="S25" s="495">
        <v>-2218.8284434168063</v>
      </c>
      <c r="T25" s="500">
        <v>132737.59757009658</v>
      </c>
      <c r="U25" s="495">
        <v>102556.83310317904</v>
      </c>
      <c r="V25" s="495">
        <v>91837.278736103093</v>
      </c>
      <c r="W25" s="67">
        <f t="shared" si="3"/>
        <v>105156.41956848498</v>
      </c>
      <c r="X25" s="15">
        <v>7390.0731751888561</v>
      </c>
    </row>
    <row r="26" spans="1:24" ht="16.2" thickBot="1" x14ac:dyDescent="0.35">
      <c r="A26" s="24" t="s">
        <v>6</v>
      </c>
      <c r="B26" s="180">
        <v>2020</v>
      </c>
      <c r="C26" s="492">
        <v>150.17043735819405</v>
      </c>
      <c r="D26" s="477">
        <v>106.02349868231808</v>
      </c>
      <c r="E26" s="477">
        <v>10.330725884655459</v>
      </c>
      <c r="F26" s="177">
        <f t="shared" si="0"/>
        <v>266.52466192516761</v>
      </c>
      <c r="G26" s="478">
        <v>177.93136131218017</v>
      </c>
      <c r="H26" s="492">
        <v>154.62187795031417</v>
      </c>
      <c r="I26" s="477">
        <v>109.85831165824959</v>
      </c>
      <c r="J26" s="477">
        <v>11.803124320505317</v>
      </c>
      <c r="K26" s="177">
        <f t="shared" si="1"/>
        <v>276.2833139290691</v>
      </c>
      <c r="L26" s="477">
        <v>30.048631217487049</v>
      </c>
      <c r="M26" s="477">
        <v>1837.3229820727629</v>
      </c>
      <c r="N26" s="75">
        <f t="shared" si="2"/>
        <v>1867.37161329025</v>
      </c>
      <c r="O26" s="492">
        <v>1E-3</v>
      </c>
      <c r="P26" s="477">
        <v>1E-3</v>
      </c>
      <c r="Q26" s="477">
        <v>1E-3</v>
      </c>
      <c r="R26" s="171">
        <f>SUM(O26:Q26)</f>
        <v>3.0000000000000001E-3</v>
      </c>
      <c r="S26" s="497">
        <v>-1689.4392519780697</v>
      </c>
      <c r="T26" s="501">
        <v>132709.12862142001</v>
      </c>
      <c r="U26" s="497">
        <v>102443.73787619329</v>
      </c>
      <c r="V26" s="497">
        <v>92252.255373568478</v>
      </c>
      <c r="W26" s="68">
        <f t="shared" si="3"/>
        <v>118946.36394542026</v>
      </c>
      <c r="X26" s="21">
        <v>7382.1630283707491</v>
      </c>
    </row>
    <row r="27" spans="1:24" x14ac:dyDescent="0.3">
      <c r="A27" s="22" t="s">
        <v>0</v>
      </c>
      <c r="B27" s="178">
        <v>2021</v>
      </c>
      <c r="C27" s="490">
        <v>245.9837145440072</v>
      </c>
      <c r="D27" s="473">
        <v>91.494260652669581</v>
      </c>
      <c r="E27" s="473">
        <v>9.9577774093089051</v>
      </c>
      <c r="F27" s="175">
        <f t="shared" si="0"/>
        <v>347.43575260598567</v>
      </c>
      <c r="G27" s="474">
        <v>1709.8366753428691</v>
      </c>
      <c r="H27" s="490">
        <v>169.97277186945306</v>
      </c>
      <c r="I27" s="473">
        <v>79.730490553682131</v>
      </c>
      <c r="J27" s="473">
        <v>9.9054700490661745</v>
      </c>
      <c r="K27" s="175">
        <f t="shared" si="1"/>
        <v>259.60873247220138</v>
      </c>
      <c r="L27" s="473">
        <v>61.145209362201356</v>
      </c>
      <c r="M27" s="473">
        <v>2281.5608222365427</v>
      </c>
      <c r="N27" s="73">
        <f t="shared" si="2"/>
        <v>2342.7060315987442</v>
      </c>
      <c r="O27" s="490">
        <v>1E-3</v>
      </c>
      <c r="P27" s="473">
        <v>1E-3</v>
      </c>
      <c r="Q27" s="473">
        <v>1E-3</v>
      </c>
      <c r="R27" s="169">
        <f t="shared" si="4"/>
        <v>3.0000000000000001E-3</v>
      </c>
      <c r="S27" s="493">
        <v>-632.86835625587514</v>
      </c>
      <c r="T27" s="499">
        <v>136698.74209447543</v>
      </c>
      <c r="U27" s="493">
        <v>106437.51910141605</v>
      </c>
      <c r="V27" s="493">
        <v>95261.310478550629</v>
      </c>
      <c r="W27" s="66">
        <f t="shared" si="3"/>
        <v>125823.91764273991</v>
      </c>
      <c r="X27" s="12">
        <v>8132.8808152698693</v>
      </c>
    </row>
    <row r="28" spans="1:24" x14ac:dyDescent="0.3">
      <c r="A28" s="23" t="s">
        <v>1</v>
      </c>
      <c r="B28" s="179">
        <v>2021</v>
      </c>
      <c r="C28" s="491">
        <v>13.255388210500007</v>
      </c>
      <c r="D28" s="475">
        <v>352.87773426931778</v>
      </c>
      <c r="E28" s="475">
        <v>39.265946749904884</v>
      </c>
      <c r="F28" s="176">
        <f t="shared" si="0"/>
        <v>405.39906922972273</v>
      </c>
      <c r="G28" s="476">
        <v>359.26282256843007</v>
      </c>
      <c r="H28" s="491">
        <v>78.183297312624106</v>
      </c>
      <c r="I28" s="475">
        <v>444.29394193606572</v>
      </c>
      <c r="J28" s="475">
        <v>41.152874840856079</v>
      </c>
      <c r="K28" s="176">
        <f t="shared" si="1"/>
        <v>563.63011408954583</v>
      </c>
      <c r="L28" s="475">
        <v>39.954002869369312</v>
      </c>
      <c r="M28" s="475">
        <v>3443.9191737918832</v>
      </c>
      <c r="N28" s="74">
        <f t="shared" si="2"/>
        <v>3483.8731766612523</v>
      </c>
      <c r="O28" s="491">
        <v>1E-3</v>
      </c>
      <c r="P28" s="475">
        <v>1E-3</v>
      </c>
      <c r="Q28" s="475">
        <v>1E-3</v>
      </c>
      <c r="R28" s="170">
        <f t="shared" si="4"/>
        <v>3.0000000000000001E-3</v>
      </c>
      <c r="S28" s="495">
        <v>-3124.6093540928223</v>
      </c>
      <c r="T28" s="500">
        <v>138066.47311714914</v>
      </c>
      <c r="U28" s="495">
        <v>106057.36441779674</v>
      </c>
      <c r="V28" s="495">
        <v>96537.157099249176</v>
      </c>
      <c r="W28" s="67">
        <f t="shared" si="3"/>
        <v>109802.36261634763</v>
      </c>
      <c r="X28" s="15">
        <v>7769.1567032821113</v>
      </c>
    </row>
    <row r="29" spans="1:24" x14ac:dyDescent="0.3">
      <c r="A29" s="23" t="s">
        <v>2</v>
      </c>
      <c r="B29" s="179">
        <v>2021</v>
      </c>
      <c r="C29" s="491">
        <v>90.853983478027473</v>
      </c>
      <c r="D29" s="475">
        <v>97.476852820203803</v>
      </c>
      <c r="E29" s="475">
        <v>7.4668501987231046</v>
      </c>
      <c r="F29" s="176">
        <f t="shared" si="0"/>
        <v>195.79768649695438</v>
      </c>
      <c r="G29" s="476">
        <v>461.81701873000537</v>
      </c>
      <c r="H29" s="491">
        <v>86.013639422399294</v>
      </c>
      <c r="I29" s="475">
        <v>97.488897332399588</v>
      </c>
      <c r="J29" s="475">
        <v>8.493203479304686</v>
      </c>
      <c r="K29" s="176">
        <f t="shared" si="1"/>
        <v>191.99574023410358</v>
      </c>
      <c r="L29" s="475">
        <v>47.020446791147421</v>
      </c>
      <c r="M29" s="475">
        <v>1417.8508409799206</v>
      </c>
      <c r="N29" s="74">
        <f t="shared" si="2"/>
        <v>1464.871287771068</v>
      </c>
      <c r="O29" s="491">
        <v>1E-3</v>
      </c>
      <c r="P29" s="475">
        <v>1E-3</v>
      </c>
      <c r="Q29" s="475">
        <v>1E-3</v>
      </c>
      <c r="R29" s="170">
        <f t="shared" si="4"/>
        <v>3.0000000000000001E-3</v>
      </c>
      <c r="S29" s="495">
        <v>-1003.0532690410629</v>
      </c>
      <c r="T29" s="500">
        <v>136689.13449185598</v>
      </c>
      <c r="U29" s="495">
        <v>105876.50721173272</v>
      </c>
      <c r="V29" s="495">
        <v>97878.471242831511</v>
      </c>
      <c r="W29" s="67">
        <f t="shared" si="3"/>
        <v>119326.68721292386</v>
      </c>
      <c r="X29" s="15">
        <v>8164.1185621549521</v>
      </c>
    </row>
    <row r="30" spans="1:24" x14ac:dyDescent="0.3">
      <c r="A30" s="23" t="s">
        <v>3</v>
      </c>
      <c r="B30" s="179">
        <v>2021</v>
      </c>
      <c r="C30" s="491">
        <v>58.969657611738349</v>
      </c>
      <c r="D30" s="475">
        <v>69.157794897664047</v>
      </c>
      <c r="E30" s="475">
        <v>6.0173277050712226</v>
      </c>
      <c r="F30" s="176">
        <f t="shared" si="0"/>
        <v>134.1447802144736</v>
      </c>
      <c r="G30" s="476">
        <v>348.01934799225467</v>
      </c>
      <c r="H30" s="491">
        <v>62.183227266600518</v>
      </c>
      <c r="I30" s="475">
        <v>79.696520129499461</v>
      </c>
      <c r="J30" s="475">
        <v>7.8557003768387466</v>
      </c>
      <c r="K30" s="176">
        <f t="shared" si="1"/>
        <v>149.73544777293873</v>
      </c>
      <c r="L30" s="475">
        <v>22.074307260969775</v>
      </c>
      <c r="M30" s="475">
        <v>989.97147564506099</v>
      </c>
      <c r="N30" s="74">
        <f t="shared" si="2"/>
        <v>1012.0457829060308</v>
      </c>
      <c r="O30" s="491">
        <v>1E-3</v>
      </c>
      <c r="P30" s="475">
        <v>1E-3</v>
      </c>
      <c r="Q30" s="475">
        <v>1E-3</v>
      </c>
      <c r="R30" s="170">
        <f t="shared" si="4"/>
        <v>3.0000000000000001E-3</v>
      </c>
      <c r="S30" s="495">
        <v>-634.56485549780086</v>
      </c>
      <c r="T30" s="500">
        <v>139541.64283063059</v>
      </c>
      <c r="U30" s="495">
        <v>105724.09359382128</v>
      </c>
      <c r="V30" s="495">
        <v>97116.900768190724</v>
      </c>
      <c r="W30" s="67">
        <f t="shared" si="3"/>
        <v>119316.52512649649</v>
      </c>
      <c r="X30" s="15">
        <v>8505.6259350381606</v>
      </c>
    </row>
    <row r="31" spans="1:24" x14ac:dyDescent="0.3">
      <c r="A31" s="23" t="s">
        <v>4</v>
      </c>
      <c r="B31" s="179">
        <v>2021</v>
      </c>
      <c r="C31" s="491">
        <v>46.282291996328425</v>
      </c>
      <c r="D31" s="475">
        <v>91.394454807956237</v>
      </c>
      <c r="E31" s="475">
        <v>8.2043540768906773</v>
      </c>
      <c r="F31" s="176">
        <f t="shared" si="0"/>
        <v>145.88110088117534</v>
      </c>
      <c r="G31" s="476">
        <v>1189.6584210634155</v>
      </c>
      <c r="H31" s="491">
        <v>26.617263636247372</v>
      </c>
      <c r="I31" s="475">
        <v>60.276143577276223</v>
      </c>
      <c r="J31" s="475">
        <v>6.5741213551900861</v>
      </c>
      <c r="K31" s="176">
        <f t="shared" si="1"/>
        <v>93.467528568713689</v>
      </c>
      <c r="L31" s="475">
        <v>26.366093256420339</v>
      </c>
      <c r="M31" s="475">
        <v>1133.8317483910198</v>
      </c>
      <c r="N31" s="74">
        <f t="shared" si="2"/>
        <v>1160.1978416474401</v>
      </c>
      <c r="O31" s="491">
        <v>1E-3</v>
      </c>
      <c r="P31" s="475">
        <v>1E-3</v>
      </c>
      <c r="Q31" s="475">
        <v>1E-3</v>
      </c>
      <c r="R31" s="170">
        <f t="shared" si="4"/>
        <v>3.0000000000000001E-3</v>
      </c>
      <c r="S31" s="495">
        <v>1E-3</v>
      </c>
      <c r="T31" s="500">
        <v>138642.36450105225</v>
      </c>
      <c r="U31" s="495">
        <v>102053.82021048637</v>
      </c>
      <c r="V31" s="495">
        <v>95565.127198396833</v>
      </c>
      <c r="W31" s="67">
        <f t="shared" si="3"/>
        <v>112016.95380790306</v>
      </c>
      <c r="X31" s="15">
        <v>7997.9935872717033</v>
      </c>
    </row>
    <row r="32" spans="1:24" x14ac:dyDescent="0.3">
      <c r="A32" s="23" t="s">
        <v>5</v>
      </c>
      <c r="B32" s="179">
        <v>2021</v>
      </c>
      <c r="C32" s="491">
        <v>5.8125156880481397</v>
      </c>
      <c r="D32" s="475">
        <v>281.04351909210021</v>
      </c>
      <c r="E32" s="475">
        <v>31.776756460425297</v>
      </c>
      <c r="F32" s="176">
        <f t="shared" si="0"/>
        <v>318.63279124057368</v>
      </c>
      <c r="G32" s="476">
        <v>431.22484749563938</v>
      </c>
      <c r="H32" s="491">
        <v>32.233184348965139</v>
      </c>
      <c r="I32" s="475">
        <v>217.76520329726225</v>
      </c>
      <c r="J32" s="475">
        <v>27.277310926851406</v>
      </c>
      <c r="K32" s="176">
        <f t="shared" si="1"/>
        <v>277.27569857307878</v>
      </c>
      <c r="L32" s="475">
        <v>41.418501425537691</v>
      </c>
      <c r="M32" s="475">
        <v>2744.6202929604824</v>
      </c>
      <c r="N32" s="74">
        <f t="shared" si="2"/>
        <v>2786.0387943860201</v>
      </c>
      <c r="O32" s="491">
        <v>1E-3</v>
      </c>
      <c r="P32" s="475">
        <v>1E-3</v>
      </c>
      <c r="Q32" s="475">
        <v>1E-3</v>
      </c>
      <c r="R32" s="170">
        <f t="shared" si="4"/>
        <v>3.0000000000000001E-3</v>
      </c>
      <c r="S32" s="495">
        <v>-2354.8129468903808</v>
      </c>
      <c r="T32" s="500">
        <v>140169.12654102239</v>
      </c>
      <c r="U32" s="495">
        <v>106164.56482623317</v>
      </c>
      <c r="V32" s="495">
        <v>94472.430038061284</v>
      </c>
      <c r="W32" s="67">
        <f t="shared" si="3"/>
        <v>108967.35394349914</v>
      </c>
      <c r="X32" s="15">
        <v>7645.755248861964</v>
      </c>
    </row>
    <row r="33" spans="1:24" ht="16.2" thickBot="1" x14ac:dyDescent="0.35">
      <c r="A33" s="24" t="s">
        <v>6</v>
      </c>
      <c r="B33" s="180">
        <v>2021</v>
      </c>
      <c r="C33" s="492">
        <v>154.64965299635756</v>
      </c>
      <c r="D33" s="477">
        <v>111.12903479521087</v>
      </c>
      <c r="E33" s="477">
        <v>10.974537946995113</v>
      </c>
      <c r="F33" s="177">
        <f t="shared" si="0"/>
        <v>276.75322573856351</v>
      </c>
      <c r="G33" s="478">
        <v>185.57092646754305</v>
      </c>
      <c r="H33" s="492">
        <v>160.60382066871784</v>
      </c>
      <c r="I33" s="477">
        <v>115.32245450893731</v>
      </c>
      <c r="J33" s="477">
        <v>12.404869519212006</v>
      </c>
      <c r="K33" s="177">
        <f t="shared" si="1"/>
        <v>288.33114469686717</v>
      </c>
      <c r="L33" s="477">
        <v>30.937139036021623</v>
      </c>
      <c r="M33" s="477">
        <v>1925.5138942656947</v>
      </c>
      <c r="N33" s="75">
        <f t="shared" si="2"/>
        <v>1956.4510333017163</v>
      </c>
      <c r="O33" s="492">
        <v>1E-3</v>
      </c>
      <c r="P33" s="477">
        <v>1E-3</v>
      </c>
      <c r="Q33" s="477">
        <v>1E-3</v>
      </c>
      <c r="R33" s="171">
        <f>SUM(O33:Q33)</f>
        <v>3.0000000000000001E-3</v>
      </c>
      <c r="S33" s="497">
        <v>-1770.8791068341732</v>
      </c>
      <c r="T33" s="501">
        <v>140088.24919687957</v>
      </c>
      <c r="U33" s="497">
        <v>105900.61320326835</v>
      </c>
      <c r="V33" s="497">
        <v>94882.637189278394</v>
      </c>
      <c r="W33" s="68">
        <f t="shared" si="3"/>
        <v>124469.50006776168</v>
      </c>
      <c r="X33" s="21">
        <v>7638.2012672831406</v>
      </c>
    </row>
    <row r="34" spans="1:24" x14ac:dyDescent="0.3">
      <c r="A34" s="22" t="s">
        <v>0</v>
      </c>
      <c r="B34" s="178">
        <v>2022</v>
      </c>
      <c r="C34" s="490">
        <v>253.56589063170628</v>
      </c>
      <c r="D34" s="473">
        <v>96.4602007625775</v>
      </c>
      <c r="E34" s="473">
        <v>10.659276005324928</v>
      </c>
      <c r="F34" s="175">
        <f t="shared" si="0"/>
        <v>360.68536739960871</v>
      </c>
      <c r="G34" s="474">
        <v>1781.7477501604617</v>
      </c>
      <c r="H34" s="490">
        <v>174.59566770358555</v>
      </c>
      <c r="I34" s="473">
        <v>83.937357326516647</v>
      </c>
      <c r="J34" s="473">
        <v>10.563691109925729</v>
      </c>
      <c r="K34" s="175">
        <f t="shared" si="1"/>
        <v>269.09671614002792</v>
      </c>
      <c r="L34" s="473">
        <v>61.893050768850671</v>
      </c>
      <c r="M34" s="473">
        <v>2386.9963476708335</v>
      </c>
      <c r="N34" s="73">
        <f t="shared" si="2"/>
        <v>2448.8893984396841</v>
      </c>
      <c r="O34" s="490">
        <v>1E-3</v>
      </c>
      <c r="P34" s="473">
        <v>1E-3</v>
      </c>
      <c r="Q34" s="473">
        <v>1E-3</v>
      </c>
      <c r="R34" s="169">
        <f t="shared" si="4"/>
        <v>3.0000000000000001E-3</v>
      </c>
      <c r="S34" s="493">
        <v>-667.14064827922221</v>
      </c>
      <c r="T34" s="499">
        <v>144365.81745418161</v>
      </c>
      <c r="U34" s="493">
        <v>109353.6801803791</v>
      </c>
      <c r="V34" s="493">
        <v>97051.517991848392</v>
      </c>
      <c r="W34" s="66">
        <f t="shared" si="3"/>
        <v>131587.36377758792</v>
      </c>
      <c r="X34" s="12">
        <v>8396.6345563220584</v>
      </c>
    </row>
    <row r="35" spans="1:24" x14ac:dyDescent="0.3">
      <c r="A35" s="23" t="s">
        <v>1</v>
      </c>
      <c r="B35" s="179">
        <v>2022</v>
      </c>
      <c r="C35" s="491">
        <v>13.659237246318062</v>
      </c>
      <c r="D35" s="475">
        <v>371.82212826643013</v>
      </c>
      <c r="E35" s="475">
        <v>42.023308408100569</v>
      </c>
      <c r="F35" s="176">
        <f t="shared" si="0"/>
        <v>427.50467392084875</v>
      </c>
      <c r="G35" s="476">
        <v>374.68472894202523</v>
      </c>
      <c r="H35" s="491">
        <v>80.184457208825023</v>
      </c>
      <c r="I35" s="475">
        <v>470.30485603065665</v>
      </c>
      <c r="J35" s="475">
        <v>44.301979318089614</v>
      </c>
      <c r="K35" s="176">
        <f t="shared" si="1"/>
        <v>594.7912925575713</v>
      </c>
      <c r="L35" s="475">
        <v>40.302346286995316</v>
      </c>
      <c r="M35" s="475">
        <v>3654.1852023167257</v>
      </c>
      <c r="N35" s="74">
        <f t="shared" si="2"/>
        <v>3694.4875486037208</v>
      </c>
      <c r="O35" s="491">
        <v>1E-3</v>
      </c>
      <c r="P35" s="475">
        <v>1E-3</v>
      </c>
      <c r="Q35" s="475">
        <v>1E-3</v>
      </c>
      <c r="R35" s="170">
        <f t="shared" si="4"/>
        <v>3.0000000000000001E-3</v>
      </c>
      <c r="S35" s="495">
        <v>-3319.8018196616963</v>
      </c>
      <c r="T35" s="500">
        <v>145759.65715613298</v>
      </c>
      <c r="U35" s="495">
        <v>108903.47852812693</v>
      </c>
      <c r="V35" s="495">
        <v>98327.909072687704</v>
      </c>
      <c r="W35" s="67">
        <f t="shared" si="3"/>
        <v>113084.39719641017</v>
      </c>
      <c r="X35" s="15">
        <v>8033.0037347721409</v>
      </c>
    </row>
    <row r="36" spans="1:24" x14ac:dyDescent="0.3">
      <c r="A36" s="23" t="s">
        <v>2</v>
      </c>
      <c r="B36" s="179">
        <v>2022</v>
      </c>
      <c r="C36" s="491">
        <v>93.636062118253946</v>
      </c>
      <c r="D36" s="475">
        <v>102.94874639318118</v>
      </c>
      <c r="E36" s="475">
        <v>7.989839703242505</v>
      </c>
      <c r="F36" s="176">
        <f t="shared" si="0"/>
        <v>204.57464821467764</v>
      </c>
      <c r="G36" s="476">
        <v>481.28592549707258</v>
      </c>
      <c r="H36" s="491">
        <v>89.934233103362743</v>
      </c>
      <c r="I36" s="475">
        <v>104.81795602312049</v>
      </c>
      <c r="J36" s="475">
        <v>9.2767904444487801</v>
      </c>
      <c r="K36" s="176">
        <f t="shared" si="1"/>
        <v>204.02897957093202</v>
      </c>
      <c r="L36" s="475">
        <v>49.232064126092702</v>
      </c>
      <c r="M36" s="475">
        <v>1492.7396716957644</v>
      </c>
      <c r="N36" s="74">
        <f t="shared" si="2"/>
        <v>1541.971735821857</v>
      </c>
      <c r="O36" s="491">
        <v>1E-3</v>
      </c>
      <c r="P36" s="475">
        <v>1E-3</v>
      </c>
      <c r="Q36" s="475">
        <v>1E-3</v>
      </c>
      <c r="R36" s="170">
        <f t="shared" si="4"/>
        <v>3.0000000000000001E-3</v>
      </c>
      <c r="S36" s="495">
        <v>-1060.6848103247848</v>
      </c>
      <c r="T36" s="500">
        <v>144363.11068916655</v>
      </c>
      <c r="U36" s="495">
        <v>109041.14900235974</v>
      </c>
      <c r="V36" s="495">
        <v>99667.969619323834</v>
      </c>
      <c r="W36" s="67">
        <f t="shared" si="3"/>
        <v>124184.58853517633</v>
      </c>
      <c r="X36" s="15">
        <v>8427.9174372343496</v>
      </c>
    </row>
    <row r="37" spans="1:24" x14ac:dyDescent="0.3">
      <c r="A37" s="23" t="s">
        <v>3</v>
      </c>
      <c r="B37" s="179">
        <v>2022</v>
      </c>
      <c r="C37" s="491">
        <v>60.748326487204459</v>
      </c>
      <c r="D37" s="475">
        <v>72.933706795250799</v>
      </c>
      <c r="E37" s="475">
        <v>6.440585049365426</v>
      </c>
      <c r="F37" s="176">
        <f t="shared" si="0"/>
        <v>140.12261833182069</v>
      </c>
      <c r="G37" s="476">
        <v>363.59778622684064</v>
      </c>
      <c r="H37" s="491">
        <v>63.979184444667517</v>
      </c>
      <c r="I37" s="475">
        <v>83.976988086498125</v>
      </c>
      <c r="J37" s="475">
        <v>8.401921615097141</v>
      </c>
      <c r="K37" s="176">
        <f t="shared" si="1"/>
        <v>156.35809414626277</v>
      </c>
      <c r="L37" s="475">
        <v>22.355092551715138</v>
      </c>
      <c r="M37" s="475">
        <v>1042.4297500721998</v>
      </c>
      <c r="N37" s="74">
        <f t="shared" si="2"/>
        <v>1064.784842623915</v>
      </c>
      <c r="O37" s="491">
        <v>1E-3</v>
      </c>
      <c r="P37" s="475">
        <v>1E-3</v>
      </c>
      <c r="Q37" s="475">
        <v>1E-3</v>
      </c>
      <c r="R37" s="170">
        <f t="shared" si="4"/>
        <v>3.0000000000000001E-3</v>
      </c>
      <c r="S37" s="495">
        <v>-673.3193314510961</v>
      </c>
      <c r="T37" s="500">
        <v>147193.91538733576</v>
      </c>
      <c r="U37" s="495">
        <v>108637.07843317665</v>
      </c>
      <c r="V37" s="495">
        <v>98906.880820427992</v>
      </c>
      <c r="W37" s="67">
        <f t="shared" si="3"/>
        <v>123891.05449673951</v>
      </c>
      <c r="X37" s="15">
        <v>8769.3734657658333</v>
      </c>
    </row>
    <row r="38" spans="1:24" x14ac:dyDescent="0.3">
      <c r="A38" s="23" t="s">
        <v>4</v>
      </c>
      <c r="B38" s="179">
        <v>2022</v>
      </c>
      <c r="C38" s="491">
        <v>47.685031514159114</v>
      </c>
      <c r="D38" s="475">
        <v>96.352678937910383</v>
      </c>
      <c r="E38" s="475">
        <v>8.7817903000155422</v>
      </c>
      <c r="F38" s="176">
        <f t="shared" ref="F38:F69" si="5">SUM(C38:E38)</f>
        <v>152.81950075208502</v>
      </c>
      <c r="G38" s="476">
        <v>1244.6018486400283</v>
      </c>
      <c r="H38" s="491">
        <v>27.073156099469156</v>
      </c>
      <c r="I38" s="475">
        <v>63.347109417180178</v>
      </c>
      <c r="J38" s="475">
        <v>7.0922616867340968</v>
      </c>
      <c r="K38" s="176">
        <f t="shared" ref="K38:K69" si="6">SUM(H38:J38)</f>
        <v>97.512527203383428</v>
      </c>
      <c r="L38" s="475">
        <v>27.927936542838019</v>
      </c>
      <c r="M38" s="475">
        <v>1195.8561853473561</v>
      </c>
      <c r="N38" s="74">
        <f t="shared" ref="N38:N69" si="7">SUM(L38:M38)</f>
        <v>1223.7841218901942</v>
      </c>
      <c r="O38" s="491">
        <v>1E-3</v>
      </c>
      <c r="P38" s="475">
        <v>1E-3</v>
      </c>
      <c r="Q38" s="475">
        <v>1E-3</v>
      </c>
      <c r="R38" s="170">
        <f t="shared" si="4"/>
        <v>3.0000000000000001E-3</v>
      </c>
      <c r="S38" s="495">
        <v>-7.047998196143813</v>
      </c>
      <c r="T38" s="500">
        <v>146328.07495103154</v>
      </c>
      <c r="U38" s="495">
        <v>104885.18452448478</v>
      </c>
      <c r="V38" s="495">
        <v>97356.921881847695</v>
      </c>
      <c r="W38" s="67">
        <f t="shared" si="3"/>
        <v>115843.75019466026</v>
      </c>
      <c r="X38" s="15">
        <v>8262.3462290024563</v>
      </c>
    </row>
    <row r="39" spans="1:24" x14ac:dyDescent="0.3">
      <c r="A39" s="23" t="s">
        <v>5</v>
      </c>
      <c r="B39" s="179">
        <v>2022</v>
      </c>
      <c r="C39" s="491">
        <v>5.9862662525692123</v>
      </c>
      <c r="D39" s="475">
        <v>296.3540078860342</v>
      </c>
      <c r="E39" s="475">
        <v>34.01825802215776</v>
      </c>
      <c r="F39" s="176">
        <f t="shared" si="5"/>
        <v>336.35853216076117</v>
      </c>
      <c r="G39" s="476">
        <v>451.57146940415953</v>
      </c>
      <c r="H39" s="491">
        <v>32.023764251274152</v>
      </c>
      <c r="I39" s="475">
        <v>225.97852025858484</v>
      </c>
      <c r="J39" s="475">
        <v>28.871783897408662</v>
      </c>
      <c r="K39" s="176">
        <f t="shared" si="6"/>
        <v>286.87406840726766</v>
      </c>
      <c r="L39" s="475">
        <v>44.265040247210536</v>
      </c>
      <c r="M39" s="475">
        <v>2915.2619648391601</v>
      </c>
      <c r="N39" s="74">
        <f t="shared" si="7"/>
        <v>2959.5270050863705</v>
      </c>
      <c r="O39" s="491">
        <v>1E-3</v>
      </c>
      <c r="P39" s="475">
        <v>1E-3</v>
      </c>
      <c r="Q39" s="475">
        <v>1E-3</v>
      </c>
      <c r="R39" s="170">
        <f t="shared" si="4"/>
        <v>3.0000000000000001E-3</v>
      </c>
      <c r="S39" s="495">
        <v>-2507.9545356822105</v>
      </c>
      <c r="T39" s="500">
        <v>147872.84603975393</v>
      </c>
      <c r="U39" s="495">
        <v>109169.28268628182</v>
      </c>
      <c r="V39" s="495">
        <v>96264.764397677252</v>
      </c>
      <c r="W39" s="67">
        <f t="shared" si="3"/>
        <v>112191.01737983536</v>
      </c>
      <c r="X39" s="15">
        <v>7909.2400347675066</v>
      </c>
    </row>
    <row r="40" spans="1:24" ht="16.2" thickBot="1" x14ac:dyDescent="0.35">
      <c r="A40" s="24" t="s">
        <v>6</v>
      </c>
      <c r="B40" s="180">
        <v>2022</v>
      </c>
      <c r="C40" s="492">
        <v>159.27383622226796</v>
      </c>
      <c r="D40" s="477">
        <v>117.16598185834809</v>
      </c>
      <c r="E40" s="477">
        <v>11.747982320905974</v>
      </c>
      <c r="F40" s="177">
        <f t="shared" si="5"/>
        <v>288.18780040152205</v>
      </c>
      <c r="G40" s="478">
        <v>194.31242706898286</v>
      </c>
      <c r="H40" s="492">
        <v>166.76418766129507</v>
      </c>
      <c r="I40" s="477">
        <v>121.67466375717515</v>
      </c>
      <c r="J40" s="477">
        <v>13.152611737408666</v>
      </c>
      <c r="K40" s="177">
        <f t="shared" si="6"/>
        <v>301.5914631558789</v>
      </c>
      <c r="L40" s="477">
        <v>31.873632696841863</v>
      </c>
      <c r="M40" s="477">
        <v>2019.6736175187662</v>
      </c>
      <c r="N40" s="75">
        <f t="shared" si="7"/>
        <v>2051.5472502156081</v>
      </c>
      <c r="O40" s="492">
        <v>1E-3</v>
      </c>
      <c r="P40" s="477">
        <v>1E-3</v>
      </c>
      <c r="Q40" s="477">
        <v>1E-3</v>
      </c>
      <c r="R40" s="171">
        <f>SUM(O40:Q40)</f>
        <v>3.0000000000000001E-3</v>
      </c>
      <c r="S40" s="497">
        <v>-1857.2338231466254</v>
      </c>
      <c r="T40" s="501">
        <v>147730.65905052275</v>
      </c>
      <c r="U40" s="497">
        <v>108750.68331191241</v>
      </c>
      <c r="V40" s="497">
        <v>96669.90632511719</v>
      </c>
      <c r="W40" s="68">
        <f t="shared" si="3"/>
        <v>129777.70494426919</v>
      </c>
      <c r="X40" s="21">
        <v>7901.9796474868062</v>
      </c>
    </row>
    <row r="41" spans="1:24" x14ac:dyDescent="0.3">
      <c r="A41" s="22" t="s">
        <v>0</v>
      </c>
      <c r="B41" s="178">
        <v>2023</v>
      </c>
      <c r="C41" s="490">
        <v>261.21649759546176</v>
      </c>
      <c r="D41" s="473">
        <v>102.26019276281269</v>
      </c>
      <c r="E41" s="473">
        <v>11.501463516350951</v>
      </c>
      <c r="F41" s="175">
        <f t="shared" si="5"/>
        <v>374.97815387462543</v>
      </c>
      <c r="G41" s="474">
        <v>1862.5430528806019</v>
      </c>
      <c r="H41" s="490">
        <v>179.44894160779623</v>
      </c>
      <c r="I41" s="473">
        <v>88.801466815142078</v>
      </c>
      <c r="J41" s="473">
        <v>11.358540456659167</v>
      </c>
      <c r="K41" s="175">
        <f t="shared" si="6"/>
        <v>279.60894887959751</v>
      </c>
      <c r="L41" s="473">
        <v>62.583136016971494</v>
      </c>
      <c r="M41" s="473">
        <v>2495.6181631260733</v>
      </c>
      <c r="N41" s="73">
        <f t="shared" si="7"/>
        <v>2558.2012991430447</v>
      </c>
      <c r="O41" s="490">
        <v>1E-3</v>
      </c>
      <c r="P41" s="473">
        <v>1E-3</v>
      </c>
      <c r="Q41" s="473">
        <v>1E-3</v>
      </c>
      <c r="R41" s="169">
        <f t="shared" si="4"/>
        <v>3.0000000000000001E-3</v>
      </c>
      <c r="S41" s="493">
        <v>-695.65724626244275</v>
      </c>
      <c r="T41" s="499">
        <v>152114.77381753185</v>
      </c>
      <c r="U41" s="493">
        <v>111510.34258917496</v>
      </c>
      <c r="V41" s="493">
        <v>97933.510096068814</v>
      </c>
      <c r="W41" s="66">
        <f t="shared" si="3"/>
        <v>137018.14280783021</v>
      </c>
      <c r="X41" s="12">
        <v>8655.264408930132</v>
      </c>
    </row>
    <row r="42" spans="1:24" x14ac:dyDescent="0.3">
      <c r="A42" s="23" t="s">
        <v>1</v>
      </c>
      <c r="B42" s="179">
        <v>2023</v>
      </c>
      <c r="C42" s="491">
        <v>14.067187030274285</v>
      </c>
      <c r="D42" s="475">
        <v>394.05532548455142</v>
      </c>
      <c r="E42" s="475">
        <v>45.337022684965156</v>
      </c>
      <c r="F42" s="176">
        <f t="shared" si="5"/>
        <v>453.45953519979088</v>
      </c>
      <c r="G42" s="476">
        <v>391.97343992653043</v>
      </c>
      <c r="H42" s="491">
        <v>82.283747168059406</v>
      </c>
      <c r="I42" s="475">
        <v>500.02405836273044</v>
      </c>
      <c r="J42" s="475">
        <v>48.025511874469125</v>
      </c>
      <c r="K42" s="176">
        <f t="shared" si="6"/>
        <v>630.33331740525898</v>
      </c>
      <c r="L42" s="475">
        <v>40.947110130512556</v>
      </c>
      <c r="M42" s="475">
        <v>3890.7929409459803</v>
      </c>
      <c r="N42" s="74">
        <f t="shared" si="7"/>
        <v>3931.7400510764928</v>
      </c>
      <c r="O42" s="491">
        <v>1E-3</v>
      </c>
      <c r="P42" s="475">
        <v>1E-3</v>
      </c>
      <c r="Q42" s="475">
        <v>1E-3</v>
      </c>
      <c r="R42" s="170">
        <f t="shared" si="4"/>
        <v>3.0000000000000001E-3</v>
      </c>
      <c r="S42" s="495">
        <v>-3539.7656111499623</v>
      </c>
      <c r="T42" s="500">
        <v>153538.73825238989</v>
      </c>
      <c r="U42" s="495">
        <v>111033.13243452627</v>
      </c>
      <c r="V42" s="495">
        <v>99210.37592613278</v>
      </c>
      <c r="W42" s="67">
        <f t="shared" si="3"/>
        <v>115681.03301087463</v>
      </c>
      <c r="X42" s="15">
        <v>8291.7225082121404</v>
      </c>
    </row>
    <row r="43" spans="1:24" x14ac:dyDescent="0.3">
      <c r="A43" s="23" t="s">
        <v>2</v>
      </c>
      <c r="B43" s="179">
        <v>2023</v>
      </c>
      <c r="C43" s="491">
        <v>96.678430785671623</v>
      </c>
      <c r="D43" s="475">
        <v>109.08061993147636</v>
      </c>
      <c r="E43" s="475">
        <v>8.6196115398619586</v>
      </c>
      <c r="F43" s="176">
        <f t="shared" si="5"/>
        <v>214.37866225700995</v>
      </c>
      <c r="G43" s="476">
        <v>503.10101037192908</v>
      </c>
      <c r="H43" s="491">
        <v>93.765429762744915</v>
      </c>
      <c r="I43" s="475">
        <v>113.69229059965137</v>
      </c>
      <c r="J43" s="475">
        <v>10.215382706661995</v>
      </c>
      <c r="K43" s="176">
        <f t="shared" si="6"/>
        <v>217.67310306905827</v>
      </c>
      <c r="L43" s="475">
        <v>51.159644819107932</v>
      </c>
      <c r="M43" s="475">
        <v>1572.4235529702501</v>
      </c>
      <c r="N43" s="74">
        <f t="shared" si="7"/>
        <v>1623.5831977893579</v>
      </c>
      <c r="O43" s="491">
        <v>1E-3</v>
      </c>
      <c r="P43" s="475">
        <v>1E-3</v>
      </c>
      <c r="Q43" s="475">
        <v>1E-3</v>
      </c>
      <c r="R43" s="170">
        <f t="shared" si="4"/>
        <v>3.0000000000000001E-3</v>
      </c>
      <c r="S43" s="495">
        <v>-1120.4811874174291</v>
      </c>
      <c r="T43" s="500">
        <v>152655.39827262852</v>
      </c>
      <c r="U43" s="495">
        <v>111105.54981031141</v>
      </c>
      <c r="V43" s="495">
        <v>100549.24323500034</v>
      </c>
      <c r="W43" s="67">
        <f t="shared" si="3"/>
        <v>128508.26347865396</v>
      </c>
      <c r="X43" s="15">
        <v>8686.5965469800012</v>
      </c>
    </row>
    <row r="44" spans="1:24" x14ac:dyDescent="0.3">
      <c r="A44" s="23" t="s">
        <v>3</v>
      </c>
      <c r="B44" s="179">
        <v>2023</v>
      </c>
      <c r="C44" s="491">
        <v>62.674346680116628</v>
      </c>
      <c r="D44" s="475">
        <v>77.337389679933608</v>
      </c>
      <c r="E44" s="475">
        <v>6.9502904928661859</v>
      </c>
      <c r="F44" s="176">
        <f t="shared" si="5"/>
        <v>146.96202685291641</v>
      </c>
      <c r="G44" s="476">
        <v>381.03802942179141</v>
      </c>
      <c r="H44" s="491">
        <v>65.693758984693488</v>
      </c>
      <c r="I44" s="475">
        <v>88.945749236224088</v>
      </c>
      <c r="J44" s="475">
        <v>9.0623410956210044</v>
      </c>
      <c r="K44" s="176">
        <f t="shared" si="6"/>
        <v>163.70184931653858</v>
      </c>
      <c r="L44" s="475">
        <v>22.586333241702228</v>
      </c>
      <c r="M44" s="475">
        <v>1099.7679807023628</v>
      </c>
      <c r="N44" s="74">
        <f t="shared" si="7"/>
        <v>1122.3543139440651</v>
      </c>
      <c r="O44" s="491">
        <v>1E-3</v>
      </c>
      <c r="P44" s="475">
        <v>1E-3</v>
      </c>
      <c r="Q44" s="475">
        <v>1E-3</v>
      </c>
      <c r="R44" s="170">
        <f t="shared" si="4"/>
        <v>3.0000000000000001E-3</v>
      </c>
      <c r="S44" s="495">
        <v>-713.32645272932996</v>
      </c>
      <c r="T44" s="500">
        <v>155450.55982246783</v>
      </c>
      <c r="U44" s="495">
        <v>110789.79105762663</v>
      </c>
      <c r="V44" s="495">
        <v>99788.769297526014</v>
      </c>
      <c r="W44" s="67">
        <f t="shared" si="3"/>
        <v>128103.21042064104</v>
      </c>
      <c r="X44" s="15">
        <v>9028.0060226024689</v>
      </c>
    </row>
    <row r="45" spans="1:24" x14ac:dyDescent="0.3">
      <c r="A45" s="23" t="s">
        <v>4</v>
      </c>
      <c r="B45" s="179">
        <v>2023</v>
      </c>
      <c r="C45" s="491">
        <v>49.102999116297688</v>
      </c>
      <c r="D45" s="475">
        <v>102.15933750946338</v>
      </c>
      <c r="E45" s="475">
        <v>9.4753166103113688</v>
      </c>
      <c r="F45" s="176">
        <f t="shared" si="5"/>
        <v>160.73765323607245</v>
      </c>
      <c r="G45" s="476">
        <v>1305.7514052291715</v>
      </c>
      <c r="H45" s="491">
        <v>27.551142640362304</v>
      </c>
      <c r="I45" s="475">
        <v>66.926240505966661</v>
      </c>
      <c r="J45" s="475">
        <v>7.718679345343662</v>
      </c>
      <c r="K45" s="176">
        <f t="shared" si="6"/>
        <v>102.19606249167262</v>
      </c>
      <c r="L45" s="475">
        <v>29.336058028327272</v>
      </c>
      <c r="M45" s="475">
        <v>1263.5410934089264</v>
      </c>
      <c r="N45" s="74">
        <f t="shared" si="7"/>
        <v>1292.8771514372536</v>
      </c>
      <c r="O45" s="491">
        <v>1E-3</v>
      </c>
      <c r="P45" s="475">
        <v>1E-3</v>
      </c>
      <c r="Q45" s="475">
        <v>1E-3</v>
      </c>
      <c r="R45" s="170">
        <f t="shared" si="4"/>
        <v>3.0000000000000001E-3</v>
      </c>
      <c r="S45" s="495">
        <v>-15.113578001025971</v>
      </c>
      <c r="T45" s="500">
        <v>154106.21532700612</v>
      </c>
      <c r="U45" s="495">
        <v>107013.80035858502</v>
      </c>
      <c r="V45" s="495">
        <v>98240.350280875078</v>
      </c>
      <c r="W45" s="67">
        <f t="shared" si="3"/>
        <v>119046.8509888095</v>
      </c>
      <c r="X45" s="15">
        <v>8520.9666164537484</v>
      </c>
    </row>
    <row r="46" spans="1:24" x14ac:dyDescent="0.3">
      <c r="A46" s="23" t="s">
        <v>5</v>
      </c>
      <c r="B46" s="179">
        <v>2023</v>
      </c>
      <c r="C46" s="491">
        <v>6.1620138260424788</v>
      </c>
      <c r="D46" s="475">
        <v>314.19976121884145</v>
      </c>
      <c r="E46" s="475">
        <v>36.705924563505782</v>
      </c>
      <c r="F46" s="176">
        <f t="shared" si="5"/>
        <v>357.06769960838972</v>
      </c>
      <c r="G46" s="476">
        <v>474.20728594881905</v>
      </c>
      <c r="H46" s="491">
        <v>31.83365932471532</v>
      </c>
      <c r="I46" s="475">
        <v>235.81662657022682</v>
      </c>
      <c r="J46" s="475">
        <v>30.821589068553727</v>
      </c>
      <c r="K46" s="176">
        <f t="shared" si="6"/>
        <v>298.47187496349591</v>
      </c>
      <c r="L46" s="475">
        <v>47.093748178250877</v>
      </c>
      <c r="M46" s="475">
        <v>3106.2650826652844</v>
      </c>
      <c r="N46" s="74">
        <f t="shared" si="7"/>
        <v>3153.3588308435351</v>
      </c>
      <c r="O46" s="491">
        <v>1E-3</v>
      </c>
      <c r="P46" s="475">
        <v>1E-3</v>
      </c>
      <c r="Q46" s="475">
        <v>1E-3</v>
      </c>
      <c r="R46" s="170">
        <f t="shared" si="4"/>
        <v>3.0000000000000001E-3</v>
      </c>
      <c r="S46" s="495">
        <v>-2679.1505448947159</v>
      </c>
      <c r="T46" s="500">
        <v>155672.41986898947</v>
      </c>
      <c r="U46" s="495">
        <v>111403.51543723766</v>
      </c>
      <c r="V46" s="495">
        <v>97148.751981494221</v>
      </c>
      <c r="W46" s="67">
        <f t="shared" si="3"/>
        <v>114653.02348879199</v>
      </c>
      <c r="X46" s="15">
        <v>8167.659284571082</v>
      </c>
    </row>
    <row r="47" spans="1:24" ht="16.2" thickBot="1" x14ac:dyDescent="0.35">
      <c r="A47" s="24" t="s">
        <v>6</v>
      </c>
      <c r="B47" s="180">
        <v>2023</v>
      </c>
      <c r="C47" s="492">
        <v>163.94501227060144</v>
      </c>
      <c r="D47" s="477">
        <v>124.21162632056595</v>
      </c>
      <c r="E47" s="477">
        <v>12.676565356017907</v>
      </c>
      <c r="F47" s="177">
        <f t="shared" si="5"/>
        <v>300.83320394718532</v>
      </c>
      <c r="G47" s="478">
        <v>204.04411295183746</v>
      </c>
      <c r="H47" s="492">
        <v>173.26980781609407</v>
      </c>
      <c r="I47" s="477">
        <v>129.09782081770368</v>
      </c>
      <c r="J47" s="477">
        <v>14.064150216570591</v>
      </c>
      <c r="K47" s="177">
        <f t="shared" si="6"/>
        <v>316.43177885036829</v>
      </c>
      <c r="L47" s="477">
        <v>32.878618463583521</v>
      </c>
      <c r="M47" s="477">
        <v>2119.2002433976945</v>
      </c>
      <c r="N47" s="75">
        <f t="shared" si="7"/>
        <v>2152.0788618612783</v>
      </c>
      <c r="O47" s="492">
        <v>1E-3</v>
      </c>
      <c r="P47" s="477">
        <v>1E-3</v>
      </c>
      <c r="Q47" s="477">
        <v>1E-3</v>
      </c>
      <c r="R47" s="171">
        <f>SUM(O47:Q47)</f>
        <v>3.0000000000000001E-3</v>
      </c>
      <c r="S47" s="497">
        <v>-1948.0337489094406</v>
      </c>
      <c r="T47" s="501">
        <v>155450.19965875233</v>
      </c>
      <c r="U47" s="497">
        <v>110832.87594989737</v>
      </c>
      <c r="V47" s="497">
        <v>97549.197917239901</v>
      </c>
      <c r="W47" s="68">
        <f t="shared" si="3"/>
        <v>134673.75403246586</v>
      </c>
      <c r="X47" s="21">
        <v>8160.6330816506334</v>
      </c>
    </row>
    <row r="48" spans="1:24" x14ac:dyDescent="0.3">
      <c r="A48" s="22" t="s">
        <v>0</v>
      </c>
      <c r="B48" s="178">
        <v>2024</v>
      </c>
      <c r="C48" s="490">
        <v>268.85463624399756</v>
      </c>
      <c r="D48" s="473">
        <v>109.01159745343759</v>
      </c>
      <c r="E48" s="473">
        <v>12.509180041192863</v>
      </c>
      <c r="F48" s="175">
        <f t="shared" si="5"/>
        <v>390.37541373862803</v>
      </c>
      <c r="G48" s="474">
        <v>1955.0257895378868</v>
      </c>
      <c r="H48" s="490">
        <v>184.58602288997065</v>
      </c>
      <c r="I48" s="473">
        <v>94.40139135721445</v>
      </c>
      <c r="J48" s="473">
        <v>12.313020275101286</v>
      </c>
      <c r="K48" s="175">
        <f t="shared" si="6"/>
        <v>291.30043452228637</v>
      </c>
      <c r="L48" s="473">
        <v>62.968823218505975</v>
      </c>
      <c r="M48" s="473">
        <v>2605.4469765520357</v>
      </c>
      <c r="N48" s="73">
        <f t="shared" si="7"/>
        <v>2668.4157997705415</v>
      </c>
      <c r="O48" s="490">
        <v>1E-3</v>
      </c>
      <c r="P48" s="473">
        <v>1E-3</v>
      </c>
      <c r="Q48" s="473">
        <v>1E-3</v>
      </c>
      <c r="R48" s="169">
        <f t="shared" si="4"/>
        <v>3.0000000000000001E-3</v>
      </c>
      <c r="S48" s="493">
        <v>-713.38901023265498</v>
      </c>
      <c r="T48" s="499">
        <v>159849.92734572175</v>
      </c>
      <c r="U48" s="493">
        <v>112860.13234165564</v>
      </c>
      <c r="V48" s="493">
        <v>97877.901700281509</v>
      </c>
      <c r="W48" s="66">
        <f t="shared" si="3"/>
        <v>142002.49486673667</v>
      </c>
      <c r="X48" s="12">
        <v>8923.788258573024</v>
      </c>
    </row>
    <row r="49" spans="1:24" x14ac:dyDescent="0.3">
      <c r="A49" s="23" t="s">
        <v>1</v>
      </c>
      <c r="B49" s="179">
        <v>2024</v>
      </c>
      <c r="C49" s="491">
        <v>14.504640408594586</v>
      </c>
      <c r="D49" s="475">
        <v>419.94027331995329</v>
      </c>
      <c r="E49" s="475">
        <v>49.307001636614075</v>
      </c>
      <c r="F49" s="176">
        <f t="shared" si="5"/>
        <v>483.75191536516195</v>
      </c>
      <c r="G49" s="476">
        <v>411.75481568968218</v>
      </c>
      <c r="H49" s="491">
        <v>84.50599294742517</v>
      </c>
      <c r="I49" s="475">
        <v>534.00988214053598</v>
      </c>
      <c r="J49" s="475">
        <v>52.421754279518424</v>
      </c>
      <c r="K49" s="176">
        <f t="shared" si="6"/>
        <v>670.93762936747953</v>
      </c>
      <c r="L49" s="475">
        <v>41.872636683595658</v>
      </c>
      <c r="M49" s="475">
        <v>4154.2627038284409</v>
      </c>
      <c r="N49" s="74">
        <f t="shared" si="7"/>
        <v>4196.1353405120362</v>
      </c>
      <c r="O49" s="491">
        <v>1E-3</v>
      </c>
      <c r="P49" s="475">
        <v>1E-3</v>
      </c>
      <c r="Q49" s="475">
        <v>1E-3</v>
      </c>
      <c r="R49" s="170">
        <f t="shared" si="4"/>
        <v>3.0000000000000001E-3</v>
      </c>
      <c r="S49" s="495">
        <v>-3784.3795248223551</v>
      </c>
      <c r="T49" s="500">
        <v>161305.67112339658</v>
      </c>
      <c r="U49" s="495">
        <v>112379.21616866086</v>
      </c>
      <c r="V49" s="495">
        <v>99155.091926291629</v>
      </c>
      <c r="W49" s="67">
        <f t="shared" si="3"/>
        <v>117508.37678675947</v>
      </c>
      <c r="X49" s="15">
        <v>8560.3299245296512</v>
      </c>
    </row>
    <row r="50" spans="1:24" x14ac:dyDescent="0.3">
      <c r="A50" s="23" t="s">
        <v>2</v>
      </c>
      <c r="B50" s="179">
        <v>2024</v>
      </c>
      <c r="C50" s="491">
        <v>99.753328905625722</v>
      </c>
      <c r="D50" s="475">
        <v>116.20715169097249</v>
      </c>
      <c r="E50" s="475">
        <v>9.3684297146305902</v>
      </c>
      <c r="F50" s="176">
        <f t="shared" si="5"/>
        <v>225.32891031122881</v>
      </c>
      <c r="G50" s="476">
        <v>528.13105374036002</v>
      </c>
      <c r="H50" s="491">
        <v>97.832272235976859</v>
      </c>
      <c r="I50" s="475">
        <v>124.00777866847261</v>
      </c>
      <c r="J50" s="475">
        <v>11.350754712944978</v>
      </c>
      <c r="K50" s="176">
        <f t="shared" si="6"/>
        <v>233.19080561739446</v>
      </c>
      <c r="L50" s="475">
        <v>52.733541057345946</v>
      </c>
      <c r="M50" s="475">
        <v>1657.6294006049473</v>
      </c>
      <c r="N50" s="74">
        <f t="shared" si="7"/>
        <v>1710.3629416622932</v>
      </c>
      <c r="O50" s="491">
        <v>1E-3</v>
      </c>
      <c r="P50" s="475">
        <v>1E-3</v>
      </c>
      <c r="Q50" s="475">
        <v>1E-3</v>
      </c>
      <c r="R50" s="170">
        <f t="shared" si="4"/>
        <v>3.0000000000000001E-3</v>
      </c>
      <c r="S50" s="495">
        <v>-1182.2308879219329</v>
      </c>
      <c r="T50" s="500">
        <v>161070.05687974292</v>
      </c>
      <c r="U50" s="495">
        <v>112397.5972043566</v>
      </c>
      <c r="V50" s="495">
        <v>100493.09045286552</v>
      </c>
      <c r="W50" s="67">
        <f t="shared" si="3"/>
        <v>132238.0543655763</v>
      </c>
      <c r="X50" s="15">
        <v>8955.1749382212656</v>
      </c>
    </row>
    <row r="51" spans="1:24" x14ac:dyDescent="0.3">
      <c r="A51" s="23" t="s">
        <v>3</v>
      </c>
      <c r="B51" s="179">
        <v>2024</v>
      </c>
      <c r="C51" s="491">
        <v>64.599501815588837</v>
      </c>
      <c r="D51" s="475">
        <v>82.453093917806584</v>
      </c>
      <c r="E51" s="475">
        <v>7.5604186754722331</v>
      </c>
      <c r="F51" s="176">
        <f t="shared" si="5"/>
        <v>154.61301440886766</v>
      </c>
      <c r="G51" s="476">
        <v>400.97718694990647</v>
      </c>
      <c r="H51" s="491">
        <v>67.515175793923007</v>
      </c>
      <c r="I51" s="475">
        <v>94.69302856162372</v>
      </c>
      <c r="J51" s="475">
        <v>9.8592550450510945</v>
      </c>
      <c r="K51" s="176">
        <f t="shared" si="6"/>
        <v>172.06745940059784</v>
      </c>
      <c r="L51" s="475">
        <v>22.681924623838661</v>
      </c>
      <c r="M51" s="475">
        <v>1160.6238547038358</v>
      </c>
      <c r="N51" s="74">
        <f t="shared" si="7"/>
        <v>1183.3057793276746</v>
      </c>
      <c r="O51" s="491">
        <v>1E-3</v>
      </c>
      <c r="P51" s="475">
        <v>1E-3</v>
      </c>
      <c r="Q51" s="475">
        <v>1E-3</v>
      </c>
      <c r="R51" s="170">
        <f t="shared" si="4"/>
        <v>3.0000000000000001E-3</v>
      </c>
      <c r="S51" s="495">
        <v>-751.50554739492077</v>
      </c>
      <c r="T51" s="500">
        <v>163719.38467827431</v>
      </c>
      <c r="U51" s="495">
        <v>112135.96007639635</v>
      </c>
      <c r="V51" s="495">
        <v>99733.252168822772</v>
      </c>
      <c r="W51" s="67">
        <f t="shared" si="3"/>
        <v>131665.4081849714</v>
      </c>
      <c r="X51" s="15">
        <v>9296.5406246325565</v>
      </c>
    </row>
    <row r="52" spans="1:24" x14ac:dyDescent="0.3">
      <c r="A52" s="23" t="s">
        <v>4</v>
      </c>
      <c r="B52" s="179">
        <v>2024</v>
      </c>
      <c r="C52" s="491">
        <v>50.624612214626204</v>
      </c>
      <c r="D52" s="475">
        <v>108.90045956847331</v>
      </c>
      <c r="E52" s="475">
        <v>10.305516702487843</v>
      </c>
      <c r="F52" s="176">
        <f t="shared" si="5"/>
        <v>169.83058848558736</v>
      </c>
      <c r="G52" s="476">
        <v>1375.6177862944642</v>
      </c>
      <c r="H52" s="491">
        <v>27.984850436201899</v>
      </c>
      <c r="I52" s="475">
        <v>71.104303625524693</v>
      </c>
      <c r="J52" s="475">
        <v>8.4733069212719787</v>
      </c>
      <c r="K52" s="176">
        <f t="shared" si="6"/>
        <v>107.56246098299857</v>
      </c>
      <c r="L52" s="475">
        <v>30.560378953970009</v>
      </c>
      <c r="M52" s="475">
        <v>1337.4028465529766</v>
      </c>
      <c r="N52" s="74">
        <f t="shared" si="7"/>
        <v>1367.9632255069466</v>
      </c>
      <c r="O52" s="491">
        <v>1E-3</v>
      </c>
      <c r="P52" s="475">
        <v>1E-3</v>
      </c>
      <c r="Q52" s="475">
        <v>1E-3</v>
      </c>
      <c r="R52" s="170">
        <f t="shared" si="4"/>
        <v>3.0000000000000001E-3</v>
      </c>
      <c r="S52" s="495">
        <v>-23.166484195329819</v>
      </c>
      <c r="T52" s="500">
        <v>162415.83107999715</v>
      </c>
      <c r="U52" s="495">
        <v>108365.78496279425</v>
      </c>
      <c r="V52" s="495">
        <v>98185.734576932155</v>
      </c>
      <c r="W52" s="67">
        <f t="shared" si="3"/>
        <v>121626.20827620062</v>
      </c>
      <c r="X52" s="15">
        <v>8789.5272478645275</v>
      </c>
    </row>
    <row r="53" spans="1:24" x14ac:dyDescent="0.3">
      <c r="A53" s="23" t="s">
        <v>5</v>
      </c>
      <c r="B53" s="179">
        <v>2024</v>
      </c>
      <c r="C53" s="491">
        <v>6.3507233876935185</v>
      </c>
      <c r="D53" s="475">
        <v>334.93885040392684</v>
      </c>
      <c r="E53" s="475">
        <v>39.919596881565766</v>
      </c>
      <c r="F53" s="176">
        <f t="shared" si="5"/>
        <v>381.20917067318612</v>
      </c>
      <c r="G53" s="476">
        <v>500.00115177053135</v>
      </c>
      <c r="H53" s="491">
        <v>31.58474207453169</v>
      </c>
      <c r="I53" s="475">
        <v>247.43188666866277</v>
      </c>
      <c r="J53" s="475">
        <v>33.180327385272378</v>
      </c>
      <c r="K53" s="176">
        <f t="shared" si="6"/>
        <v>312.19695612846687</v>
      </c>
      <c r="L53" s="475">
        <v>49.668407196800175</v>
      </c>
      <c r="M53" s="475">
        <v>3317.8253634998796</v>
      </c>
      <c r="N53" s="74">
        <f t="shared" si="7"/>
        <v>3367.4937706966798</v>
      </c>
      <c r="O53" s="491">
        <v>1E-3</v>
      </c>
      <c r="P53" s="475">
        <v>1E-3</v>
      </c>
      <c r="Q53" s="475">
        <v>1E-3</v>
      </c>
      <c r="R53" s="170">
        <f t="shared" si="4"/>
        <v>3.0000000000000001E-3</v>
      </c>
      <c r="S53" s="495">
        <v>-2867.4916189261485</v>
      </c>
      <c r="T53" s="500">
        <v>164003.46212736203</v>
      </c>
      <c r="U53" s="495">
        <v>112822.41955744073</v>
      </c>
      <c r="V53" s="495">
        <v>97094.630908809937</v>
      </c>
      <c r="W53" s="67">
        <f t="shared" si="3"/>
        <v>116328.81778067705</v>
      </c>
      <c r="X53" s="15">
        <v>8436.0198635164743</v>
      </c>
    </row>
    <row r="54" spans="1:24" ht="16.2" thickBot="1" x14ac:dyDescent="0.35">
      <c r="A54" s="24" t="s">
        <v>6</v>
      </c>
      <c r="B54" s="180">
        <v>2024</v>
      </c>
      <c r="C54" s="492">
        <v>168.96076109220627</v>
      </c>
      <c r="D54" s="477">
        <v>132.18966507035879</v>
      </c>
      <c r="E54" s="477">
        <v>13.790043536327074</v>
      </c>
      <c r="F54" s="177">
        <f t="shared" si="5"/>
        <v>314.94046969889212</v>
      </c>
      <c r="G54" s="478">
        <v>215.13684651736565</v>
      </c>
      <c r="H54" s="492">
        <v>179.63914769030336</v>
      </c>
      <c r="I54" s="477">
        <v>137.99282040289461</v>
      </c>
      <c r="J54" s="477">
        <v>15.161768569130272</v>
      </c>
      <c r="K54" s="177">
        <f t="shared" si="6"/>
        <v>332.79373666232829</v>
      </c>
      <c r="L54" s="477">
        <v>33.888504830190399</v>
      </c>
      <c r="M54" s="477">
        <v>2223.2942129727635</v>
      </c>
      <c r="N54" s="75">
        <f t="shared" si="7"/>
        <v>2257.1827178029539</v>
      </c>
      <c r="O54" s="492">
        <v>1E-3</v>
      </c>
      <c r="P54" s="477">
        <v>1E-3</v>
      </c>
      <c r="Q54" s="477">
        <v>1E-3</v>
      </c>
      <c r="R54" s="171">
        <f>SUM(O54:Q54)</f>
        <v>3.0000000000000001E-3</v>
      </c>
      <c r="S54" s="497">
        <v>-2042.0448712855882</v>
      </c>
      <c r="T54" s="501">
        <v>163698.9534402909</v>
      </c>
      <c r="U54" s="497">
        <v>111847.69118115486</v>
      </c>
      <c r="V54" s="497">
        <v>97491.601605633303</v>
      </c>
      <c r="W54" s="68">
        <f t="shared" si="3"/>
        <v>139182.49904872605</v>
      </c>
      <c r="X54" s="21">
        <v>8429.1787540903406</v>
      </c>
    </row>
    <row r="55" spans="1:24" x14ac:dyDescent="0.3">
      <c r="A55" s="22" t="s">
        <v>0</v>
      </c>
      <c r="B55" s="178">
        <v>2025</v>
      </c>
      <c r="C55" s="490">
        <v>276.53990792409718</v>
      </c>
      <c r="D55" s="473">
        <v>116.80012540334198</v>
      </c>
      <c r="E55" s="473">
        <v>13.713004895194205</v>
      </c>
      <c r="F55" s="175">
        <f t="shared" si="5"/>
        <v>407.0530382226334</v>
      </c>
      <c r="G55" s="474">
        <v>2060.608807816292</v>
      </c>
      <c r="H55" s="490">
        <v>189.96776281661656</v>
      </c>
      <c r="I55" s="473">
        <v>100.89658594939326</v>
      </c>
      <c r="J55" s="473">
        <v>13.458556188310652</v>
      </c>
      <c r="K55" s="175">
        <f t="shared" si="6"/>
        <v>304.32290495432045</v>
      </c>
      <c r="L55" s="473">
        <v>63.047687660462593</v>
      </c>
      <c r="M55" s="473">
        <v>2717.3774290275296</v>
      </c>
      <c r="N55" s="73">
        <f t="shared" si="7"/>
        <v>2780.4251166879922</v>
      </c>
      <c r="O55" s="490">
        <v>1E-3</v>
      </c>
      <c r="P55" s="473">
        <v>1E-3</v>
      </c>
      <c r="Q55" s="473">
        <v>1E-3</v>
      </c>
      <c r="R55" s="169">
        <f t="shared" si="4"/>
        <v>3.0000000000000001E-3</v>
      </c>
      <c r="S55" s="493">
        <v>-719.81530887170015</v>
      </c>
      <c r="T55" s="499">
        <v>167598.53683677592</v>
      </c>
      <c r="U55" s="493">
        <v>113319.33871763831</v>
      </c>
      <c r="V55" s="493">
        <v>96902.871598351659</v>
      </c>
      <c r="W55" s="66">
        <f t="shared" si="3"/>
        <v>146476.08020756522</v>
      </c>
      <c r="X55" s="12">
        <v>9202.5940430052415</v>
      </c>
    </row>
    <row r="56" spans="1:24" x14ac:dyDescent="0.3">
      <c r="A56" s="23" t="s">
        <v>1</v>
      </c>
      <c r="B56" s="179">
        <v>2025</v>
      </c>
      <c r="C56" s="491">
        <v>14.961033006576345</v>
      </c>
      <c r="D56" s="475">
        <v>449.88802993488923</v>
      </c>
      <c r="E56" s="475">
        <v>54.054949726282487</v>
      </c>
      <c r="F56" s="176">
        <f t="shared" si="5"/>
        <v>518.90401266774813</v>
      </c>
      <c r="G56" s="476">
        <v>434.32733905603976</v>
      </c>
      <c r="H56" s="491">
        <v>86.833323503621727</v>
      </c>
      <c r="I56" s="475">
        <v>573.0731002610371</v>
      </c>
      <c r="J56" s="475">
        <v>57.622126897240776</v>
      </c>
      <c r="K56" s="176">
        <f t="shared" si="6"/>
        <v>717.52855066189954</v>
      </c>
      <c r="L56" s="475">
        <v>43.077341590721133</v>
      </c>
      <c r="M56" s="475">
        <v>4447.6551666273263</v>
      </c>
      <c r="N56" s="74">
        <f t="shared" si="7"/>
        <v>4490.7325082180478</v>
      </c>
      <c r="O56" s="491">
        <v>1E-3</v>
      </c>
      <c r="P56" s="475">
        <v>1E-3</v>
      </c>
      <c r="Q56" s="475">
        <v>1E-3</v>
      </c>
      <c r="R56" s="170">
        <f t="shared" si="4"/>
        <v>3.0000000000000001E-3</v>
      </c>
      <c r="S56" s="495">
        <v>-4056.4041691620087</v>
      </c>
      <c r="T56" s="500">
        <v>169093.63704094279</v>
      </c>
      <c r="U56" s="495">
        <v>112871.99824132575</v>
      </c>
      <c r="V56" s="495">
        <v>98180.193710200285</v>
      </c>
      <c r="W56" s="67">
        <f t="shared" si="3"/>
        <v>118495.93992424062</v>
      </c>
      <c r="X56" s="15">
        <v>8839.2129327624298</v>
      </c>
    </row>
    <row r="57" spans="1:24" x14ac:dyDescent="0.3">
      <c r="A57" s="23" t="s">
        <v>2</v>
      </c>
      <c r="B57" s="179">
        <v>2025</v>
      </c>
      <c r="C57" s="491">
        <v>102.91343106410868</v>
      </c>
      <c r="D57" s="475">
        <v>124.49945460931752</v>
      </c>
      <c r="E57" s="475">
        <v>10.272377330728014</v>
      </c>
      <c r="F57" s="176">
        <f t="shared" si="5"/>
        <v>237.68526300415422</v>
      </c>
      <c r="G57" s="476">
        <v>556.68394917124976</v>
      </c>
      <c r="H57" s="491">
        <v>102.05004418989685</v>
      </c>
      <c r="I57" s="475">
        <v>135.98160286243998</v>
      </c>
      <c r="J57" s="475">
        <v>12.703777432739212</v>
      </c>
      <c r="K57" s="176">
        <f t="shared" si="6"/>
        <v>250.73542448507604</v>
      </c>
      <c r="L57" s="475">
        <v>53.94705434098816</v>
      </c>
      <c r="M57" s="475">
        <v>1747.9229161518156</v>
      </c>
      <c r="N57" s="74">
        <f t="shared" si="7"/>
        <v>1801.8699704928038</v>
      </c>
      <c r="O57" s="491">
        <v>1E-3</v>
      </c>
      <c r="P57" s="475">
        <v>1E-3</v>
      </c>
      <c r="Q57" s="475">
        <v>1E-3</v>
      </c>
      <c r="R57" s="170">
        <f t="shared" si="4"/>
        <v>3.0000000000000001E-3</v>
      </c>
      <c r="S57" s="495">
        <v>-1245.1850213215539</v>
      </c>
      <c r="T57" s="500">
        <v>169704.92768191887</v>
      </c>
      <c r="U57" s="495">
        <v>112853.10405554515</v>
      </c>
      <c r="V57" s="495">
        <v>99517.676550735981</v>
      </c>
      <c r="W57" s="67">
        <f t="shared" si="3"/>
        <v>135316.30733814067</v>
      </c>
      <c r="X57" s="15">
        <v>9234.0375086823187</v>
      </c>
    </row>
    <row r="58" spans="1:24" x14ac:dyDescent="0.3">
      <c r="A58" s="23" t="s">
        <v>3</v>
      </c>
      <c r="B58" s="179">
        <v>2025</v>
      </c>
      <c r="C58" s="491">
        <v>66.604982749720648</v>
      </c>
      <c r="D58" s="475">
        <v>88.353886841477305</v>
      </c>
      <c r="E58" s="475">
        <v>8.2913721379262881</v>
      </c>
      <c r="F58" s="176">
        <f t="shared" si="5"/>
        <v>163.25024172912424</v>
      </c>
      <c r="G58" s="476">
        <v>423.72268454943298</v>
      </c>
      <c r="H58" s="491">
        <v>69.342433705324524</v>
      </c>
      <c r="I58" s="475">
        <v>101.37415286724492</v>
      </c>
      <c r="J58" s="475">
        <v>10.817117010630408</v>
      </c>
      <c r="K58" s="176">
        <f t="shared" si="6"/>
        <v>181.53370358319984</v>
      </c>
      <c r="L58" s="475">
        <v>22.658507904634078</v>
      </c>
      <c r="M58" s="475">
        <v>1225.899496660777</v>
      </c>
      <c r="N58" s="74">
        <f t="shared" si="7"/>
        <v>1248.558004565411</v>
      </c>
      <c r="O58" s="491">
        <v>1E-3</v>
      </c>
      <c r="P58" s="475">
        <v>1E-3</v>
      </c>
      <c r="Q58" s="475">
        <v>1E-3</v>
      </c>
      <c r="R58" s="170">
        <f t="shared" si="4"/>
        <v>3.0000000000000001E-3</v>
      </c>
      <c r="S58" s="495">
        <v>-787.55004830234566</v>
      </c>
      <c r="T58" s="500">
        <v>172308.83147574449</v>
      </c>
      <c r="U58" s="495">
        <v>112591.22495055797</v>
      </c>
      <c r="V58" s="495">
        <v>98758.471606704552</v>
      </c>
      <c r="W58" s="67">
        <f t="shared" si="3"/>
        <v>134577.96119419142</v>
      </c>
      <c r="X58" s="15">
        <v>9575.3645706595744</v>
      </c>
    </row>
    <row r="59" spans="1:24" x14ac:dyDescent="0.3">
      <c r="A59" s="23" t="s">
        <v>4</v>
      </c>
      <c r="B59" s="179">
        <v>2025</v>
      </c>
      <c r="C59" s="491">
        <v>52.213219087566301</v>
      </c>
      <c r="D59" s="475">
        <v>116.68605678544242</v>
      </c>
      <c r="E59" s="475">
        <v>11.297717780346527</v>
      </c>
      <c r="F59" s="176">
        <f t="shared" si="5"/>
        <v>180.19699365335524</v>
      </c>
      <c r="G59" s="476">
        <v>1455.2643544263669</v>
      </c>
      <c r="H59" s="491">
        <v>28.403881917211638</v>
      </c>
      <c r="I59" s="475">
        <v>75.989564138732348</v>
      </c>
      <c r="J59" s="475">
        <v>9.3836303642637358</v>
      </c>
      <c r="K59" s="176">
        <f t="shared" si="6"/>
        <v>113.77707642020772</v>
      </c>
      <c r="L59" s="475">
        <v>31.548080439296452</v>
      </c>
      <c r="M59" s="475">
        <v>1417.7217566147247</v>
      </c>
      <c r="N59" s="74">
        <f t="shared" si="7"/>
        <v>1449.2698370540211</v>
      </c>
      <c r="O59" s="491">
        <v>1E-3</v>
      </c>
      <c r="P59" s="475">
        <v>1E-3</v>
      </c>
      <c r="Q59" s="475">
        <v>1E-3</v>
      </c>
      <c r="R59" s="170">
        <f t="shared" si="4"/>
        <v>3.0000000000000001E-3</v>
      </c>
      <c r="S59" s="495">
        <v>-31.288754341286939</v>
      </c>
      <c r="T59" s="500">
        <v>171069.84742623498</v>
      </c>
      <c r="U59" s="495">
        <v>108875.50960747767</v>
      </c>
      <c r="V59" s="495">
        <v>97211.082473128365</v>
      </c>
      <c r="W59" s="67">
        <f t="shared" si="3"/>
        <v>123440.00719188928</v>
      </c>
      <c r="X59" s="15">
        <v>9068.4359964008218</v>
      </c>
    </row>
    <row r="60" spans="1:24" x14ac:dyDescent="0.3">
      <c r="A60" s="23" t="s">
        <v>5</v>
      </c>
      <c r="B60" s="179">
        <v>2025</v>
      </c>
      <c r="C60" s="491">
        <v>6.5478413682503049</v>
      </c>
      <c r="D60" s="475">
        <v>358.8286535152705</v>
      </c>
      <c r="E60" s="475">
        <v>43.756530050023642</v>
      </c>
      <c r="F60" s="176">
        <f t="shared" si="5"/>
        <v>409.13302493354445</v>
      </c>
      <c r="G60" s="476">
        <v>529.35980941428966</v>
      </c>
      <c r="H60" s="491">
        <v>31.313602343860364</v>
      </c>
      <c r="I60" s="475">
        <v>261.20116104436795</v>
      </c>
      <c r="J60" s="475">
        <v>36.024864903199685</v>
      </c>
      <c r="K60" s="176">
        <f t="shared" si="6"/>
        <v>328.53962829142796</v>
      </c>
      <c r="L60" s="475">
        <v>51.990716516593629</v>
      </c>
      <c r="M60" s="475">
        <v>3552.3017930934166</v>
      </c>
      <c r="N60" s="74">
        <f t="shared" si="7"/>
        <v>3604.2925096100103</v>
      </c>
      <c r="O60" s="491">
        <v>1E-3</v>
      </c>
      <c r="P60" s="475">
        <v>1E-3</v>
      </c>
      <c r="Q60" s="475">
        <v>1E-3</v>
      </c>
      <c r="R60" s="170">
        <f t="shared" si="4"/>
        <v>3.0000000000000001E-3</v>
      </c>
      <c r="S60" s="495">
        <v>-3074.9317001957202</v>
      </c>
      <c r="T60" s="500">
        <v>172682.09515613466</v>
      </c>
      <c r="U60" s="495">
        <v>113332.92859976657</v>
      </c>
      <c r="V60" s="495">
        <v>96120.331743805844</v>
      </c>
      <c r="W60" s="67">
        <f t="shared" si="3"/>
        <v>117102.19908642444</v>
      </c>
      <c r="X60" s="15">
        <v>8714.6988365883517</v>
      </c>
    </row>
    <row r="61" spans="1:24" ht="16.2" thickBot="1" x14ac:dyDescent="0.35">
      <c r="A61" s="24" t="s">
        <v>6</v>
      </c>
      <c r="B61" s="180">
        <v>2025</v>
      </c>
      <c r="C61" s="492">
        <v>174.20540138359436</v>
      </c>
      <c r="D61" s="477">
        <v>141.61866798401215</v>
      </c>
      <c r="E61" s="477">
        <v>15.115914934029657</v>
      </c>
      <c r="F61" s="177">
        <f t="shared" si="5"/>
        <v>330.93998430163617</v>
      </c>
      <c r="G61" s="478">
        <v>227.78925900537331</v>
      </c>
      <c r="H61" s="492">
        <v>186.07476810738211</v>
      </c>
      <c r="I61" s="477">
        <v>148.15870795053559</v>
      </c>
      <c r="J61" s="477">
        <v>16.491794058146318</v>
      </c>
      <c r="K61" s="177">
        <f t="shared" si="6"/>
        <v>350.725270116064</v>
      </c>
      <c r="L61" s="477">
        <v>34.935262254156356</v>
      </c>
      <c r="M61" s="477">
        <v>2336.5233796263128</v>
      </c>
      <c r="N61" s="75">
        <f t="shared" si="7"/>
        <v>2371.4586418804693</v>
      </c>
      <c r="O61" s="492">
        <v>1E-3</v>
      </c>
      <c r="P61" s="477">
        <v>1E-3</v>
      </c>
      <c r="Q61" s="477">
        <v>1E-3</v>
      </c>
      <c r="R61" s="171">
        <f>SUM(O61:Q61)</f>
        <v>3.0000000000000001E-3</v>
      </c>
      <c r="S61" s="497">
        <v>-2143.6683828750956</v>
      </c>
      <c r="T61" s="501">
        <v>172298.50346800647</v>
      </c>
      <c r="U61" s="497">
        <v>112243.03233621526</v>
      </c>
      <c r="V61" s="497">
        <v>96515.768492507981</v>
      </c>
      <c r="W61" s="68">
        <f t="shared" si="3"/>
        <v>143365.50339285421</v>
      </c>
      <c r="X61" s="21">
        <v>8708.0048226064482</v>
      </c>
    </row>
    <row r="62" spans="1:24" x14ac:dyDescent="0.3">
      <c r="A62" s="22" t="s">
        <v>0</v>
      </c>
      <c r="B62" s="178">
        <v>2026</v>
      </c>
      <c r="C62" s="490">
        <v>266.42622570131601</v>
      </c>
      <c r="D62" s="473">
        <v>125.82859597876381</v>
      </c>
      <c r="E62" s="473">
        <v>15.166452327515479</v>
      </c>
      <c r="F62" s="175">
        <f t="shared" si="5"/>
        <v>407.42127400759529</v>
      </c>
      <c r="G62" s="474">
        <v>2186.0196293600256</v>
      </c>
      <c r="H62" s="490">
        <v>183.10179760102508</v>
      </c>
      <c r="I62" s="473">
        <v>108.51363473448487</v>
      </c>
      <c r="J62" s="473">
        <v>14.84656076804959</v>
      </c>
      <c r="K62" s="175">
        <f t="shared" si="6"/>
        <v>306.46199310355951</v>
      </c>
      <c r="L62" s="473">
        <v>67.624247466386478</v>
      </c>
      <c r="M62" s="473">
        <v>2772.424770277803</v>
      </c>
      <c r="N62" s="73">
        <f t="shared" si="7"/>
        <v>2840.0490177441893</v>
      </c>
      <c r="O62" s="490">
        <v>1E-3</v>
      </c>
      <c r="P62" s="473">
        <v>1E-3</v>
      </c>
      <c r="Q62" s="473">
        <v>1E-3</v>
      </c>
      <c r="R62" s="169">
        <f t="shared" si="4"/>
        <v>3.0000000000000001E-3</v>
      </c>
      <c r="S62" s="493">
        <v>-654.02838838416426</v>
      </c>
      <c r="T62" s="499">
        <v>192375.15563321643</v>
      </c>
      <c r="U62" s="493">
        <v>113803.88200286565</v>
      </c>
      <c r="V62" s="493">
        <v>95785.84040317504</v>
      </c>
      <c r="W62" s="66">
        <f t="shared" si="3"/>
        <v>159874.96360422135</v>
      </c>
      <c r="X62" s="12">
        <v>9480.1478406005226</v>
      </c>
    </row>
    <row r="63" spans="1:24" x14ac:dyDescent="0.3">
      <c r="A63" s="23" t="s">
        <v>1</v>
      </c>
      <c r="B63" s="179">
        <v>2026</v>
      </c>
      <c r="C63" s="491">
        <v>14.38952485564643</v>
      </c>
      <c r="D63" s="475">
        <v>484.78616889549966</v>
      </c>
      <c r="E63" s="475">
        <v>59.791021386552316</v>
      </c>
      <c r="F63" s="176">
        <f t="shared" si="5"/>
        <v>558.96671513769843</v>
      </c>
      <c r="G63" s="476">
        <v>461.04609731534276</v>
      </c>
      <c r="H63" s="491">
        <v>83.612509704426614</v>
      </c>
      <c r="I63" s="475">
        <v>618.50429386500366</v>
      </c>
      <c r="J63" s="475">
        <v>63.834287554817926</v>
      </c>
      <c r="K63" s="176">
        <f t="shared" si="6"/>
        <v>765.95109112424825</v>
      </c>
      <c r="L63" s="475">
        <v>43.095995301448667</v>
      </c>
      <c r="M63" s="475">
        <v>4852.9024097716183</v>
      </c>
      <c r="N63" s="74">
        <f t="shared" si="7"/>
        <v>4895.9984050730673</v>
      </c>
      <c r="O63" s="491">
        <v>1E-3</v>
      </c>
      <c r="P63" s="475">
        <v>1E-3</v>
      </c>
      <c r="Q63" s="475">
        <v>1E-3</v>
      </c>
      <c r="R63" s="170">
        <f t="shared" si="4"/>
        <v>3.0000000000000001E-3</v>
      </c>
      <c r="S63" s="495">
        <v>-4434.9513077577249</v>
      </c>
      <c r="T63" s="500">
        <v>193967.74989858942</v>
      </c>
      <c r="U63" s="495">
        <v>113403.73738965824</v>
      </c>
      <c r="V63" s="495">
        <v>97063.119312388968</v>
      </c>
      <c r="W63" s="67">
        <f t="shared" si="3"/>
        <v>120836.41505084743</v>
      </c>
      <c r="X63" s="15">
        <v>9116.8811944436966</v>
      </c>
    </row>
    <row r="64" spans="1:24" x14ac:dyDescent="0.3">
      <c r="A64" s="23" t="s">
        <v>2</v>
      </c>
      <c r="B64" s="179">
        <v>2026</v>
      </c>
      <c r="C64" s="491">
        <v>99.02007888299724</v>
      </c>
      <c r="D64" s="475">
        <v>134.28625858449232</v>
      </c>
      <c r="E64" s="475">
        <v>11.363289254442666</v>
      </c>
      <c r="F64" s="176">
        <f t="shared" si="5"/>
        <v>244.66962672193222</v>
      </c>
      <c r="G64" s="476">
        <v>590.54367606388928</v>
      </c>
      <c r="H64" s="491">
        <v>99.138179640639677</v>
      </c>
      <c r="I64" s="475">
        <v>149.92045664406223</v>
      </c>
      <c r="J64" s="475">
        <v>14.351477722298348</v>
      </c>
      <c r="K64" s="176">
        <f t="shared" si="6"/>
        <v>263.41011400700023</v>
      </c>
      <c r="L64" s="475">
        <v>57.464012264116384</v>
      </c>
      <c r="M64" s="475">
        <v>1828.2529078255288</v>
      </c>
      <c r="N64" s="74">
        <f t="shared" si="7"/>
        <v>1885.7169200896453</v>
      </c>
      <c r="O64" s="491">
        <v>1E-3</v>
      </c>
      <c r="P64" s="475">
        <v>1E-3</v>
      </c>
      <c r="Q64" s="475">
        <v>1E-3</v>
      </c>
      <c r="R64" s="170">
        <f t="shared" si="4"/>
        <v>3.0000000000000001E-3</v>
      </c>
      <c r="S64" s="495">
        <v>-1295.1722440257558</v>
      </c>
      <c r="T64" s="500">
        <v>194404.44959392023</v>
      </c>
      <c r="U64" s="495">
        <v>113498.23220126731</v>
      </c>
      <c r="V64" s="495">
        <v>98400.546265127807</v>
      </c>
      <c r="W64" s="67">
        <f t="shared" si="3"/>
        <v>143125.87592317583</v>
      </c>
      <c r="X64" s="15">
        <v>9511.6371914951305</v>
      </c>
    </row>
    <row r="65" spans="1:24" x14ac:dyDescent="0.3">
      <c r="A65" s="23" t="s">
        <v>3</v>
      </c>
      <c r="B65" s="179">
        <v>2026</v>
      </c>
      <c r="C65" s="491">
        <v>64.003946586899872</v>
      </c>
      <c r="D65" s="475">
        <v>95.345026757947764</v>
      </c>
      <c r="E65" s="475">
        <v>9.172217340013411</v>
      </c>
      <c r="F65" s="176">
        <f t="shared" si="5"/>
        <v>168.52119068486107</v>
      </c>
      <c r="G65" s="476">
        <v>450.62665589452934</v>
      </c>
      <c r="H65" s="491">
        <v>66.983857503924185</v>
      </c>
      <c r="I65" s="475">
        <v>109.0208294809029</v>
      </c>
      <c r="J65" s="475">
        <v>11.986885454018205</v>
      </c>
      <c r="K65" s="176">
        <f t="shared" si="6"/>
        <v>187.99157243884528</v>
      </c>
      <c r="L65" s="475">
        <v>23.284408749123283</v>
      </c>
      <c r="M65" s="475">
        <v>1289.5437230130674</v>
      </c>
      <c r="N65" s="74">
        <f t="shared" si="7"/>
        <v>1312.8281317621907</v>
      </c>
      <c r="O65" s="491">
        <v>1E-3</v>
      </c>
      <c r="P65" s="475">
        <v>1E-3</v>
      </c>
      <c r="Q65" s="475">
        <v>1E-3</v>
      </c>
      <c r="R65" s="170">
        <f t="shared" si="4"/>
        <v>3.0000000000000001E-3</v>
      </c>
      <c r="S65" s="495">
        <v>-804.12477627462101</v>
      </c>
      <c r="T65" s="500">
        <v>196928.65787139055</v>
      </c>
      <c r="U65" s="495">
        <v>113322.07223972112</v>
      </c>
      <c r="V65" s="495">
        <v>97641.842191109012</v>
      </c>
      <c r="W65" s="67">
        <f t="shared" si="3"/>
        <v>142112.37611686261</v>
      </c>
      <c r="X65" s="15">
        <v>9852.9034080599195</v>
      </c>
    </row>
    <row r="66" spans="1:24" x14ac:dyDescent="0.3">
      <c r="A66" s="23" t="s">
        <v>4</v>
      </c>
      <c r="B66" s="179">
        <v>2026</v>
      </c>
      <c r="C66" s="491">
        <v>50.206749399008302</v>
      </c>
      <c r="D66" s="475">
        <v>125.88189112827831</v>
      </c>
      <c r="E66" s="475">
        <v>12.494187611530412</v>
      </c>
      <c r="F66" s="176">
        <f t="shared" si="5"/>
        <v>188.58282813881701</v>
      </c>
      <c r="G66" s="476">
        <v>1549.2040567512768</v>
      </c>
      <c r="H66" s="491">
        <v>26.955276029288978</v>
      </c>
      <c r="I66" s="475">
        <v>81.62575415939645</v>
      </c>
      <c r="J66" s="475">
        <v>10.495237351460442</v>
      </c>
      <c r="K66" s="176">
        <f t="shared" si="6"/>
        <v>119.07626754014588</v>
      </c>
      <c r="L66" s="475">
        <v>34.141059322235179</v>
      </c>
      <c r="M66" s="475">
        <v>1505.8566999639772</v>
      </c>
      <c r="N66" s="74">
        <f t="shared" si="7"/>
        <v>1539.9977592862124</v>
      </c>
      <c r="O66" s="491">
        <v>1E-3</v>
      </c>
      <c r="P66" s="475">
        <v>1E-3</v>
      </c>
      <c r="Q66" s="475">
        <v>1E-3</v>
      </c>
      <c r="R66" s="170">
        <f t="shared" si="4"/>
        <v>3.0000000000000001E-3</v>
      </c>
      <c r="S66" s="495">
        <v>-48.868402127975628</v>
      </c>
      <c r="T66" s="500">
        <v>195806.90954494485</v>
      </c>
      <c r="U66" s="495">
        <v>109593.02352516406</v>
      </c>
      <c r="V66" s="495">
        <v>96093.910543778882</v>
      </c>
      <c r="W66" s="67">
        <f t="shared" si="3"/>
        <v>127919.45200270515</v>
      </c>
      <c r="X66" s="15">
        <v>9345.7665206299462</v>
      </c>
    </row>
    <row r="67" spans="1:24" x14ac:dyDescent="0.3">
      <c r="A67" s="23" t="s">
        <v>5</v>
      </c>
      <c r="B67" s="179">
        <v>2026</v>
      </c>
      <c r="C67" s="491">
        <v>6.291659038243389</v>
      </c>
      <c r="D67" s="475">
        <v>386.58310686793095</v>
      </c>
      <c r="E67" s="475">
        <v>48.392883575283797</v>
      </c>
      <c r="F67" s="176">
        <f t="shared" si="5"/>
        <v>441.26764948145814</v>
      </c>
      <c r="G67" s="476">
        <v>563.92461080215526</v>
      </c>
      <c r="H67" s="491">
        <v>28.999952797477054</v>
      </c>
      <c r="I67" s="475">
        <v>277.56090024979619</v>
      </c>
      <c r="J67" s="475">
        <v>39.476783301044371</v>
      </c>
      <c r="K67" s="176">
        <f t="shared" si="6"/>
        <v>346.03763634831762</v>
      </c>
      <c r="L67" s="475">
        <v>57.30996553884097</v>
      </c>
      <c r="M67" s="475">
        <v>3879.6965019184499</v>
      </c>
      <c r="N67" s="74">
        <f t="shared" si="7"/>
        <v>3937.0064674572909</v>
      </c>
      <c r="O67" s="491">
        <v>1E-3</v>
      </c>
      <c r="P67" s="475">
        <v>1E-3</v>
      </c>
      <c r="Q67" s="475">
        <v>1E-3</v>
      </c>
      <c r="R67" s="170">
        <f t="shared" si="4"/>
        <v>3.0000000000000001E-3</v>
      </c>
      <c r="S67" s="495">
        <v>-3373.0808566551354</v>
      </c>
      <c r="T67" s="500">
        <v>197475.53806116711</v>
      </c>
      <c r="U67" s="495">
        <v>113859.52646172621</v>
      </c>
      <c r="V67" s="495">
        <v>95003.334663981368</v>
      </c>
      <c r="W67" s="67">
        <f t="shared" si="3"/>
        <v>118715.87275326956</v>
      </c>
      <c r="X67" s="15">
        <v>8992.0575140529781</v>
      </c>
    </row>
    <row r="68" spans="1:24" ht="16.2" thickBot="1" x14ac:dyDescent="0.35">
      <c r="A68" s="24" t="s">
        <v>6</v>
      </c>
      <c r="B68" s="180">
        <v>2026</v>
      </c>
      <c r="C68" s="492">
        <v>167.39056377010689</v>
      </c>
      <c r="D68" s="477">
        <v>152.57994419990791</v>
      </c>
      <c r="E68" s="477">
        <v>16.717968966357066</v>
      </c>
      <c r="F68" s="177">
        <f t="shared" si="5"/>
        <v>336.6884769363719</v>
      </c>
      <c r="G68" s="478">
        <v>242.67117679262822</v>
      </c>
      <c r="H68" s="492">
        <v>178.9371749574367</v>
      </c>
      <c r="I68" s="477">
        <v>160.14512327917478</v>
      </c>
      <c r="J68" s="477">
        <v>18.10678831000623</v>
      </c>
      <c r="K68" s="177">
        <f t="shared" si="6"/>
        <v>357.18908654661766</v>
      </c>
      <c r="L68" s="477">
        <v>36.124233999895544</v>
      </c>
      <c r="M68" s="477">
        <v>2422.2848241801325</v>
      </c>
      <c r="N68" s="75">
        <f t="shared" si="7"/>
        <v>2458.4090581800283</v>
      </c>
      <c r="O68" s="492">
        <v>1E-3</v>
      </c>
      <c r="P68" s="477">
        <v>1E-3</v>
      </c>
      <c r="Q68" s="477">
        <v>1E-3</v>
      </c>
      <c r="R68" s="171">
        <f>SUM(O68:Q68)</f>
        <v>3.0000000000000001E-3</v>
      </c>
      <c r="S68" s="497">
        <v>-2215.7368813873995</v>
      </c>
      <c r="T68" s="501">
        <v>196927.36328869936</v>
      </c>
      <c r="U68" s="497">
        <v>112666.78833323315</v>
      </c>
      <c r="V68" s="497">
        <v>95399.038103591083</v>
      </c>
      <c r="W68" s="68">
        <f t="shared" si="3"/>
        <v>154002.55782039891</v>
      </c>
      <c r="X68" s="21">
        <v>8985.5899967038786</v>
      </c>
    </row>
    <row r="69" spans="1:24" x14ac:dyDescent="0.3">
      <c r="A69" s="22" t="s">
        <v>0</v>
      </c>
      <c r="B69" s="178">
        <v>2027</v>
      </c>
      <c r="C69" s="490">
        <v>254.52910917905797</v>
      </c>
      <c r="D69" s="473">
        <v>136.32163144129026</v>
      </c>
      <c r="E69" s="473">
        <v>16.909054031402835</v>
      </c>
      <c r="F69" s="175">
        <f t="shared" si="5"/>
        <v>407.75979465175106</v>
      </c>
      <c r="G69" s="474">
        <v>2329.5567250648069</v>
      </c>
      <c r="H69" s="490">
        <v>175.00947772348934</v>
      </c>
      <c r="I69" s="473">
        <v>117.28161838931939</v>
      </c>
      <c r="J69" s="473">
        <v>16.515746473446516</v>
      </c>
      <c r="K69" s="175">
        <f t="shared" si="6"/>
        <v>308.8068425862553</v>
      </c>
      <c r="L69" s="473">
        <v>73.190653439410013</v>
      </c>
      <c r="M69" s="473">
        <v>2829.1003095826291</v>
      </c>
      <c r="N69" s="73">
        <f t="shared" si="7"/>
        <v>2902.2909630220393</v>
      </c>
      <c r="O69" s="490">
        <v>1E-3</v>
      </c>
      <c r="P69" s="473">
        <v>1E-3</v>
      </c>
      <c r="Q69" s="473">
        <v>1E-3</v>
      </c>
      <c r="R69" s="169">
        <f t="shared" si="4"/>
        <v>3.0000000000000001E-3</v>
      </c>
      <c r="S69" s="493">
        <v>-572.73323795723218</v>
      </c>
      <c r="T69" s="499">
        <v>223082.59434523419</v>
      </c>
      <c r="U69" s="493">
        <v>113576.25803753262</v>
      </c>
      <c r="V69" s="493">
        <v>93880.02373570684</v>
      </c>
      <c r="W69" s="66">
        <f t="shared" si="3"/>
        <v>174583.15981028369</v>
      </c>
      <c r="X69" s="12">
        <v>9767.8667457524607</v>
      </c>
    </row>
    <row r="70" spans="1:24" x14ac:dyDescent="0.3">
      <c r="A70" s="23" t="s">
        <v>1</v>
      </c>
      <c r="B70" s="179">
        <v>2027</v>
      </c>
      <c r="C70" s="491">
        <v>13.70085594812743</v>
      </c>
      <c r="D70" s="475">
        <v>525.41458114428133</v>
      </c>
      <c r="E70" s="475">
        <v>66.674914592220503</v>
      </c>
      <c r="F70" s="176">
        <f t="shared" ref="F70:F96" si="8">SUM(C70:E70)</f>
        <v>605.79035168462929</v>
      </c>
      <c r="G70" s="476">
        <v>491.59297955918942</v>
      </c>
      <c r="H70" s="491">
        <v>79.840557406110278</v>
      </c>
      <c r="I70" s="475">
        <v>670.63110717457175</v>
      </c>
      <c r="J70" s="475">
        <v>71.220379602887562</v>
      </c>
      <c r="K70" s="176">
        <f t="shared" ref="K70:K96" si="9">SUM(H70:J70)</f>
        <v>821.69204418356958</v>
      </c>
      <c r="L70" s="475">
        <v>43.196607053919791</v>
      </c>
      <c r="M70" s="475">
        <v>5322.3709841706695</v>
      </c>
      <c r="N70" s="74">
        <f t="shared" ref="N70:N96" si="10">SUM(L70:M70)</f>
        <v>5365.5675912245897</v>
      </c>
      <c r="O70" s="491">
        <v>1E-3</v>
      </c>
      <c r="P70" s="475">
        <v>1E-3</v>
      </c>
      <c r="Q70" s="475">
        <v>1E-3</v>
      </c>
      <c r="R70" s="170">
        <f t="shared" si="4"/>
        <v>3.0000000000000001E-3</v>
      </c>
      <c r="S70" s="495">
        <v>-4873.9736116653985</v>
      </c>
      <c r="T70" s="500">
        <v>224813.05785946123</v>
      </c>
      <c r="U70" s="495">
        <v>113234.37396013943</v>
      </c>
      <c r="V70" s="495">
        <v>95157.092011275148</v>
      </c>
      <c r="W70" s="67">
        <f t="shared" si="3"/>
        <v>122509.17890503546</v>
      </c>
      <c r="X70" s="15">
        <v>9404.7136979790557</v>
      </c>
    </row>
    <row r="71" spans="1:24" x14ac:dyDescent="0.3">
      <c r="A71" s="23" t="s">
        <v>2</v>
      </c>
      <c r="B71" s="179">
        <v>2027</v>
      </c>
      <c r="C71" s="491">
        <v>94.72684829555007</v>
      </c>
      <c r="D71" s="475">
        <v>145.53451739667997</v>
      </c>
      <c r="E71" s="475">
        <v>12.675504317166425</v>
      </c>
      <c r="F71" s="176">
        <f t="shared" si="8"/>
        <v>252.93687000939647</v>
      </c>
      <c r="G71" s="476">
        <v>629.33713363108711</v>
      </c>
      <c r="H71" s="491">
        <v>95.006623440961278</v>
      </c>
      <c r="I71" s="475">
        <v>166.38127512943137</v>
      </c>
      <c r="J71" s="475">
        <v>16.345234195974101</v>
      </c>
      <c r="K71" s="176">
        <f t="shared" si="9"/>
        <v>277.73313276636674</v>
      </c>
      <c r="L71" s="475">
        <v>61.246349442834692</v>
      </c>
      <c r="M71" s="475">
        <v>1920.1494348413617</v>
      </c>
      <c r="N71" s="74">
        <f t="shared" si="10"/>
        <v>1981.3957842841965</v>
      </c>
      <c r="O71" s="491">
        <v>1E-3</v>
      </c>
      <c r="P71" s="475">
        <v>1E-3</v>
      </c>
      <c r="Q71" s="475">
        <v>1E-3</v>
      </c>
      <c r="R71" s="170">
        <f t="shared" si="4"/>
        <v>3.0000000000000001E-3</v>
      </c>
      <c r="S71" s="495">
        <v>-1352.0576506531095</v>
      </c>
      <c r="T71" s="500">
        <v>225976.14609255199</v>
      </c>
      <c r="U71" s="495">
        <v>113314.34509795031</v>
      </c>
      <c r="V71" s="495">
        <v>96495.155016503733</v>
      </c>
      <c r="W71" s="67">
        <f t="shared" ref="W71:W96" si="11">SUMPRODUCT(T71:V71,H71:J71)/K71</f>
        <v>150863.71343773557</v>
      </c>
      <c r="X71" s="15">
        <v>9799.399801022113</v>
      </c>
    </row>
    <row r="72" spans="1:24" x14ac:dyDescent="0.3">
      <c r="A72" s="23" t="s">
        <v>3</v>
      </c>
      <c r="B72" s="179">
        <v>2027</v>
      </c>
      <c r="C72" s="491">
        <v>60.89669084928439</v>
      </c>
      <c r="D72" s="475">
        <v>103.31896388612225</v>
      </c>
      <c r="E72" s="475">
        <v>10.230209967526225</v>
      </c>
      <c r="F72" s="176">
        <f t="shared" si="8"/>
        <v>174.44586470293288</v>
      </c>
      <c r="G72" s="476">
        <v>481.38253902131635</v>
      </c>
      <c r="H72" s="491">
        <v>64.270732988578871</v>
      </c>
      <c r="I72" s="475">
        <v>118.04272597929557</v>
      </c>
      <c r="J72" s="475">
        <v>13.398658362746984</v>
      </c>
      <c r="K72" s="176">
        <f t="shared" si="9"/>
        <v>195.71211733062142</v>
      </c>
      <c r="L72" s="475">
        <v>23.899730726366055</v>
      </c>
      <c r="M72" s="475">
        <v>1359.4978406380822</v>
      </c>
      <c r="N72" s="74">
        <f t="shared" si="10"/>
        <v>1383.3975713644481</v>
      </c>
      <c r="O72" s="491">
        <v>1E-3</v>
      </c>
      <c r="P72" s="475">
        <v>1E-3</v>
      </c>
      <c r="Q72" s="475">
        <v>1E-3</v>
      </c>
      <c r="R72" s="170">
        <f t="shared" ref="R72:R74" si="12">SUM(O72:Q72)</f>
        <v>3.0000000000000001E-3</v>
      </c>
      <c r="S72" s="495">
        <v>-818.13723902937841</v>
      </c>
      <c r="T72" s="500">
        <v>226809.65880387218</v>
      </c>
      <c r="U72" s="495">
        <v>113103.61588959681</v>
      </c>
      <c r="V72" s="495">
        <v>95736.581762201764</v>
      </c>
      <c r="W72" s="67">
        <f t="shared" si="11"/>
        <v>149255.06048478099</v>
      </c>
      <c r="X72" s="15">
        <v>10140.611801069384</v>
      </c>
    </row>
    <row r="73" spans="1:24" x14ac:dyDescent="0.3">
      <c r="A73" s="23" t="s">
        <v>4</v>
      </c>
      <c r="B73" s="179">
        <v>2027</v>
      </c>
      <c r="C73" s="491">
        <v>47.794658659477619</v>
      </c>
      <c r="D73" s="475">
        <v>136.45553776649658</v>
      </c>
      <c r="E73" s="475">
        <v>13.931443455745484</v>
      </c>
      <c r="F73" s="176">
        <f t="shared" si="8"/>
        <v>198.18163988171969</v>
      </c>
      <c r="G73" s="476">
        <v>1656.5057418635649</v>
      </c>
      <c r="H73" s="491">
        <v>25.397424141982551</v>
      </c>
      <c r="I73" s="475">
        <v>88.251214602983822</v>
      </c>
      <c r="J73" s="475">
        <v>11.840623297586745</v>
      </c>
      <c r="K73" s="176">
        <f t="shared" si="9"/>
        <v>125.48926204255312</v>
      </c>
      <c r="L73" s="475">
        <v>36.819851262064965</v>
      </c>
      <c r="M73" s="475">
        <v>1604.3661379721157</v>
      </c>
      <c r="N73" s="74">
        <f t="shared" si="10"/>
        <v>1641.1859892341806</v>
      </c>
      <c r="O73" s="491">
        <v>1E-3</v>
      </c>
      <c r="P73" s="475">
        <v>1E-3</v>
      </c>
      <c r="Q73" s="475">
        <v>1E-3</v>
      </c>
      <c r="R73" s="170">
        <f t="shared" si="12"/>
        <v>3.0000000000000001E-3</v>
      </c>
      <c r="S73" s="495">
        <v>-68.556040684368909</v>
      </c>
      <c r="T73" s="500">
        <v>225829.0919238753</v>
      </c>
      <c r="U73" s="495">
        <v>109459.0086668577</v>
      </c>
      <c r="V73" s="495">
        <v>94187.080126897112</v>
      </c>
      <c r="W73" s="67">
        <f t="shared" si="11"/>
        <v>131569.83443700269</v>
      </c>
      <c r="X73" s="15">
        <v>9633.2877208170194</v>
      </c>
    </row>
    <row r="74" spans="1:24" x14ac:dyDescent="0.3">
      <c r="A74" s="23" t="s">
        <v>5</v>
      </c>
      <c r="B74" s="179">
        <v>2027</v>
      </c>
      <c r="C74" s="491">
        <v>5.9853649358429353</v>
      </c>
      <c r="D74" s="475">
        <v>418.84563004877361</v>
      </c>
      <c r="E74" s="475">
        <v>53.948831656926451</v>
      </c>
      <c r="F74" s="176">
        <f t="shared" si="8"/>
        <v>478.77982664154302</v>
      </c>
      <c r="G74" s="476">
        <v>603.41579408094026</v>
      </c>
      <c r="H74" s="491">
        <v>26.659793251650139</v>
      </c>
      <c r="I74" s="475">
        <v>296.53958922749865</v>
      </c>
      <c r="J74" s="475">
        <v>43.634238584347543</v>
      </c>
      <c r="K74" s="176">
        <f t="shared" si="9"/>
        <v>366.83362106349631</v>
      </c>
      <c r="L74" s="475">
        <v>63.22007242916392</v>
      </c>
      <c r="M74" s="475">
        <v>4258.7552952258939</v>
      </c>
      <c r="N74" s="74">
        <f t="shared" si="10"/>
        <v>4321.9753676550581</v>
      </c>
      <c r="O74" s="491">
        <v>1E-3</v>
      </c>
      <c r="P74" s="475">
        <v>1E-3</v>
      </c>
      <c r="Q74" s="475">
        <v>1E-3</v>
      </c>
      <c r="R74" s="170">
        <f t="shared" si="12"/>
        <v>3.0000000000000001E-3</v>
      </c>
      <c r="S74" s="495">
        <v>-3718.5585735741174</v>
      </c>
      <c r="T74" s="500">
        <v>227581.14375151039</v>
      </c>
      <c r="U74" s="495">
        <v>113664.12020444825</v>
      </c>
      <c r="V74" s="495">
        <v>93096.468956583558</v>
      </c>
      <c r="W74" s="67">
        <f t="shared" si="11"/>
        <v>119496.60221014946</v>
      </c>
      <c r="X74" s="15">
        <v>9279.6195035121691</v>
      </c>
    </row>
    <row r="75" spans="1:24" ht="16.2" thickBot="1" x14ac:dyDescent="0.35">
      <c r="A75" s="24" t="s">
        <v>6</v>
      </c>
      <c r="B75" s="180">
        <v>2027</v>
      </c>
      <c r="C75" s="492">
        <v>159.24183846167622</v>
      </c>
      <c r="D75" s="477">
        <v>165.32363314406476</v>
      </c>
      <c r="E75" s="477">
        <v>18.638386123359915</v>
      </c>
      <c r="F75" s="177">
        <f t="shared" si="8"/>
        <v>343.20385772910089</v>
      </c>
      <c r="G75" s="478">
        <v>259.67708015469901</v>
      </c>
      <c r="H75" s="492">
        <v>170.69075737624416</v>
      </c>
      <c r="I75" s="477">
        <v>174.08696432460812</v>
      </c>
      <c r="J75" s="477">
        <v>20.053463627358312</v>
      </c>
      <c r="K75" s="177">
        <f t="shared" si="9"/>
        <v>364.83118532821061</v>
      </c>
      <c r="L75" s="477">
        <v>37.375659820676418</v>
      </c>
      <c r="M75" s="477">
        <v>2515.8796427582865</v>
      </c>
      <c r="N75" s="75">
        <f t="shared" si="10"/>
        <v>2553.255302578963</v>
      </c>
      <c r="O75" s="492">
        <v>1E-3</v>
      </c>
      <c r="P75" s="477">
        <v>1E-3</v>
      </c>
      <c r="Q75" s="477">
        <v>1E-3</v>
      </c>
      <c r="R75" s="171">
        <f>SUM(O75:Q75)</f>
        <v>3.0000000000000001E-3</v>
      </c>
      <c r="S75" s="497">
        <v>-2293.5772224242637</v>
      </c>
      <c r="T75" s="501">
        <v>226794.20501699595</v>
      </c>
      <c r="U75" s="497">
        <v>112382.34460070339</v>
      </c>
      <c r="V75" s="497">
        <v>93495.561426902277</v>
      </c>
      <c r="W75" s="68">
        <f t="shared" si="11"/>
        <v>164873.20190129412</v>
      </c>
      <c r="X75" s="21">
        <v>9273.3393737002589</v>
      </c>
    </row>
    <row r="76" spans="1:24" x14ac:dyDescent="0.3">
      <c r="A76" s="22" t="s">
        <v>0</v>
      </c>
      <c r="B76" s="178">
        <v>2028</v>
      </c>
      <c r="C76" s="490">
        <v>240.96551740942445</v>
      </c>
      <c r="D76" s="473">
        <v>148.47896345509798</v>
      </c>
      <c r="E76" s="473">
        <v>19.002755276439206</v>
      </c>
      <c r="F76" s="175">
        <f t="shared" si="8"/>
        <v>408.44723614096165</v>
      </c>
      <c r="G76" s="474">
        <v>2493.7679427808021</v>
      </c>
      <c r="H76" s="490">
        <v>166.00733567037992</v>
      </c>
      <c r="I76" s="473">
        <v>127.4294174663284</v>
      </c>
      <c r="J76" s="473">
        <v>18.528693150854021</v>
      </c>
      <c r="K76" s="175">
        <f t="shared" si="9"/>
        <v>311.96544628756232</v>
      </c>
      <c r="L76" s="473">
        <v>79.914925783393727</v>
      </c>
      <c r="M76" s="473">
        <v>2890.2616877205414</v>
      </c>
      <c r="N76" s="73">
        <f t="shared" si="10"/>
        <v>2970.1766135039352</v>
      </c>
      <c r="O76" s="490">
        <v>1E-3</v>
      </c>
      <c r="P76" s="473">
        <v>1E-3</v>
      </c>
      <c r="Q76" s="473">
        <v>1E-3</v>
      </c>
      <c r="R76" s="169">
        <f t="shared" ref="R76:R81" si="13">SUM(O76:Q76)</f>
        <v>3.0000000000000001E-3</v>
      </c>
      <c r="S76" s="493">
        <v>-476.40767072313298</v>
      </c>
      <c r="T76" s="499">
        <v>261084.74240266441</v>
      </c>
      <c r="U76" s="493">
        <v>112596.11376353123</v>
      </c>
      <c r="V76" s="493">
        <v>91235.302727836228</v>
      </c>
      <c r="W76" s="66">
        <f t="shared" si="11"/>
        <v>190343.22964841055</v>
      </c>
      <c r="X76" s="12">
        <v>10066.131889799177</v>
      </c>
    </row>
    <row r="77" spans="1:24" x14ac:dyDescent="0.3">
      <c r="A77" s="23" t="s">
        <v>1</v>
      </c>
      <c r="B77" s="179">
        <v>2028</v>
      </c>
      <c r="C77" s="491">
        <v>12.946828738902068</v>
      </c>
      <c r="D77" s="475">
        <v>572.54510248744941</v>
      </c>
      <c r="E77" s="475">
        <v>74.953701430266406</v>
      </c>
      <c r="F77" s="176">
        <f t="shared" si="8"/>
        <v>660.44563265661782</v>
      </c>
      <c r="G77" s="476">
        <v>526.54511744206479</v>
      </c>
      <c r="H77" s="491">
        <v>75.662165206963905</v>
      </c>
      <c r="I77" s="475">
        <v>730.66288412526319</v>
      </c>
      <c r="J77" s="475">
        <v>80.031787967701888</v>
      </c>
      <c r="K77" s="176">
        <f t="shared" si="9"/>
        <v>886.356837299929</v>
      </c>
      <c r="L77" s="475">
        <v>43.380204920031261</v>
      </c>
      <c r="M77" s="475">
        <v>5869.2156166765926</v>
      </c>
      <c r="N77" s="74">
        <f t="shared" si="10"/>
        <v>5912.5958215966239</v>
      </c>
      <c r="O77" s="491">
        <v>1E-3</v>
      </c>
      <c r="P77" s="475">
        <v>1E-3</v>
      </c>
      <c r="Q77" s="475">
        <v>1E-3</v>
      </c>
      <c r="R77" s="170">
        <f t="shared" si="13"/>
        <v>3.0000000000000001E-3</v>
      </c>
      <c r="S77" s="495">
        <v>-5386.0497041545586</v>
      </c>
      <c r="T77" s="500">
        <v>263021.093605128</v>
      </c>
      <c r="U77" s="495">
        <v>112336.00922444457</v>
      </c>
      <c r="V77" s="495">
        <v>92512.02440485901</v>
      </c>
      <c r="W77" s="67">
        <f t="shared" si="11"/>
        <v>123408.98839700714</v>
      </c>
      <c r="X77" s="15">
        <v>9703.0903379153606</v>
      </c>
    </row>
    <row r="78" spans="1:24" x14ac:dyDescent="0.3">
      <c r="A78" s="23" t="s">
        <v>2</v>
      </c>
      <c r="B78" s="179">
        <v>2028</v>
      </c>
      <c r="C78" s="491">
        <v>89.573349282084607</v>
      </c>
      <c r="D78" s="475">
        <v>158.62249019615064</v>
      </c>
      <c r="E78" s="475">
        <v>14.255266040108349</v>
      </c>
      <c r="F78" s="176">
        <f t="shared" si="8"/>
        <v>262.45110551834358</v>
      </c>
      <c r="G78" s="476">
        <v>673.68295051153189</v>
      </c>
      <c r="H78" s="491">
        <v>90.561729691940599</v>
      </c>
      <c r="I78" s="475">
        <v>185.65553081991084</v>
      </c>
      <c r="J78" s="475">
        <v>18.772719955725989</v>
      </c>
      <c r="K78" s="176">
        <f t="shared" si="9"/>
        <v>294.98998046757742</v>
      </c>
      <c r="L78" s="475">
        <v>65.045987714350105</v>
      </c>
      <c r="M78" s="475">
        <v>2022.4585345141413</v>
      </c>
      <c r="N78" s="74">
        <f t="shared" si="10"/>
        <v>2087.5045222284916</v>
      </c>
      <c r="O78" s="491">
        <v>1E-3</v>
      </c>
      <c r="P78" s="475">
        <v>1E-3</v>
      </c>
      <c r="Q78" s="475">
        <v>1E-3</v>
      </c>
      <c r="R78" s="170">
        <f t="shared" si="13"/>
        <v>3.0000000000000001E-3</v>
      </c>
      <c r="S78" s="495">
        <v>-1413.8205717169596</v>
      </c>
      <c r="T78" s="500">
        <v>264036.02818113379</v>
      </c>
      <c r="U78" s="495">
        <v>112414.90381946258</v>
      </c>
      <c r="V78" s="495">
        <v>93851.775239114766</v>
      </c>
      <c r="W78" s="67">
        <f t="shared" si="11"/>
        <v>157781.15946135437</v>
      </c>
      <c r="X78" s="15">
        <v>10097.710379166661</v>
      </c>
    </row>
    <row r="79" spans="1:24" x14ac:dyDescent="0.3">
      <c r="A79" s="23" t="s">
        <v>3</v>
      </c>
      <c r="B79" s="179">
        <v>2028</v>
      </c>
      <c r="C79" s="491">
        <v>57.509372938838439</v>
      </c>
      <c r="D79" s="475">
        <v>112.5605467886581</v>
      </c>
      <c r="E79" s="475">
        <v>11.504605848868486</v>
      </c>
      <c r="F79" s="176">
        <f t="shared" si="8"/>
        <v>181.57452557636503</v>
      </c>
      <c r="G79" s="476">
        <v>516.52730212133758</v>
      </c>
      <c r="H79" s="491">
        <v>61.064502831735197</v>
      </c>
      <c r="I79" s="475">
        <v>128.5022457622569</v>
      </c>
      <c r="J79" s="475">
        <v>15.10618887826802</v>
      </c>
      <c r="K79" s="176">
        <f t="shared" si="9"/>
        <v>204.67293747226012</v>
      </c>
      <c r="L79" s="475">
        <v>24.520410331094826</v>
      </c>
      <c r="M79" s="475">
        <v>1440.1008778706482</v>
      </c>
      <c r="N79" s="74">
        <f t="shared" si="10"/>
        <v>1464.621288201743</v>
      </c>
      <c r="O79" s="491">
        <v>1E-3</v>
      </c>
      <c r="P79" s="475">
        <v>1E-3</v>
      </c>
      <c r="Q79" s="475">
        <v>1E-3</v>
      </c>
      <c r="R79" s="170">
        <f t="shared" si="13"/>
        <v>3.0000000000000001E-3</v>
      </c>
      <c r="S79" s="495">
        <v>-835.04094678334866</v>
      </c>
      <c r="T79" s="500">
        <v>264271.85808819003</v>
      </c>
      <c r="U79" s="495">
        <v>112122.45793350865</v>
      </c>
      <c r="V79" s="495">
        <v>93086.770949689453</v>
      </c>
      <c r="W79" s="67">
        <f t="shared" si="11"/>
        <v>156111.52119111418</v>
      </c>
      <c r="X79" s="15">
        <v>10438.869807919838</v>
      </c>
    </row>
    <row r="80" spans="1:24" x14ac:dyDescent="0.3">
      <c r="A80" s="23" t="s">
        <v>4</v>
      </c>
      <c r="B80" s="179">
        <v>2028</v>
      </c>
      <c r="C80" s="491">
        <v>45.158935494305503</v>
      </c>
      <c r="D80" s="475">
        <v>148.72498840104933</v>
      </c>
      <c r="E80" s="475">
        <v>15.660731208556466</v>
      </c>
      <c r="F80" s="176">
        <f t="shared" si="8"/>
        <v>209.54465510391128</v>
      </c>
      <c r="G80" s="476">
        <v>1779.0629630412031</v>
      </c>
      <c r="H80" s="491">
        <v>23.676616538492496</v>
      </c>
      <c r="I80" s="475">
        <v>95.95776917461535</v>
      </c>
      <c r="J80" s="475">
        <v>13.47646688998188</v>
      </c>
      <c r="K80" s="176">
        <f t="shared" si="9"/>
        <v>133.11085260308974</v>
      </c>
      <c r="L80" s="475">
        <v>39.612832682868159</v>
      </c>
      <c r="M80" s="475">
        <v>1718.1794451254357</v>
      </c>
      <c r="N80" s="74">
        <f t="shared" si="10"/>
        <v>1757.7922778083039</v>
      </c>
      <c r="O80" s="491">
        <v>1E-3</v>
      </c>
      <c r="P80" s="475">
        <v>1E-3</v>
      </c>
      <c r="Q80" s="475">
        <v>1E-3</v>
      </c>
      <c r="R80" s="170">
        <f t="shared" si="13"/>
        <v>3.0000000000000001E-3</v>
      </c>
      <c r="S80" s="495">
        <v>-91.780354064157777</v>
      </c>
      <c r="T80" s="500">
        <v>263484.51297827304</v>
      </c>
      <c r="U80" s="495">
        <v>108595.06465842819</v>
      </c>
      <c r="V80" s="495">
        <v>91535.687246658301</v>
      </c>
      <c r="W80" s="67">
        <f t="shared" si="11"/>
        <v>134418.33805540446</v>
      </c>
      <c r="X80" s="15">
        <v>9931.3691079611053</v>
      </c>
    </row>
    <row r="81" spans="1:24" x14ac:dyDescent="0.3">
      <c r="A81" s="23" t="s">
        <v>5</v>
      </c>
      <c r="B81" s="179">
        <v>2028</v>
      </c>
      <c r="C81" s="491">
        <v>5.6509222646898589</v>
      </c>
      <c r="D81" s="475">
        <v>456.23190388936064</v>
      </c>
      <c r="E81" s="475">
        <v>60.630085303640037</v>
      </c>
      <c r="F81" s="176">
        <f t="shared" si="8"/>
        <v>522.51291145769051</v>
      </c>
      <c r="G81" s="476">
        <v>648.54315898961033</v>
      </c>
      <c r="H81" s="491">
        <v>24.249712772620377</v>
      </c>
      <c r="I81" s="475">
        <v>318.65027192307593</v>
      </c>
      <c r="J81" s="475">
        <v>48.639658471565582</v>
      </c>
      <c r="K81" s="176">
        <f t="shared" si="9"/>
        <v>391.53964316726194</v>
      </c>
      <c r="L81" s="475">
        <v>69.648325719101635</v>
      </c>
      <c r="M81" s="475">
        <v>4697.4762601933144</v>
      </c>
      <c r="N81" s="74">
        <f t="shared" si="10"/>
        <v>4767.1245859124156</v>
      </c>
      <c r="O81" s="491">
        <v>1E-3</v>
      </c>
      <c r="P81" s="475">
        <v>1E-3</v>
      </c>
      <c r="Q81" s="475">
        <v>1E-3</v>
      </c>
      <c r="R81" s="170">
        <f t="shared" si="13"/>
        <v>3.0000000000000001E-3</v>
      </c>
      <c r="S81" s="495">
        <v>-4118.5804269228047</v>
      </c>
      <c r="T81" s="500">
        <v>265348.5167076069</v>
      </c>
      <c r="U81" s="495">
        <v>112696.36042793197</v>
      </c>
      <c r="V81" s="495">
        <v>90449.26919632114</v>
      </c>
      <c r="W81" s="67">
        <f t="shared" si="11"/>
        <v>119387.07507235651</v>
      </c>
      <c r="X81" s="15">
        <v>9577.7586794459767</v>
      </c>
    </row>
    <row r="82" spans="1:24" ht="16.2" thickBot="1" x14ac:dyDescent="0.35">
      <c r="A82" s="24" t="s">
        <v>6</v>
      </c>
      <c r="B82" s="180">
        <v>2028</v>
      </c>
      <c r="C82" s="492">
        <v>150.34367344333185</v>
      </c>
      <c r="D82" s="477">
        <v>180.0947792189362</v>
      </c>
      <c r="E82" s="477">
        <v>20.948523460544653</v>
      </c>
      <c r="F82" s="177">
        <f t="shared" si="8"/>
        <v>351.38697612281271</v>
      </c>
      <c r="G82" s="478">
        <v>279.13020114673503</v>
      </c>
      <c r="H82" s="492">
        <v>160.92653685944438</v>
      </c>
      <c r="I82" s="477">
        <v>190.40065516525198</v>
      </c>
      <c r="J82" s="477">
        <v>22.400153254326206</v>
      </c>
      <c r="K82" s="177">
        <f t="shared" si="9"/>
        <v>373.72734527902259</v>
      </c>
      <c r="L82" s="477">
        <v>38.673110608917938</v>
      </c>
      <c r="M82" s="477">
        <v>2624.3234326106822</v>
      </c>
      <c r="N82" s="75">
        <f t="shared" si="10"/>
        <v>2662.9965432196</v>
      </c>
      <c r="O82" s="492">
        <v>1E-3</v>
      </c>
      <c r="P82" s="477">
        <v>1E-3</v>
      </c>
      <c r="Q82" s="477">
        <v>1E-3</v>
      </c>
      <c r="R82" s="171">
        <f>SUM(O82:Q82)</f>
        <v>3.0000000000000001E-3</v>
      </c>
      <c r="S82" s="497">
        <v>-2383.8653420728647</v>
      </c>
      <c r="T82" s="501">
        <v>264245.43607749324</v>
      </c>
      <c r="U82" s="497">
        <v>111355.02429701845</v>
      </c>
      <c r="V82" s="497">
        <v>90856.166575578085</v>
      </c>
      <c r="W82" s="68">
        <f t="shared" si="11"/>
        <v>175960.80505496872</v>
      </c>
      <c r="X82" s="21">
        <v>9571.6336393954298</v>
      </c>
    </row>
    <row r="83" spans="1:24" x14ac:dyDescent="0.3">
      <c r="A83" s="22" t="s">
        <v>0</v>
      </c>
      <c r="B83" s="178">
        <v>2029</v>
      </c>
      <c r="C83" s="490">
        <v>226.49541456459613</v>
      </c>
      <c r="D83" s="473">
        <v>162.79517286078695</v>
      </c>
      <c r="E83" s="473">
        <v>21.819566164576635</v>
      </c>
      <c r="F83" s="175">
        <f t="shared" si="8"/>
        <v>411.11015358995974</v>
      </c>
      <c r="G83" s="474">
        <v>2605.1882644485131</v>
      </c>
      <c r="H83" s="490">
        <v>156.58087752335177</v>
      </c>
      <c r="I83" s="473">
        <v>139.27332236763573</v>
      </c>
      <c r="J83" s="473">
        <v>20.670387468741495</v>
      </c>
      <c r="K83" s="175">
        <f t="shared" si="9"/>
        <v>316.52458735972903</v>
      </c>
      <c r="L83" s="473">
        <v>91.315311342814326</v>
      </c>
      <c r="M83" s="473">
        <v>3020.1675467010809</v>
      </c>
      <c r="N83" s="73">
        <f t="shared" si="10"/>
        <v>3111.4828580438952</v>
      </c>
      <c r="O83" s="490">
        <v>1E-3</v>
      </c>
      <c r="P83" s="473">
        <v>1E-3</v>
      </c>
      <c r="Q83" s="473">
        <v>1E-3</v>
      </c>
      <c r="R83" s="169">
        <f t="shared" ref="R83:R88" si="14">SUM(O83:Q83)</f>
        <v>3.0000000000000001E-3</v>
      </c>
      <c r="S83" s="493">
        <v>-513.21443255244174</v>
      </c>
      <c r="T83" s="499">
        <v>308635.91216823721</v>
      </c>
      <c r="U83" s="493">
        <v>111054.87141041821</v>
      </c>
      <c r="V83" s="493">
        <v>89447.726066200965</v>
      </c>
      <c r="W83" s="66">
        <f t="shared" si="11"/>
        <v>207384.78034992621</v>
      </c>
      <c r="X83" s="12">
        <v>10116.233563662747</v>
      </c>
    </row>
    <row r="84" spans="1:24" x14ac:dyDescent="0.3">
      <c r="A84" s="23" t="s">
        <v>1</v>
      </c>
      <c r="B84" s="179">
        <v>2029</v>
      </c>
      <c r="C84" s="491">
        <v>12.133712813952219</v>
      </c>
      <c r="D84" s="475">
        <v>627.330797045091</v>
      </c>
      <c r="E84" s="475">
        <v>86.074054470583931</v>
      </c>
      <c r="F84" s="176">
        <f t="shared" si="8"/>
        <v>725.53856432962721</v>
      </c>
      <c r="G84" s="476">
        <v>567.22049584404908</v>
      </c>
      <c r="H84" s="491">
        <v>71.222781848977064</v>
      </c>
      <c r="I84" s="475">
        <v>800.10571280723173</v>
      </c>
      <c r="J84" s="475">
        <v>89.506582191054818</v>
      </c>
      <c r="K84" s="176">
        <f t="shared" si="9"/>
        <v>960.83507684726362</v>
      </c>
      <c r="L84" s="475">
        <v>43.376148992447312</v>
      </c>
      <c r="M84" s="475">
        <v>6541.9879765001315</v>
      </c>
      <c r="N84" s="74">
        <f t="shared" si="10"/>
        <v>6585.3641254925788</v>
      </c>
      <c r="O84" s="491">
        <v>1E-3</v>
      </c>
      <c r="P84" s="475">
        <v>1E-3</v>
      </c>
      <c r="Q84" s="475">
        <v>1E-3</v>
      </c>
      <c r="R84" s="170">
        <f t="shared" si="14"/>
        <v>3.0000000000000001E-3</v>
      </c>
      <c r="S84" s="495">
        <v>-6011.2217906914702</v>
      </c>
      <c r="T84" s="500">
        <v>310887.92969523603</v>
      </c>
      <c r="U84" s="495">
        <v>110893.65435250285</v>
      </c>
      <c r="V84" s="495">
        <v>90724.016066200944</v>
      </c>
      <c r="W84" s="67">
        <f t="shared" si="11"/>
        <v>123839.51109365962</v>
      </c>
      <c r="X84" s="15">
        <v>10012.412564569855</v>
      </c>
    </row>
    <row r="85" spans="1:24" x14ac:dyDescent="0.3">
      <c r="A85" s="23" t="s">
        <v>2</v>
      </c>
      <c r="B85" s="179">
        <v>2029</v>
      </c>
      <c r="C85" s="491">
        <v>83.911636041335228</v>
      </c>
      <c r="D85" s="475">
        <v>173.8580910894118</v>
      </c>
      <c r="E85" s="475">
        <v>16.375416946716697</v>
      </c>
      <c r="F85" s="176">
        <f t="shared" si="8"/>
        <v>274.14514407746373</v>
      </c>
      <c r="G85" s="476">
        <v>725.30355755851701</v>
      </c>
      <c r="H85" s="491">
        <v>85.617519027286917</v>
      </c>
      <c r="I85" s="475">
        <v>208.40517793655158</v>
      </c>
      <c r="J85" s="475">
        <v>21.455101604964987</v>
      </c>
      <c r="K85" s="176">
        <f t="shared" si="9"/>
        <v>315.47779856880345</v>
      </c>
      <c r="L85" s="475">
        <v>69.62974221334153</v>
      </c>
      <c r="M85" s="475">
        <v>2151.3084391034581</v>
      </c>
      <c r="N85" s="74">
        <f t="shared" si="10"/>
        <v>2220.9381813167997</v>
      </c>
      <c r="O85" s="491">
        <v>1E-3</v>
      </c>
      <c r="P85" s="475">
        <v>1E-3</v>
      </c>
      <c r="Q85" s="475">
        <v>1E-3</v>
      </c>
      <c r="R85" s="170">
        <f t="shared" si="14"/>
        <v>3.0000000000000001E-3</v>
      </c>
      <c r="S85" s="495">
        <v>-1495.6336237582821</v>
      </c>
      <c r="T85" s="500">
        <v>311764.1514995069</v>
      </c>
      <c r="U85" s="495">
        <v>110986.50673754109</v>
      </c>
      <c r="V85" s="495">
        <v>92066.996066200954</v>
      </c>
      <c r="W85" s="67">
        <f t="shared" si="11"/>
        <v>164188.86795926469</v>
      </c>
      <c r="X85" s="15">
        <v>10406.956385430747</v>
      </c>
    </row>
    <row r="86" spans="1:24" x14ac:dyDescent="0.3">
      <c r="A86" s="23" t="s">
        <v>3</v>
      </c>
      <c r="B86" s="179">
        <v>2029</v>
      </c>
      <c r="C86" s="491">
        <v>53.88295133956467</v>
      </c>
      <c r="D86" s="475">
        <v>123.31626526782827</v>
      </c>
      <c r="E86" s="475">
        <v>13.209448492521213</v>
      </c>
      <c r="F86" s="176">
        <f t="shared" si="8"/>
        <v>190.40866509991415</v>
      </c>
      <c r="G86" s="476">
        <v>557.10595613145836</v>
      </c>
      <c r="H86" s="491">
        <v>57.486526045916463</v>
      </c>
      <c r="I86" s="475">
        <v>140.64078663890686</v>
      </c>
      <c r="J86" s="475">
        <v>16.948643515459835</v>
      </c>
      <c r="K86" s="176">
        <f t="shared" si="9"/>
        <v>215.07595620028314</v>
      </c>
      <c r="L86" s="475">
        <v>25.138815990529093</v>
      </c>
      <c r="M86" s="475">
        <v>1540.2195517872535</v>
      </c>
      <c r="N86" s="74">
        <f t="shared" si="10"/>
        <v>1565.3583677777826</v>
      </c>
      <c r="O86" s="491">
        <v>1E-3</v>
      </c>
      <c r="P86" s="475">
        <v>1E-3</v>
      </c>
      <c r="Q86" s="475">
        <v>1E-3</v>
      </c>
      <c r="R86" s="170">
        <f t="shared" si="14"/>
        <v>3.0000000000000001E-3</v>
      </c>
      <c r="S86" s="495">
        <v>-863.95194220917881</v>
      </c>
      <c r="T86" s="500">
        <v>311427.71818011592</v>
      </c>
      <c r="U86" s="495">
        <v>110586.24868750641</v>
      </c>
      <c r="V86" s="495">
        <v>91258.927783838517</v>
      </c>
      <c r="W86" s="67">
        <f t="shared" si="11"/>
        <v>162745.06129106562</v>
      </c>
      <c r="X86" s="15">
        <v>10748.066091862818</v>
      </c>
    </row>
    <row r="87" spans="1:24" x14ac:dyDescent="0.3">
      <c r="A87" s="23" t="s">
        <v>4</v>
      </c>
      <c r="B87" s="179">
        <v>2029</v>
      </c>
      <c r="C87" s="491">
        <v>42.321309520169919</v>
      </c>
      <c r="D87" s="475">
        <v>163.08708577231363</v>
      </c>
      <c r="E87" s="475">
        <v>17.982746019937927</v>
      </c>
      <c r="F87" s="176">
        <f t="shared" si="8"/>
        <v>223.39114131242147</v>
      </c>
      <c r="G87" s="476">
        <v>1920.1870649239409</v>
      </c>
      <c r="H87" s="491">
        <v>21.860358429850773</v>
      </c>
      <c r="I87" s="475">
        <v>104.86557701011915</v>
      </c>
      <c r="J87" s="475">
        <v>15.256822312169648</v>
      </c>
      <c r="K87" s="176">
        <f t="shared" si="9"/>
        <v>141.98275775213958</v>
      </c>
      <c r="L87" s="475">
        <v>42.61845759445184</v>
      </c>
      <c r="M87" s="475">
        <v>1856.9979756117912</v>
      </c>
      <c r="N87" s="74">
        <f t="shared" si="10"/>
        <v>1899.6164332062431</v>
      </c>
      <c r="O87" s="491">
        <v>1E-3</v>
      </c>
      <c r="P87" s="475">
        <v>1E-3</v>
      </c>
      <c r="Q87" s="475">
        <v>1E-3</v>
      </c>
      <c r="R87" s="170">
        <f t="shared" si="14"/>
        <v>3.0000000000000001E-3</v>
      </c>
      <c r="S87" s="495">
        <v>-123.72783771944749</v>
      </c>
      <c r="T87" s="500">
        <v>310796.82423788577</v>
      </c>
      <c r="U87" s="495">
        <v>107193.47781005513</v>
      </c>
      <c r="V87" s="495">
        <v>89713.212316904217</v>
      </c>
      <c r="W87" s="67">
        <f t="shared" si="11"/>
        <v>136662.89291421309</v>
      </c>
      <c r="X87" s="15">
        <v>10240.424881862105</v>
      </c>
    </row>
    <row r="88" spans="1:24" x14ac:dyDescent="0.3">
      <c r="A88" s="23" t="s">
        <v>5</v>
      </c>
      <c r="B88" s="179">
        <v>2029</v>
      </c>
      <c r="C88" s="491">
        <v>5.2871372302489226</v>
      </c>
      <c r="D88" s="475">
        <v>499.67579085565694</v>
      </c>
      <c r="E88" s="475">
        <v>69.627229633914411</v>
      </c>
      <c r="F88" s="176">
        <f t="shared" si="8"/>
        <v>574.59015771982024</v>
      </c>
      <c r="G88" s="476">
        <v>700.98308485610721</v>
      </c>
      <c r="H88" s="491">
        <v>21.874296895833215</v>
      </c>
      <c r="I88" s="475">
        <v>344.44978438351319</v>
      </c>
      <c r="J88" s="475">
        <v>53.865891937380809</v>
      </c>
      <c r="K88" s="176">
        <f t="shared" si="9"/>
        <v>420.1899732167272</v>
      </c>
      <c r="L88" s="475">
        <v>77.476886003628991</v>
      </c>
      <c r="M88" s="475">
        <v>5234.2274649745123</v>
      </c>
      <c r="N88" s="74">
        <f t="shared" si="10"/>
        <v>5311.7043509781415</v>
      </c>
      <c r="O88" s="491">
        <v>1E-3</v>
      </c>
      <c r="P88" s="475">
        <v>1E-3</v>
      </c>
      <c r="Q88" s="475">
        <v>6.569631035792006</v>
      </c>
      <c r="R88" s="170">
        <f t="shared" si="14"/>
        <v>6.5716310357920058</v>
      </c>
      <c r="S88" s="495">
        <v>-4610.7202661220344</v>
      </c>
      <c r="T88" s="500">
        <v>312809.90873076644</v>
      </c>
      <c r="U88" s="495">
        <v>111152.66989767549</v>
      </c>
      <c r="V88" s="495">
        <v>88657.255283200968</v>
      </c>
      <c r="W88" s="67">
        <f t="shared" si="11"/>
        <v>118766.7848091442</v>
      </c>
      <c r="X88" s="15">
        <v>9886.8529849294937</v>
      </c>
    </row>
    <row r="89" spans="1:24" ht="16.2" thickBot="1" x14ac:dyDescent="0.35">
      <c r="A89" s="24" t="s">
        <v>6</v>
      </c>
      <c r="B89" s="180">
        <v>2029</v>
      </c>
      <c r="C89" s="492">
        <v>140.76845191379323</v>
      </c>
      <c r="D89" s="477">
        <v>197.25850327596953</v>
      </c>
      <c r="E89" s="477">
        <v>24.05860314569372</v>
      </c>
      <c r="F89" s="177">
        <f t="shared" si="8"/>
        <v>362.08555833545648</v>
      </c>
      <c r="G89" s="478">
        <v>301.7629376688559</v>
      </c>
      <c r="H89" s="492">
        <v>150.15825365244382</v>
      </c>
      <c r="I89" s="477">
        <v>209.58134502309935</v>
      </c>
      <c r="J89" s="477">
        <v>24.875004808380947</v>
      </c>
      <c r="K89" s="177">
        <f t="shared" si="9"/>
        <v>384.6146034839241</v>
      </c>
      <c r="L89" s="477">
        <v>40.038739785971082</v>
      </c>
      <c r="M89" s="477">
        <v>2764.6099622690681</v>
      </c>
      <c r="N89" s="75">
        <f t="shared" si="10"/>
        <v>2804.6487020550394</v>
      </c>
      <c r="O89" s="492">
        <v>1E-3</v>
      </c>
      <c r="P89" s="477">
        <v>1E-3</v>
      </c>
      <c r="Q89" s="477">
        <v>1E-3</v>
      </c>
      <c r="R89" s="171">
        <f>SUM(O89:Q89)</f>
        <v>3.0000000000000001E-3</v>
      </c>
      <c r="S89" s="497">
        <v>-2502.8847643861827</v>
      </c>
      <c r="T89" s="501">
        <v>311655.22955750895</v>
      </c>
      <c r="U89" s="497">
        <v>109778.92662308874</v>
      </c>
      <c r="V89" s="497">
        <v>89078.59913020095</v>
      </c>
      <c r="W89" s="68">
        <f t="shared" si="11"/>
        <v>187255.11209967348</v>
      </c>
      <c r="X89" s="21">
        <v>9880.868243031553</v>
      </c>
    </row>
    <row r="90" spans="1:24" x14ac:dyDescent="0.3">
      <c r="A90" s="22" t="s">
        <v>0</v>
      </c>
      <c r="B90" s="178">
        <v>2030</v>
      </c>
      <c r="C90" s="490">
        <v>210.59395180618608</v>
      </c>
      <c r="D90" s="473">
        <v>179.31758802700614</v>
      </c>
      <c r="E90" s="473">
        <v>25.701818461149323</v>
      </c>
      <c r="F90" s="175">
        <f t="shared" si="8"/>
        <v>415.61335829434159</v>
      </c>
      <c r="G90" s="474">
        <v>2823.7704666124123</v>
      </c>
      <c r="H90" s="490">
        <v>146.30874719285796</v>
      </c>
      <c r="I90" s="473">
        <v>152.91836696385619</v>
      </c>
      <c r="J90" s="473">
        <v>22.827633194389971</v>
      </c>
      <c r="K90" s="175">
        <f t="shared" si="9"/>
        <v>322.05474735110414</v>
      </c>
      <c r="L90" s="473">
        <v>104.57931845754591</v>
      </c>
      <c r="M90" s="473">
        <v>3135.7479768943003</v>
      </c>
      <c r="N90" s="73">
        <f t="shared" si="10"/>
        <v>3240.3272953518463</v>
      </c>
      <c r="O90" s="490">
        <v>1E-3</v>
      </c>
      <c r="P90" s="473">
        <v>1E-3</v>
      </c>
      <c r="Q90" s="473">
        <v>1E-3</v>
      </c>
      <c r="R90" s="169">
        <f t="shared" ref="R90:R95" si="15">SUM(O90:Q90)</f>
        <v>3.0000000000000001E-3</v>
      </c>
      <c r="S90" s="493">
        <v>-608.95038288134651</v>
      </c>
      <c r="T90" s="499">
        <v>369214.3674177322</v>
      </c>
      <c r="U90" s="493">
        <v>109063.84869093692</v>
      </c>
      <c r="V90" s="493">
        <v>88930.462922570194</v>
      </c>
      <c r="W90" s="66">
        <f t="shared" si="11"/>
        <v>225822.56515293542</v>
      </c>
      <c r="X90" s="12">
        <v>10477.953021340398</v>
      </c>
    </row>
    <row r="91" spans="1:24" x14ac:dyDescent="0.3">
      <c r="A91" s="23" t="s">
        <v>1</v>
      </c>
      <c r="B91" s="179">
        <v>2030</v>
      </c>
      <c r="C91" s="491">
        <v>11.277825134813304</v>
      </c>
      <c r="D91" s="475">
        <v>691.51502456288085</v>
      </c>
      <c r="E91" s="475">
        <v>101.39204704194447</v>
      </c>
      <c r="F91" s="176">
        <f t="shared" si="8"/>
        <v>804.18489673963859</v>
      </c>
      <c r="G91" s="476">
        <v>614.54892864008298</v>
      </c>
      <c r="H91" s="491">
        <v>66.49150621837984</v>
      </c>
      <c r="I91" s="475">
        <v>880.11842157585033</v>
      </c>
      <c r="J91" s="475">
        <v>99.25804700647268</v>
      </c>
      <c r="K91" s="176">
        <f t="shared" si="9"/>
        <v>1045.867974800703</v>
      </c>
      <c r="L91" s="475">
        <v>43.191011233550398</v>
      </c>
      <c r="M91" s="475">
        <v>7380.3570193213291</v>
      </c>
      <c r="N91" s="74">
        <f t="shared" si="10"/>
        <v>7423.548030554879</v>
      </c>
      <c r="O91" s="491">
        <v>1E-3</v>
      </c>
      <c r="P91" s="475">
        <v>1E-3</v>
      </c>
      <c r="Q91" s="475">
        <v>1E-3</v>
      </c>
      <c r="R91" s="170">
        <f t="shared" si="15"/>
        <v>3.0000000000000001E-3</v>
      </c>
      <c r="S91" s="495">
        <v>-6616.6035477728856</v>
      </c>
      <c r="T91" s="500">
        <v>371911.59509584121</v>
      </c>
      <c r="U91" s="495">
        <v>109008.9586164708</v>
      </c>
      <c r="V91" s="495">
        <v>90206.565318194509</v>
      </c>
      <c r="W91" s="67">
        <f t="shared" si="11"/>
        <v>123938.66659747812</v>
      </c>
      <c r="X91" s="15">
        <v>10333.088720009955</v>
      </c>
    </row>
    <row r="92" spans="1:24" x14ac:dyDescent="0.3">
      <c r="A92" s="23" t="s">
        <v>2</v>
      </c>
      <c r="B92" s="179">
        <v>2030</v>
      </c>
      <c r="C92" s="491">
        <v>77.962971799281362</v>
      </c>
      <c r="D92" s="475">
        <v>191.72305554465473</v>
      </c>
      <c r="E92" s="475">
        <v>19.292540385157597</v>
      </c>
      <c r="F92" s="176">
        <f t="shared" si="8"/>
        <v>288.9785677290937</v>
      </c>
      <c r="G92" s="476">
        <v>785.33262983367842</v>
      </c>
      <c r="H92" s="491">
        <v>80.146231020872222</v>
      </c>
      <c r="I92" s="475">
        <v>235.18699219235049</v>
      </c>
      <c r="J92" s="475">
        <v>24.300725687388823</v>
      </c>
      <c r="K92" s="176">
        <f t="shared" si="9"/>
        <v>339.63394890061153</v>
      </c>
      <c r="L92" s="475">
        <v>75.080094310190347</v>
      </c>
      <c r="M92" s="475">
        <v>2316.6036124244906</v>
      </c>
      <c r="N92" s="74">
        <f t="shared" si="10"/>
        <v>2391.683706734681</v>
      </c>
      <c r="O92" s="491">
        <v>1E-3</v>
      </c>
      <c r="P92" s="475">
        <v>1E-3</v>
      </c>
      <c r="Q92" s="475">
        <v>1E-3</v>
      </c>
      <c r="R92" s="170">
        <f t="shared" si="15"/>
        <v>3.0000000000000001E-3</v>
      </c>
      <c r="S92" s="495">
        <v>-1606.3500769010027</v>
      </c>
      <c r="T92" s="500">
        <v>372598.51309497777</v>
      </c>
      <c r="U92" s="495">
        <v>109128.90907721482</v>
      </c>
      <c r="V92" s="495">
        <v>91551.158157807484</v>
      </c>
      <c r="W92" s="67">
        <f t="shared" si="11"/>
        <v>170044.32614391649</v>
      </c>
      <c r="X92" s="15">
        <v>10727.548777377402</v>
      </c>
    </row>
    <row r="93" spans="1:24" x14ac:dyDescent="0.3">
      <c r="A93" s="23" t="s">
        <v>3</v>
      </c>
      <c r="B93" s="179">
        <v>2030</v>
      </c>
      <c r="C93" s="491">
        <v>50.052954299512272</v>
      </c>
      <c r="D93" s="475">
        <v>135.88737350558461</v>
      </c>
      <c r="E93" s="475">
        <v>15.406661261864686</v>
      </c>
      <c r="F93" s="176">
        <f t="shared" si="8"/>
        <v>201.34698906696156</v>
      </c>
      <c r="G93" s="476">
        <v>604.67705538512962</v>
      </c>
      <c r="H93" s="491">
        <v>53.69355554377865</v>
      </c>
      <c r="I93" s="475">
        <v>154.73814505331472</v>
      </c>
      <c r="J93" s="475">
        <v>19.025806652112507</v>
      </c>
      <c r="K93" s="176">
        <f t="shared" si="9"/>
        <v>227.45750724920589</v>
      </c>
      <c r="L93" s="475">
        <v>26.291565408024208</v>
      </c>
      <c r="M93" s="475">
        <v>1667.6758831389513</v>
      </c>
      <c r="N93" s="74">
        <f t="shared" si="10"/>
        <v>1693.9674485469754</v>
      </c>
      <c r="O93" s="491">
        <v>1E-3</v>
      </c>
      <c r="P93" s="475">
        <v>1E-3</v>
      </c>
      <c r="Q93" s="475">
        <v>1E-3</v>
      </c>
      <c r="R93" s="170">
        <f t="shared" si="15"/>
        <v>3.0000000000000001E-3</v>
      </c>
      <c r="S93" s="495">
        <v>-917.30769567028915</v>
      </c>
      <c r="T93" s="500">
        <v>371966.62791912898</v>
      </c>
      <c r="U93" s="495">
        <v>108591.80041878918</v>
      </c>
      <c r="V93" s="495">
        <v>89593.818708106119</v>
      </c>
      <c r="W93" s="67">
        <f t="shared" si="11"/>
        <v>169174.8920435344</v>
      </c>
      <c r="X93" s="15">
        <v>11068.607259801423</v>
      </c>
    </row>
    <row r="94" spans="1:24" x14ac:dyDescent="0.3">
      <c r="A94" s="23" t="s">
        <v>4</v>
      </c>
      <c r="B94" s="179">
        <v>2030</v>
      </c>
      <c r="C94" s="491">
        <v>39.330280382632601</v>
      </c>
      <c r="D94" s="475">
        <v>179.76611038279515</v>
      </c>
      <c r="E94" s="475">
        <v>20.966842743262099</v>
      </c>
      <c r="F94" s="176">
        <f t="shared" si="8"/>
        <v>240.06323350868985</v>
      </c>
      <c r="G94" s="476">
        <v>2086.2274573116656</v>
      </c>
      <c r="H94" s="491">
        <v>20.007029426106307</v>
      </c>
      <c r="I94" s="475">
        <v>115.35570811650626</v>
      </c>
      <c r="J94" s="475">
        <v>17.296091475943445</v>
      </c>
      <c r="K94" s="176">
        <f t="shared" si="9"/>
        <v>152.65882901855602</v>
      </c>
      <c r="L94" s="475">
        <v>46.940270922024411</v>
      </c>
      <c r="M94" s="475">
        <v>2034.2159786687416</v>
      </c>
      <c r="N94" s="74">
        <f t="shared" si="10"/>
        <v>2081.156249590766</v>
      </c>
      <c r="O94" s="491">
        <v>1E-3</v>
      </c>
      <c r="P94" s="475">
        <v>1E-3</v>
      </c>
      <c r="Q94" s="475">
        <v>5.2605877070828228E-2</v>
      </c>
      <c r="R94" s="170">
        <f t="shared" si="15"/>
        <v>5.4605877070828229E-2</v>
      </c>
      <c r="S94" s="495">
        <v>-166.90948977065668</v>
      </c>
      <c r="T94" s="500">
        <v>371753.57948737714</v>
      </c>
      <c r="U94" s="495">
        <v>105344.77241130671</v>
      </c>
      <c r="V94" s="495">
        <v>88037.734004611906</v>
      </c>
      <c r="W94" s="67">
        <f t="shared" si="11"/>
        <v>138298.67855238859</v>
      </c>
      <c r="X94" s="15">
        <v>10560.598013579285</v>
      </c>
    </row>
    <row r="95" spans="1:24" x14ac:dyDescent="0.3">
      <c r="A95" s="23" t="s">
        <v>5</v>
      </c>
      <c r="B95" s="179">
        <v>2030</v>
      </c>
      <c r="C95" s="491">
        <v>4.9102430078962298</v>
      </c>
      <c r="D95" s="475">
        <v>550.01891526299437</v>
      </c>
      <c r="E95" s="475">
        <v>82.658678793822844</v>
      </c>
      <c r="F95" s="176">
        <f t="shared" si="8"/>
        <v>637.58783706471354</v>
      </c>
      <c r="G95" s="476">
        <v>762.60377687563391</v>
      </c>
      <c r="H95" s="491">
        <v>19.524354247038506</v>
      </c>
      <c r="I95" s="475">
        <v>374.87421125688991</v>
      </c>
      <c r="J95" s="475">
        <v>58.517098183852468</v>
      </c>
      <c r="K95" s="176">
        <f t="shared" si="9"/>
        <v>452.91566368778086</v>
      </c>
      <c r="L95" s="475">
        <v>88.344745477141998</v>
      </c>
      <c r="M95" s="475">
        <v>5920.8762719397591</v>
      </c>
      <c r="N95" s="74">
        <f t="shared" si="10"/>
        <v>6009.2210174169013</v>
      </c>
      <c r="O95" s="491">
        <v>1E-3</v>
      </c>
      <c r="P95" s="475">
        <v>1E-3</v>
      </c>
      <c r="Q95" s="475">
        <v>23.811919577612652</v>
      </c>
      <c r="R95" s="170">
        <f t="shared" si="15"/>
        <v>23.813919577612651</v>
      </c>
      <c r="S95" s="495">
        <v>-5246.6162405412661</v>
      </c>
      <c r="T95" s="500">
        <v>374014.62604672438</v>
      </c>
      <c r="U95" s="495">
        <v>109143.46716846313</v>
      </c>
      <c r="V95" s="495">
        <v>89031.55337596203</v>
      </c>
      <c r="W95" s="67">
        <f t="shared" si="11"/>
        <v>117963.09479886341</v>
      </c>
      <c r="X95" s="15">
        <v>10207.305491868572</v>
      </c>
    </row>
    <row r="96" spans="1:24" ht="16.2" thickBot="1" x14ac:dyDescent="0.35">
      <c r="A96" s="24" t="s">
        <v>6</v>
      </c>
      <c r="B96" s="180">
        <v>2030</v>
      </c>
      <c r="C96" s="492">
        <v>130.71998832423932</v>
      </c>
      <c r="D96" s="477">
        <v>217.20288982883397</v>
      </c>
      <c r="E96" s="477">
        <v>28.457004562726578</v>
      </c>
      <c r="F96" s="177">
        <f t="shared" si="8"/>
        <v>376.37988271579985</v>
      </c>
      <c r="G96" s="478">
        <v>328.23743183480792</v>
      </c>
      <c r="H96" s="492">
        <v>138.67679110552771</v>
      </c>
      <c r="I96" s="477">
        <v>232.23911195598203</v>
      </c>
      <c r="J96" s="477">
        <v>27.239841200040594</v>
      </c>
      <c r="K96" s="177">
        <f t="shared" si="9"/>
        <v>398.15574426155035</v>
      </c>
      <c r="L96" s="477">
        <v>41.557711462606193</v>
      </c>
      <c r="M96" s="477">
        <v>2953.7601112788652</v>
      </c>
      <c r="N96" s="75">
        <f t="shared" si="10"/>
        <v>2995.3178227414714</v>
      </c>
      <c r="O96" s="492">
        <v>1E-3</v>
      </c>
      <c r="P96" s="477">
        <v>1E-3</v>
      </c>
      <c r="Q96" s="477">
        <v>1.5488243950437108</v>
      </c>
      <c r="R96" s="171">
        <f>SUM(O96:Q96)</f>
        <v>1.5508243950437108</v>
      </c>
      <c r="S96" s="497">
        <v>-2667.0793909066624</v>
      </c>
      <c r="T96" s="501">
        <v>372199.2070329347</v>
      </c>
      <c r="U96" s="497">
        <v>107763.67008227421</v>
      </c>
      <c r="V96" s="497">
        <v>89045.561303972936</v>
      </c>
      <c r="W96" s="68">
        <f t="shared" si="11"/>
        <v>198585.39984273782</v>
      </c>
      <c r="X96" s="21">
        <v>10201.453557820741</v>
      </c>
    </row>
    <row r="97" spans="1:26" x14ac:dyDescent="0.3">
      <c r="A97" s="1"/>
      <c r="C97" s="25"/>
    </row>
    <row r="98" spans="1:26" x14ac:dyDescent="0.3">
      <c r="A98" s="1"/>
      <c r="C98" s="25"/>
    </row>
    <row r="99" spans="1:26" s="41" customFormat="1" x14ac:dyDescent="0.3">
      <c r="A99" s="40" t="s">
        <v>44</v>
      </c>
      <c r="C99" s="40"/>
    </row>
    <row r="100" spans="1:26" s="41" customFormat="1" ht="16.2" thickBot="1" x14ac:dyDescent="0.35">
      <c r="A100" s="39" t="s">
        <v>67</v>
      </c>
    </row>
    <row r="101" spans="1:26" s="41" customFormat="1" ht="16.2" thickBot="1" x14ac:dyDescent="0.35">
      <c r="A101" s="115"/>
      <c r="B101" s="80"/>
      <c r="C101" s="523" t="s">
        <v>26</v>
      </c>
      <c r="D101" s="522"/>
      <c r="E101" s="522"/>
      <c r="F101" s="522"/>
      <c r="G101" s="524"/>
      <c r="H101" s="523" t="s">
        <v>27</v>
      </c>
      <c r="I101" s="522"/>
      <c r="J101" s="522"/>
      <c r="K101" s="522"/>
      <c r="L101" s="522"/>
      <c r="M101" s="522"/>
      <c r="N101" s="524"/>
      <c r="O101" s="523" t="s">
        <v>42</v>
      </c>
      <c r="P101" s="522"/>
      <c r="Q101" s="522"/>
      <c r="R101" s="522"/>
      <c r="S101" s="524"/>
      <c r="T101" s="523" t="s">
        <v>28</v>
      </c>
      <c r="U101" s="522"/>
      <c r="V101" s="522"/>
      <c r="W101" s="522"/>
      <c r="X101" s="524"/>
    </row>
    <row r="102" spans="1:26" s="41" customFormat="1" ht="16.2" thickBot="1" x14ac:dyDescent="0.35">
      <c r="A102" s="116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42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168" t="s">
        <v>29</v>
      </c>
    </row>
    <row r="103" spans="1:26" s="41" customFormat="1" ht="16.2" thickBot="1" x14ac:dyDescent="0.35">
      <c r="A103" s="36" t="s">
        <v>65</v>
      </c>
      <c r="B103" s="203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6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168" t="s">
        <v>10</v>
      </c>
      <c r="T103" s="168" t="s">
        <v>20</v>
      </c>
      <c r="U103" s="168" t="s">
        <v>21</v>
      </c>
      <c r="V103" s="168" t="s">
        <v>22</v>
      </c>
      <c r="W103" s="207" t="s">
        <v>40</v>
      </c>
      <c r="X103" s="168" t="s">
        <v>23</v>
      </c>
    </row>
    <row r="104" spans="1:26" s="109" customFormat="1" x14ac:dyDescent="0.3">
      <c r="A104" s="120" t="s">
        <v>41</v>
      </c>
      <c r="B104" s="115">
        <v>2018</v>
      </c>
      <c r="C104" s="77">
        <f t="shared" ref="C104:L116" si="16">SUMIFS(C$6:C$96,$B$6:$B$96,$B104)</f>
        <v>754.57999192206978</v>
      </c>
      <c r="D104" s="50">
        <f t="shared" si="16"/>
        <v>1059.4367831280679</v>
      </c>
      <c r="E104" s="50">
        <f t="shared" si="16"/>
        <v>97.74707413422972</v>
      </c>
      <c r="F104" s="183">
        <f t="shared" si="16"/>
        <v>1911.7638491843672</v>
      </c>
      <c r="G104" s="50">
        <f t="shared" si="16"/>
        <v>4246.4333566721834</v>
      </c>
      <c r="H104" s="77">
        <f t="shared" si="16"/>
        <v>754.57999192206967</v>
      </c>
      <c r="I104" s="50">
        <f t="shared" si="16"/>
        <v>1059.4367831280683</v>
      </c>
      <c r="J104" s="50">
        <f t="shared" si="16"/>
        <v>95.751636940187382</v>
      </c>
      <c r="K104" s="183">
        <f t="shared" si="16"/>
        <v>1909.7684119903251</v>
      </c>
      <c r="L104" s="50">
        <f t="shared" si="16"/>
        <v>217.21155814113021</v>
      </c>
      <c r="M104" s="50">
        <f t="shared" ref="M104:S116" si="17">SUMIFS(M$6:M$96,$B$6:$B$96,$B104)</f>
        <v>12835.395477989521</v>
      </c>
      <c r="N104" s="183">
        <f t="shared" si="17"/>
        <v>13052.607036130652</v>
      </c>
      <c r="O104" s="49">
        <f t="shared" si="17"/>
        <v>7.0000000000000001E-3</v>
      </c>
      <c r="P104" s="49">
        <f t="shared" si="17"/>
        <v>7.0000000000000001E-3</v>
      </c>
      <c r="Q104" s="49">
        <f t="shared" si="17"/>
        <v>2.0024371940423449</v>
      </c>
      <c r="R104" s="209">
        <f t="shared" si="17"/>
        <v>2.0164371940423451</v>
      </c>
      <c r="S104" s="50">
        <f t="shared" si="17"/>
        <v>-8806.1666794584671</v>
      </c>
      <c r="T104" s="77">
        <f>SUMPRODUCT(T6:T12,H6:H12)/SUM(H6:H12)</f>
        <v>79291.006026788469</v>
      </c>
      <c r="U104" s="50">
        <f>SUMPRODUCT(U6:U12,I6:I12)/SUM(I6:I12)</f>
        <v>79472.188203116209</v>
      </c>
      <c r="V104" s="50">
        <f>SUMPRODUCT(V6:V12,J6:J12)/SUM(J6:J12)</f>
        <v>82941.792586116513</v>
      </c>
      <c r="W104" s="183">
        <f>SUMPRODUCT(T104:V104,H104:J104)/K104</f>
        <v>79574.558654334222</v>
      </c>
      <c r="X104" s="51">
        <f>SUMPRODUCT(X6:X12,N6:N12)/SUM(N6:N12)</f>
        <v>7099.9176596539946</v>
      </c>
      <c r="Y104" s="41"/>
      <c r="Z104" s="41"/>
    </row>
    <row r="105" spans="1:26" s="109" customFormat="1" x14ac:dyDescent="0.3">
      <c r="A105" s="152" t="s">
        <v>41</v>
      </c>
      <c r="B105" s="116">
        <v>2019</v>
      </c>
      <c r="C105" s="78">
        <f t="shared" si="16"/>
        <v>519.62756574953869</v>
      </c>
      <c r="D105" s="53">
        <f t="shared" si="16"/>
        <v>901.90737744594298</v>
      </c>
      <c r="E105" s="53">
        <f t="shared" si="16"/>
        <v>106.23261478598118</v>
      </c>
      <c r="F105" s="184">
        <f t="shared" si="16"/>
        <v>1527.7675579814629</v>
      </c>
      <c r="G105" s="53">
        <f t="shared" si="16"/>
        <v>4316.8760868025665</v>
      </c>
      <c r="H105" s="78">
        <f t="shared" si="16"/>
        <v>519.62756574953835</v>
      </c>
      <c r="I105" s="53">
        <f t="shared" si="16"/>
        <v>901.90737744594321</v>
      </c>
      <c r="J105" s="53">
        <f t="shared" si="16"/>
        <v>106.2326147859812</v>
      </c>
      <c r="K105" s="184">
        <f t="shared" si="16"/>
        <v>1527.7675579814627</v>
      </c>
      <c r="L105" s="53">
        <f t="shared" si="16"/>
        <v>231.75435627159857</v>
      </c>
      <c r="M105" s="53">
        <f t="shared" si="17"/>
        <v>11001.068808648844</v>
      </c>
      <c r="N105" s="184">
        <f t="shared" si="17"/>
        <v>11232.823164920443</v>
      </c>
      <c r="O105" s="52">
        <f t="shared" si="17"/>
        <v>7.0000000000000001E-3</v>
      </c>
      <c r="P105" s="52">
        <f t="shared" si="17"/>
        <v>7.0000000000000001E-3</v>
      </c>
      <c r="Q105" s="52">
        <f t="shared" si="17"/>
        <v>7.0000000000000001E-3</v>
      </c>
      <c r="R105" s="210">
        <f t="shared" si="17"/>
        <v>2.0999999999999998E-2</v>
      </c>
      <c r="S105" s="53">
        <f t="shared" si="17"/>
        <v>-6915.9400781178756</v>
      </c>
      <c r="T105" s="78">
        <f>SUMPRODUCT(T13:T19,H13:H19)/SUM(H13:H19)</f>
        <v>105548.44664281661</v>
      </c>
      <c r="U105" s="53">
        <f>SUMPRODUCT(U13:U19,I13:I19)/SUM(I13:I19)</f>
        <v>83667.296331925492</v>
      </c>
      <c r="V105" s="53">
        <f>SUMPRODUCT(V13:V19,J13:J19)/SUM(J13:J19)</f>
        <v>93240.033121746106</v>
      </c>
      <c r="W105" s="184">
        <f t="shared" ref="W105:W116" si="18">SUMPRODUCT(T105:V105,H105:J105)/K105</f>
        <v>91775.195774465567</v>
      </c>
      <c r="X105" s="54">
        <f>SUMPRODUCT(X13:X19,N13:N19)/SUM(N13:N19)</f>
        <v>7420.3539870722461</v>
      </c>
      <c r="Y105" s="41"/>
      <c r="Z105" s="41"/>
    </row>
    <row r="106" spans="1:26" s="109" customFormat="1" x14ac:dyDescent="0.3">
      <c r="A106" s="152" t="s">
        <v>41</v>
      </c>
      <c r="B106" s="116">
        <v>2020</v>
      </c>
      <c r="C106" s="78">
        <f t="shared" si="16"/>
        <v>597.57316673246476</v>
      </c>
      <c r="D106" s="53">
        <f t="shared" si="16"/>
        <v>1043.7109461884336</v>
      </c>
      <c r="E106" s="53">
        <f t="shared" si="16"/>
        <v>107.03280117908855</v>
      </c>
      <c r="F106" s="184">
        <f t="shared" si="16"/>
        <v>1748.3169140999867</v>
      </c>
      <c r="G106" s="53">
        <f t="shared" si="16"/>
        <v>4503.2090818369161</v>
      </c>
      <c r="H106" s="78">
        <f t="shared" si="16"/>
        <v>597.57316673246487</v>
      </c>
      <c r="I106" s="53">
        <f t="shared" si="16"/>
        <v>1043.7109461884338</v>
      </c>
      <c r="J106" s="53">
        <f t="shared" si="16"/>
        <v>107.03280117908847</v>
      </c>
      <c r="K106" s="184">
        <f t="shared" si="16"/>
        <v>1748.3169140999871</v>
      </c>
      <c r="L106" s="53">
        <f t="shared" si="16"/>
        <v>259.76120670327731</v>
      </c>
      <c r="M106" s="53">
        <f t="shared" si="17"/>
        <v>13227.889464401715</v>
      </c>
      <c r="N106" s="184">
        <f t="shared" si="17"/>
        <v>13487.650671104991</v>
      </c>
      <c r="O106" s="52">
        <f t="shared" si="17"/>
        <v>7.0000000000000001E-3</v>
      </c>
      <c r="P106" s="52">
        <f t="shared" si="17"/>
        <v>7.0000000000000001E-3</v>
      </c>
      <c r="Q106" s="52">
        <f t="shared" si="17"/>
        <v>7.0000000000000001E-3</v>
      </c>
      <c r="R106" s="210">
        <f t="shared" si="17"/>
        <v>2.0999999999999998E-2</v>
      </c>
      <c r="S106" s="53">
        <f t="shared" si="17"/>
        <v>-8984.434589268074</v>
      </c>
      <c r="T106" s="78">
        <f>SUMPRODUCT(T20:T26,H20:H26)/SUM(H20:H26)</f>
        <v>130870.66756083547</v>
      </c>
      <c r="U106" s="53">
        <f>SUMPRODUCT(U20:U26,I20:I26)/SUM(I20:I26)</f>
        <v>102221.76478883314</v>
      </c>
      <c r="V106" s="53">
        <f>SUMPRODUCT(V20:V26,J20:J26)/SUM(J20:J26)</f>
        <v>93190.351517059447</v>
      </c>
      <c r="W106" s="184">
        <f t="shared" si="18"/>
        <v>111461.02682509128</v>
      </c>
      <c r="X106" s="54">
        <f>SUMPRODUCT(X20:X26,N20:N26)/SUM(N20:N26)</f>
        <v>7642.2438157455417</v>
      </c>
      <c r="Y106" s="41"/>
      <c r="Z106" s="41"/>
    </row>
    <row r="107" spans="1:26" s="109" customFormat="1" x14ac:dyDescent="0.3">
      <c r="A107" s="152" t="s">
        <v>41</v>
      </c>
      <c r="B107" s="116">
        <v>2021</v>
      </c>
      <c r="C107" s="78">
        <f t="shared" si="16"/>
        <v>615.80720452500714</v>
      </c>
      <c r="D107" s="53">
        <f t="shared" si="16"/>
        <v>1094.5736513351226</v>
      </c>
      <c r="E107" s="53">
        <f t="shared" si="16"/>
        <v>113.66355054731922</v>
      </c>
      <c r="F107" s="184">
        <f t="shared" si="16"/>
        <v>1824.0444064074488</v>
      </c>
      <c r="G107" s="53">
        <f t="shared" si="16"/>
        <v>4685.390059660157</v>
      </c>
      <c r="H107" s="78">
        <f t="shared" si="16"/>
        <v>615.80720452500736</v>
      </c>
      <c r="I107" s="53">
        <f t="shared" si="16"/>
        <v>1094.5736513351226</v>
      </c>
      <c r="J107" s="53">
        <f t="shared" si="16"/>
        <v>113.66355054731918</v>
      </c>
      <c r="K107" s="184">
        <f t="shared" si="16"/>
        <v>1824.0444064074493</v>
      </c>
      <c r="L107" s="53">
        <f t="shared" si="16"/>
        <v>268.91570000166752</v>
      </c>
      <c r="M107" s="53">
        <f t="shared" si="17"/>
        <v>13937.268248270604</v>
      </c>
      <c r="N107" s="184">
        <f t="shared" si="17"/>
        <v>14206.183948272272</v>
      </c>
      <c r="O107" s="52">
        <f t="shared" si="17"/>
        <v>7.0000000000000001E-3</v>
      </c>
      <c r="P107" s="52">
        <f t="shared" si="17"/>
        <v>7.0000000000000001E-3</v>
      </c>
      <c r="Q107" s="52">
        <f t="shared" si="17"/>
        <v>7.0000000000000001E-3</v>
      </c>
      <c r="R107" s="210">
        <f t="shared" si="17"/>
        <v>2.0999999999999998E-2</v>
      </c>
      <c r="S107" s="53">
        <f t="shared" si="17"/>
        <v>-9520.7868886121141</v>
      </c>
      <c r="T107" s="78">
        <f>SUMPRODUCT(T27:T33,H27:H33)/SUM(H27:H33)</f>
        <v>138307.77056000195</v>
      </c>
      <c r="U107" s="53">
        <f>SUMPRODUCT(U27:U33,I27:I33)/SUM(I27:I33)</f>
        <v>105829.02638285776</v>
      </c>
      <c r="V107" s="53">
        <f>SUMPRODUCT(V27:V33,J27:J33)/SUM(J27:J33)</f>
        <v>95833.975984896446</v>
      </c>
      <c r="W107" s="184">
        <f t="shared" si="18"/>
        <v>116171.19331465581</v>
      </c>
      <c r="X107" s="54">
        <f>SUMPRODUCT(X27:X33,N27:N33)/SUM(N27:N33)</f>
        <v>7898.7829608529246</v>
      </c>
      <c r="Y107" s="41"/>
      <c r="Z107" s="41"/>
    </row>
    <row r="108" spans="1:26" s="109" customFormat="1" x14ac:dyDescent="0.3">
      <c r="A108" s="152" t="s">
        <v>41</v>
      </c>
      <c r="B108" s="116">
        <v>2022</v>
      </c>
      <c r="C108" s="78">
        <f t="shared" si="16"/>
        <v>634.55465047247912</v>
      </c>
      <c r="D108" s="53">
        <f t="shared" si="16"/>
        <v>1154.0374508997322</v>
      </c>
      <c r="E108" s="53">
        <f t="shared" si="16"/>
        <v>121.66103980911271</v>
      </c>
      <c r="F108" s="184">
        <f t="shared" si="16"/>
        <v>1910.2531411813241</v>
      </c>
      <c r="G108" s="53">
        <f t="shared" si="16"/>
        <v>4891.8019359395712</v>
      </c>
      <c r="H108" s="78">
        <f t="shared" si="16"/>
        <v>634.55465047247912</v>
      </c>
      <c r="I108" s="53">
        <f t="shared" si="16"/>
        <v>1154.037450899732</v>
      </c>
      <c r="J108" s="53">
        <f t="shared" si="16"/>
        <v>121.66103980911268</v>
      </c>
      <c r="K108" s="184">
        <f t="shared" si="16"/>
        <v>1910.2531411813241</v>
      </c>
      <c r="L108" s="53">
        <f t="shared" si="16"/>
        <v>277.84916322054426</v>
      </c>
      <c r="M108" s="53">
        <f t="shared" si="17"/>
        <v>14707.142739460807</v>
      </c>
      <c r="N108" s="184">
        <f t="shared" si="17"/>
        <v>14984.99190268135</v>
      </c>
      <c r="O108" s="52">
        <f t="shared" si="17"/>
        <v>7.0000000000000001E-3</v>
      </c>
      <c r="P108" s="52">
        <f t="shared" si="17"/>
        <v>7.0000000000000001E-3</v>
      </c>
      <c r="Q108" s="52">
        <f t="shared" si="17"/>
        <v>7.0000000000000001E-3</v>
      </c>
      <c r="R108" s="210">
        <f t="shared" si="17"/>
        <v>2.0999999999999998E-2</v>
      </c>
      <c r="S108" s="53">
        <f t="shared" si="17"/>
        <v>-10093.182966741779</v>
      </c>
      <c r="T108" s="78">
        <f>SUMPRODUCT(T34:T40,H34:H40)/SUM(H34:H40)</f>
        <v>145971.71236524175</v>
      </c>
      <c r="U108" s="53">
        <f>SUMPRODUCT(U34:U40,I34:I40)/SUM(I34:I40)</f>
        <v>108744.70985998151</v>
      </c>
      <c r="V108" s="53">
        <f>SUMPRODUCT(V34:V40,J34:J40)/SUM(J34:J40)</f>
        <v>97633.786336384364</v>
      </c>
      <c r="W108" s="184">
        <f t="shared" si="18"/>
        <v>120403.26996054001</v>
      </c>
      <c r="X108" s="54">
        <f>SUMPRODUCT(X34:X40,N34:N40)/SUM(N34:N40)</f>
        <v>8161.7388289450864</v>
      </c>
      <c r="Y108" s="41"/>
      <c r="Z108" s="41"/>
    </row>
    <row r="109" spans="1:26" s="109" customFormat="1" x14ac:dyDescent="0.3">
      <c r="A109" s="152" t="s">
        <v>41</v>
      </c>
      <c r="B109" s="116">
        <v>2023</v>
      </c>
      <c r="C109" s="78">
        <f t="shared" si="16"/>
        <v>653.84648730446588</v>
      </c>
      <c r="D109" s="53">
        <f t="shared" si="16"/>
        <v>1223.3042529076449</v>
      </c>
      <c r="E109" s="53">
        <f t="shared" si="16"/>
        <v>131.2661947638793</v>
      </c>
      <c r="F109" s="184">
        <f t="shared" si="16"/>
        <v>2008.41693497599</v>
      </c>
      <c r="G109" s="53">
        <f t="shared" si="16"/>
        <v>5122.6583367306812</v>
      </c>
      <c r="H109" s="78">
        <f t="shared" si="16"/>
        <v>653.84648730446577</v>
      </c>
      <c r="I109" s="53">
        <f t="shared" si="16"/>
        <v>1223.3042529076452</v>
      </c>
      <c r="J109" s="53">
        <f t="shared" si="16"/>
        <v>131.26619476387927</v>
      </c>
      <c r="K109" s="184">
        <f t="shared" si="16"/>
        <v>2008.4169349759902</v>
      </c>
      <c r="L109" s="53">
        <f t="shared" si="16"/>
        <v>286.58464887845588</v>
      </c>
      <c r="M109" s="53">
        <f t="shared" si="17"/>
        <v>15547.609057216572</v>
      </c>
      <c r="N109" s="184">
        <f t="shared" si="17"/>
        <v>15834.193706095028</v>
      </c>
      <c r="O109" s="52">
        <f t="shared" si="17"/>
        <v>7.0000000000000001E-3</v>
      </c>
      <c r="P109" s="52">
        <f t="shared" si="17"/>
        <v>7.0000000000000001E-3</v>
      </c>
      <c r="Q109" s="52">
        <f t="shared" si="17"/>
        <v>7.0000000000000001E-3</v>
      </c>
      <c r="R109" s="210">
        <f t="shared" si="17"/>
        <v>2.0999999999999998E-2</v>
      </c>
      <c r="S109" s="53">
        <f t="shared" si="17"/>
        <v>-10711.528369364347</v>
      </c>
      <c r="T109" s="78">
        <f>SUMPRODUCT(T41:T47,H41:H47)/SUM(H41:H47)</f>
        <v>153847.67188109874</v>
      </c>
      <c r="U109" s="53">
        <f>SUMPRODUCT(U41:U47,I41:I47)/SUM(I41:I47)</f>
        <v>110887.18107995551</v>
      </c>
      <c r="V109" s="53">
        <f>SUMPRODUCT(V41:V47,J41:J47)/SUM(J41:J47)</f>
        <v>98524.916944257042</v>
      </c>
      <c r="W109" s="184">
        <f t="shared" si="18"/>
        <v>124065.13142011264</v>
      </c>
      <c r="X109" s="54">
        <f>SUMPRODUCT(X41:X47,N41:N47)/SUM(N41:N47)</f>
        <v>8419.3291964554301</v>
      </c>
      <c r="Y109" s="41"/>
      <c r="Z109" s="41"/>
    </row>
    <row r="110" spans="1:26" s="109" customFormat="1" x14ac:dyDescent="0.3">
      <c r="A110" s="152" t="s">
        <v>41</v>
      </c>
      <c r="B110" s="116">
        <v>2024</v>
      </c>
      <c r="C110" s="78">
        <f t="shared" si="16"/>
        <v>673.64820406833269</v>
      </c>
      <c r="D110" s="53">
        <f t="shared" si="16"/>
        <v>1303.6410914249288</v>
      </c>
      <c r="E110" s="53">
        <f t="shared" si="16"/>
        <v>142.76018718829044</v>
      </c>
      <c r="F110" s="184">
        <f t="shared" si="16"/>
        <v>2120.0494826815525</v>
      </c>
      <c r="G110" s="53">
        <f t="shared" si="16"/>
        <v>5386.6446305001973</v>
      </c>
      <c r="H110" s="78">
        <f t="shared" si="16"/>
        <v>673.64820406833257</v>
      </c>
      <c r="I110" s="53">
        <f t="shared" si="16"/>
        <v>1303.6410914249291</v>
      </c>
      <c r="J110" s="53">
        <f t="shared" si="16"/>
        <v>142.76018718829042</v>
      </c>
      <c r="K110" s="184">
        <f t="shared" si="16"/>
        <v>2120.049482681552</v>
      </c>
      <c r="L110" s="53">
        <f t="shared" si="16"/>
        <v>294.37421656424681</v>
      </c>
      <c r="M110" s="53">
        <f t="shared" si="17"/>
        <v>16456.485358714879</v>
      </c>
      <c r="N110" s="184">
        <f t="shared" si="17"/>
        <v>16750.859575279126</v>
      </c>
      <c r="O110" s="52">
        <f t="shared" si="17"/>
        <v>7.0000000000000001E-3</v>
      </c>
      <c r="P110" s="52">
        <f t="shared" si="17"/>
        <v>7.0000000000000001E-3</v>
      </c>
      <c r="Q110" s="52">
        <f t="shared" si="17"/>
        <v>7.0000000000000001E-3</v>
      </c>
      <c r="R110" s="210">
        <f t="shared" si="17"/>
        <v>2.0999999999999998E-2</v>
      </c>
      <c r="S110" s="53">
        <f t="shared" si="17"/>
        <v>-11364.207944778931</v>
      </c>
      <c r="T110" s="78">
        <f>SUMPRODUCT(T48:T54,H48:H54)/SUM(H48:H54)</f>
        <v>161925.29060775571</v>
      </c>
      <c r="U110" s="53">
        <f>SUMPRODUCT(U48:U54,I48:I54)/SUM(I48:I54)</f>
        <v>112207.07345022055</v>
      </c>
      <c r="V110" s="53">
        <f>SUMPRODUCT(V48:V54,J48:J54)/SUM(J48:J54)</f>
        <v>98478.149443916816</v>
      </c>
      <c r="W110" s="184">
        <f t="shared" si="18"/>
        <v>127080.61493791026</v>
      </c>
      <c r="X110" s="54">
        <f>SUMPRODUCT(X48:X54,N48:N54)/SUM(N48:N54)</f>
        <v>8686.6062272615363</v>
      </c>
      <c r="Y110" s="41"/>
      <c r="Z110" s="41"/>
    </row>
    <row r="111" spans="1:26" s="109" customFormat="1" x14ac:dyDescent="0.3">
      <c r="A111" s="152" t="s">
        <v>41</v>
      </c>
      <c r="B111" s="116">
        <v>2025</v>
      </c>
      <c r="C111" s="78">
        <f t="shared" si="16"/>
        <v>693.98581658391379</v>
      </c>
      <c r="D111" s="53">
        <f t="shared" si="16"/>
        <v>1396.6748750737511</v>
      </c>
      <c r="E111" s="53">
        <f t="shared" si="16"/>
        <v>156.50186685453082</v>
      </c>
      <c r="F111" s="184">
        <f t="shared" si="16"/>
        <v>2247.162558512196</v>
      </c>
      <c r="G111" s="53">
        <f t="shared" si="16"/>
        <v>5687.7562034390448</v>
      </c>
      <c r="H111" s="78">
        <f t="shared" si="16"/>
        <v>693.98581658391379</v>
      </c>
      <c r="I111" s="53">
        <f t="shared" si="16"/>
        <v>1396.6748750737511</v>
      </c>
      <c r="J111" s="53">
        <f t="shared" si="16"/>
        <v>156.50186685453079</v>
      </c>
      <c r="K111" s="184">
        <f t="shared" si="16"/>
        <v>2247.1625585121956</v>
      </c>
      <c r="L111" s="53">
        <f t="shared" si="16"/>
        <v>301.20465070685236</v>
      </c>
      <c r="M111" s="53">
        <f t="shared" si="17"/>
        <v>17445.4019378019</v>
      </c>
      <c r="N111" s="184">
        <f t="shared" si="17"/>
        <v>17746.606588508756</v>
      </c>
      <c r="O111" s="52">
        <f t="shared" si="17"/>
        <v>7.0000000000000001E-3</v>
      </c>
      <c r="P111" s="52">
        <f t="shared" si="17"/>
        <v>7.0000000000000001E-3</v>
      </c>
      <c r="Q111" s="52">
        <f t="shared" si="17"/>
        <v>7.0000000000000001E-3</v>
      </c>
      <c r="R111" s="210">
        <f t="shared" si="17"/>
        <v>2.0999999999999998E-2</v>
      </c>
      <c r="S111" s="53">
        <f t="shared" si="17"/>
        <v>-12058.843385069711</v>
      </c>
      <c r="T111" s="78">
        <f>SUMPRODUCT(T55:T61,H55:H61)/SUM(H55:H61)</f>
        <v>170197.62959913895</v>
      </c>
      <c r="U111" s="53">
        <f>SUMPRODUCT(U55:U61,I55:I61)/SUM(I55:I61)</f>
        <v>112684.13780618471</v>
      </c>
      <c r="V111" s="53">
        <f>SUMPRODUCT(V55:V61,J55:J61)/SUM(J55:J61)</f>
        <v>97511.230980718712</v>
      </c>
      <c r="W111" s="184">
        <f t="shared" si="18"/>
        <v>129389.18621513653</v>
      </c>
      <c r="X111" s="54">
        <f>SUMPRODUCT(X55:X61,N55:N61)/SUM(N55:N61)</f>
        <v>8963.9224519055479</v>
      </c>
      <c r="Y111" s="41"/>
      <c r="Z111" s="41"/>
    </row>
    <row r="112" spans="1:26" s="109" customFormat="1" x14ac:dyDescent="0.3">
      <c r="A112" s="152" t="s">
        <v>41</v>
      </c>
      <c r="B112" s="116">
        <v>2026</v>
      </c>
      <c r="C112" s="78">
        <f t="shared" si="16"/>
        <v>667.72874823421807</v>
      </c>
      <c r="D112" s="53">
        <f t="shared" si="16"/>
        <v>1505.2909924128207</v>
      </c>
      <c r="E112" s="53">
        <f t="shared" si="16"/>
        <v>173.09802046169514</v>
      </c>
      <c r="F112" s="184">
        <f t="shared" si="16"/>
        <v>2346.1177611087342</v>
      </c>
      <c r="G112" s="53">
        <f t="shared" si="16"/>
        <v>6044.0359029798465</v>
      </c>
      <c r="H112" s="78">
        <f t="shared" si="16"/>
        <v>667.7287482342183</v>
      </c>
      <c r="I112" s="53">
        <f t="shared" si="16"/>
        <v>1505.290992412821</v>
      </c>
      <c r="J112" s="53">
        <f t="shared" si="16"/>
        <v>173.09802046169511</v>
      </c>
      <c r="K112" s="184">
        <f t="shared" si="16"/>
        <v>2346.1177611087342</v>
      </c>
      <c r="L112" s="53">
        <f t="shared" si="16"/>
        <v>319.04392264204648</v>
      </c>
      <c r="M112" s="53">
        <f t="shared" si="17"/>
        <v>18550.961836950577</v>
      </c>
      <c r="N112" s="184">
        <f t="shared" si="17"/>
        <v>18870.005759592626</v>
      </c>
      <c r="O112" s="52">
        <f t="shared" si="17"/>
        <v>7.0000000000000001E-3</v>
      </c>
      <c r="P112" s="52">
        <f t="shared" si="17"/>
        <v>7.0000000000000001E-3</v>
      </c>
      <c r="Q112" s="52">
        <f t="shared" si="17"/>
        <v>7.0000000000000001E-3</v>
      </c>
      <c r="R112" s="210">
        <f t="shared" si="17"/>
        <v>2.0999999999999998E-2</v>
      </c>
      <c r="S112" s="53">
        <f t="shared" si="17"/>
        <v>-12825.962856612778</v>
      </c>
      <c r="T112" s="78">
        <f>SUMPRODUCT(T62:T68,H62:H68)/SUM(H62:H68)</f>
        <v>194912.60270815738</v>
      </c>
      <c r="U112" s="53">
        <f>SUMPRODUCT(U62:U68,I62:I68)/SUM(I62:I68)</f>
        <v>113235.08075292858</v>
      </c>
      <c r="V112" s="53">
        <f>SUMPRODUCT(V62:V68,J62:J68)/SUM(J62:J68)</f>
        <v>96401.939160681257</v>
      </c>
      <c r="W112" s="184">
        <f t="shared" si="18"/>
        <v>135239.36666817244</v>
      </c>
      <c r="X112" s="54">
        <f>SUMPRODUCT(X62:X68,N62:N68)/SUM(N62:N68)</f>
        <v>9237.7421853688793</v>
      </c>
      <c r="Y112" s="41"/>
      <c r="Z112" s="41"/>
    </row>
    <row r="113" spans="1:26" s="109" customFormat="1" x14ac:dyDescent="0.3">
      <c r="A113" s="152" t="s">
        <v>41</v>
      </c>
      <c r="B113" s="116">
        <v>2027</v>
      </c>
      <c r="C113" s="78">
        <f t="shared" si="16"/>
        <v>636.87536632901652</v>
      </c>
      <c r="D113" s="53">
        <f t="shared" si="16"/>
        <v>1631.2144948277087</v>
      </c>
      <c r="E113" s="53">
        <f t="shared" si="16"/>
        <v>193.00834414434783</v>
      </c>
      <c r="F113" s="184">
        <f t="shared" si="16"/>
        <v>2461.0982053010734</v>
      </c>
      <c r="G113" s="53">
        <f t="shared" si="16"/>
        <v>6451.4679933756042</v>
      </c>
      <c r="H113" s="78">
        <f t="shared" si="16"/>
        <v>636.87536632901652</v>
      </c>
      <c r="I113" s="53">
        <f t="shared" si="16"/>
        <v>1631.2144948277087</v>
      </c>
      <c r="J113" s="53">
        <f t="shared" si="16"/>
        <v>193.00834414434775</v>
      </c>
      <c r="K113" s="184">
        <f t="shared" si="16"/>
        <v>2461.098205301073</v>
      </c>
      <c r="L113" s="53">
        <f t="shared" si="16"/>
        <v>338.94892417443589</v>
      </c>
      <c r="M113" s="53">
        <f t="shared" si="17"/>
        <v>19810.119645189036</v>
      </c>
      <c r="N113" s="184">
        <f t="shared" si="17"/>
        <v>20149.068569363473</v>
      </c>
      <c r="O113" s="52">
        <f t="shared" si="17"/>
        <v>7.0000000000000001E-3</v>
      </c>
      <c r="P113" s="52">
        <f t="shared" si="17"/>
        <v>7.0000000000000001E-3</v>
      </c>
      <c r="Q113" s="52">
        <f t="shared" si="17"/>
        <v>7.0000000000000001E-3</v>
      </c>
      <c r="R113" s="210">
        <f t="shared" si="17"/>
        <v>2.0999999999999998E-2</v>
      </c>
      <c r="S113" s="53">
        <f t="shared" si="17"/>
        <v>-13697.59357598787</v>
      </c>
      <c r="T113" s="78">
        <f>SUMPRODUCT(T69:T75,H69:H75)/SUM(H69:H75)</f>
        <v>225399.89376228093</v>
      </c>
      <c r="U113" s="53">
        <f>SUMPRODUCT(U69:U75,I69:I75)/SUM(I69:I75)</f>
        <v>113040.58974294753</v>
      </c>
      <c r="V113" s="53">
        <f>SUMPRODUCT(V69:V75,J69:J75)/SUM(J69:J75)</f>
        <v>94503.363259295482</v>
      </c>
      <c r="W113" s="184">
        <f t="shared" si="18"/>
        <v>140662.82496002273</v>
      </c>
      <c r="X113" s="54">
        <f>SUMPRODUCT(X69:X75,N69:N75)/SUM(N69:N75)</f>
        <v>9521.4978111747896</v>
      </c>
      <c r="Y113" s="41"/>
      <c r="Z113" s="41"/>
    </row>
    <row r="114" spans="1:26" s="109" customFormat="1" x14ac:dyDescent="0.3">
      <c r="A114" s="152" t="s">
        <v>41</v>
      </c>
      <c r="B114" s="116">
        <v>2028</v>
      </c>
      <c r="C114" s="78">
        <f t="shared" si="16"/>
        <v>602.14859957157682</v>
      </c>
      <c r="D114" s="53">
        <f t="shared" si="16"/>
        <v>1777.2587744367024</v>
      </c>
      <c r="E114" s="53">
        <f t="shared" si="16"/>
        <v>216.95566856842362</v>
      </c>
      <c r="F114" s="184">
        <f t="shared" si="16"/>
        <v>2596.3630425767024</v>
      </c>
      <c r="G114" s="53">
        <f t="shared" si="16"/>
        <v>6917.2596360332855</v>
      </c>
      <c r="H114" s="78">
        <f t="shared" si="16"/>
        <v>602.14859957157694</v>
      </c>
      <c r="I114" s="53">
        <f t="shared" si="16"/>
        <v>1777.2587744367027</v>
      </c>
      <c r="J114" s="53">
        <f t="shared" si="16"/>
        <v>216.95566856842359</v>
      </c>
      <c r="K114" s="184">
        <f t="shared" si="16"/>
        <v>2596.3630425767033</v>
      </c>
      <c r="L114" s="53">
        <f t="shared" si="16"/>
        <v>360.79579775975765</v>
      </c>
      <c r="M114" s="53">
        <f t="shared" si="17"/>
        <v>21262.015854711357</v>
      </c>
      <c r="N114" s="184">
        <f t="shared" si="17"/>
        <v>21622.811652471111</v>
      </c>
      <c r="O114" s="52">
        <f t="shared" si="17"/>
        <v>7.0000000000000001E-3</v>
      </c>
      <c r="P114" s="52">
        <f t="shared" si="17"/>
        <v>7.0000000000000001E-3</v>
      </c>
      <c r="Q114" s="52">
        <f t="shared" si="17"/>
        <v>7.0000000000000001E-3</v>
      </c>
      <c r="R114" s="210">
        <f t="shared" si="17"/>
        <v>2.0999999999999998E-2</v>
      </c>
      <c r="S114" s="53">
        <f t="shared" si="17"/>
        <v>-14705.545016437827</v>
      </c>
      <c r="T114" s="78">
        <f>SUMPRODUCT(T76:T82,H76:H82)/SUM(H76:H82)</f>
        <v>263205.90475742274</v>
      </c>
      <c r="U114" s="53">
        <f>SUMPRODUCT(U76:U82,I76:I82)/SUM(I76:I82)</f>
        <v>112104.99250496953</v>
      </c>
      <c r="V114" s="53">
        <f>SUMPRODUCT(V76:V82,J76:J82)/SUM(J76:J82)</f>
        <v>91864.870350684156</v>
      </c>
      <c r="W114" s="184">
        <f t="shared" si="18"/>
        <v>145457.0284309526</v>
      </c>
      <c r="X114" s="54">
        <f>SUMPRODUCT(X76:X82,N76:N82)/SUM(N76:N82)</f>
        <v>9815.6304301596356</v>
      </c>
      <c r="Y114" s="41"/>
      <c r="Z114" s="41"/>
    </row>
    <row r="115" spans="1:26" s="109" customFormat="1" x14ac:dyDescent="0.3">
      <c r="A115" s="152" t="s">
        <v>41</v>
      </c>
      <c r="B115" s="116">
        <v>2029</v>
      </c>
      <c r="C115" s="78">
        <f t="shared" si="16"/>
        <v>564.80061342366025</v>
      </c>
      <c r="D115" s="53">
        <f t="shared" si="16"/>
        <v>1947.3217061670582</v>
      </c>
      <c r="E115" s="53">
        <f t="shared" si="16"/>
        <v>249.14706487394454</v>
      </c>
      <c r="F115" s="184">
        <f t="shared" si="16"/>
        <v>2761.2693844646628</v>
      </c>
      <c r="G115" s="53">
        <f t="shared" si="16"/>
        <v>7377.7513614314412</v>
      </c>
      <c r="H115" s="78">
        <f t="shared" si="16"/>
        <v>564.80061342366002</v>
      </c>
      <c r="I115" s="53">
        <f t="shared" si="16"/>
        <v>1947.3217061670573</v>
      </c>
      <c r="J115" s="53">
        <f t="shared" si="16"/>
        <v>242.57843383815251</v>
      </c>
      <c r="K115" s="184">
        <f t="shared" si="16"/>
        <v>2754.70075342887</v>
      </c>
      <c r="L115" s="53">
        <f t="shared" si="16"/>
        <v>389.59410192318416</v>
      </c>
      <c r="M115" s="53">
        <f t="shared" si="17"/>
        <v>23109.518916947294</v>
      </c>
      <c r="N115" s="184">
        <f t="shared" si="17"/>
        <v>23499.113018870485</v>
      </c>
      <c r="O115" s="52">
        <f t="shared" si="17"/>
        <v>7.0000000000000001E-3</v>
      </c>
      <c r="P115" s="52">
        <f t="shared" si="17"/>
        <v>7.0000000000000001E-3</v>
      </c>
      <c r="Q115" s="52">
        <f t="shared" si="17"/>
        <v>6.5756310357920063</v>
      </c>
      <c r="R115" s="210">
        <f t="shared" si="17"/>
        <v>6.5896310357920056</v>
      </c>
      <c r="S115" s="53">
        <f t="shared" si="17"/>
        <v>-16121.354657439037</v>
      </c>
      <c r="T115" s="78">
        <f t="shared" ref="T115:V116" si="19">SUMPRODUCT(T83:T89,H83:H89)/SUM(H83:H89)</f>
        <v>310726.26976221555</v>
      </c>
      <c r="U115" s="53">
        <f t="shared" si="19"/>
        <v>110619.5039355023</v>
      </c>
      <c r="V115" s="53">
        <f t="shared" si="19"/>
        <v>90080.179240432088</v>
      </c>
      <c r="W115" s="184">
        <f t="shared" si="18"/>
        <v>149839.01870059985</v>
      </c>
      <c r="X115" s="54">
        <f>SUMPRODUCT(X83:X89,N83:N89)/SUM(N83:N89)</f>
        <v>10086.80350294351</v>
      </c>
      <c r="Y115" s="41"/>
      <c r="Z115" s="41"/>
    </row>
    <row r="116" spans="1:26" s="109" customFormat="1" ht="16.2" thickBot="1" x14ac:dyDescent="0.35">
      <c r="A116" s="153" t="s">
        <v>41</v>
      </c>
      <c r="B116" s="117">
        <v>2030</v>
      </c>
      <c r="C116" s="79">
        <f t="shared" si="16"/>
        <v>524.84821475456124</v>
      </c>
      <c r="D116" s="56">
        <f t="shared" si="16"/>
        <v>2145.4309571147501</v>
      </c>
      <c r="E116" s="56">
        <f t="shared" si="16"/>
        <v>293.87559324992759</v>
      </c>
      <c r="F116" s="185">
        <f t="shared" si="16"/>
        <v>2964.1547651192386</v>
      </c>
      <c r="G116" s="56">
        <f t="shared" si="16"/>
        <v>8005.3977464934105</v>
      </c>
      <c r="H116" s="79">
        <f t="shared" si="16"/>
        <v>524.84821475456124</v>
      </c>
      <c r="I116" s="56">
        <f t="shared" si="16"/>
        <v>2145.4309571147501</v>
      </c>
      <c r="J116" s="56">
        <f t="shared" si="16"/>
        <v>268.46524340020051</v>
      </c>
      <c r="K116" s="185">
        <f t="shared" si="16"/>
        <v>2938.744415269512</v>
      </c>
      <c r="L116" s="56">
        <f t="shared" si="16"/>
        <v>425.98471727108347</v>
      </c>
      <c r="M116" s="56">
        <f t="shared" si="17"/>
        <v>25409.236853666436</v>
      </c>
      <c r="N116" s="185">
        <f t="shared" si="17"/>
        <v>25835.22157093752</v>
      </c>
      <c r="O116" s="55">
        <f t="shared" si="17"/>
        <v>7.0000000000000001E-3</v>
      </c>
      <c r="P116" s="55">
        <f t="shared" si="17"/>
        <v>7.0000000000000001E-3</v>
      </c>
      <c r="Q116" s="55">
        <f t="shared" si="17"/>
        <v>25.417349849727191</v>
      </c>
      <c r="R116" s="211">
        <f t="shared" si="17"/>
        <v>25.431349849727191</v>
      </c>
      <c r="S116" s="56">
        <f t="shared" si="17"/>
        <v>-17829.816824444111</v>
      </c>
      <c r="T116" s="79">
        <f t="shared" si="19"/>
        <v>326748.22461386962</v>
      </c>
      <c r="U116" s="56">
        <f t="shared" si="19"/>
        <v>110467.27119921349</v>
      </c>
      <c r="V116" s="56">
        <f t="shared" si="19"/>
        <v>90026.356887115879</v>
      </c>
      <c r="W116" s="185">
        <f t="shared" si="18"/>
        <v>147226.84671305402</v>
      </c>
      <c r="X116" s="57">
        <f>SUMPRODUCT(X84:X90,N84:N90)/SUM(N84:N90)</f>
        <v>10136.570027780324</v>
      </c>
      <c r="Y116" s="41"/>
      <c r="Z116" s="41"/>
    </row>
    <row r="117" spans="1:26" x14ac:dyDescent="0.3"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41"/>
      <c r="Z117" s="41"/>
    </row>
    <row r="118" spans="1:26" x14ac:dyDescent="0.3">
      <c r="B118" s="151"/>
      <c r="C118" s="151"/>
      <c r="D118" s="157"/>
      <c r="E118" s="157"/>
      <c r="F118" s="157"/>
      <c r="G118" s="157"/>
      <c r="H118" s="151"/>
      <c r="I118" s="151"/>
      <c r="J118" s="15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41"/>
      <c r="Z118" s="41"/>
    </row>
    <row r="119" spans="1:26" x14ac:dyDescent="0.3">
      <c r="B119" s="151"/>
      <c r="C119" s="151"/>
      <c r="D119" s="158"/>
      <c r="E119" s="158"/>
      <c r="F119" s="158"/>
      <c r="G119" s="158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41"/>
      <c r="Z119" s="41"/>
    </row>
    <row r="120" spans="1:26" x14ac:dyDescent="0.3">
      <c r="B120" s="151"/>
      <c r="C120" s="151"/>
      <c r="D120" s="158"/>
      <c r="E120" s="158"/>
      <c r="F120" s="158"/>
      <c r="G120" s="158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41"/>
      <c r="Z120" s="41"/>
    </row>
    <row r="121" spans="1:26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41"/>
      <c r="Z121" s="41"/>
    </row>
    <row r="122" spans="1:26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2:26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1" spans="2:26" x14ac:dyDescent="0.3">
      <c r="B131" s="151"/>
    </row>
  </sheetData>
  <mergeCells count="8">
    <mergeCell ref="C101:G101"/>
    <mergeCell ref="H101:N101"/>
    <mergeCell ref="O101:S101"/>
    <mergeCell ref="T101:X101"/>
    <mergeCell ref="C3:G3"/>
    <mergeCell ref="H3:N3"/>
    <mergeCell ref="O3:S3"/>
    <mergeCell ref="T3:X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31"/>
  <sheetViews>
    <sheetView zoomScale="80" zoomScaleNormal="80" workbookViewId="0">
      <pane xSplit="2" ySplit="5" topLeftCell="O99" activePane="bottomRight" state="frozen"/>
      <selection pane="topRight" activeCell="C1" sqref="C1"/>
      <selection pane="bottomLeft" activeCell="A6" sqref="A6"/>
      <selection pane="bottomRight" activeCell="AC107" sqref="AC107"/>
    </sheetView>
  </sheetViews>
  <sheetFormatPr defaultRowHeight="15.6" x14ac:dyDescent="0.3"/>
  <cols>
    <col min="1" max="1" width="6.3984375" style="25" customWidth="1"/>
    <col min="2" max="2" width="4.8984375" style="25" bestFit="1" customWidth="1"/>
    <col min="3" max="3" width="7.296875" style="1" bestFit="1" customWidth="1"/>
    <col min="4" max="4" width="8.59765625" style="1" bestFit="1" customWidth="1"/>
    <col min="5" max="5" width="7.19921875" style="1" bestFit="1" customWidth="1"/>
    <col min="6" max="6" width="6.3984375" style="1" bestFit="1" customWidth="1"/>
    <col min="7" max="7" width="7.296875" style="1" bestFit="1" customWidth="1"/>
    <col min="8" max="9" width="8.59765625" style="1" bestFit="1" customWidth="1"/>
    <col min="10" max="10" width="7.8984375" style="1" bestFit="1" customWidth="1"/>
    <col min="11" max="11" width="7.59765625" style="1" bestFit="1" customWidth="1"/>
    <col min="12" max="12" width="7.8984375" style="1" bestFit="1" customWidth="1"/>
    <col min="13" max="13" width="8.59765625" style="1" bestFit="1" customWidth="1"/>
    <col min="14" max="14" width="7.59765625" style="1" bestFit="1" customWidth="1"/>
    <col min="15" max="15" width="7.296875" style="1" bestFit="1" customWidth="1"/>
    <col min="16" max="16" width="8.59765625" style="1" bestFit="1" customWidth="1"/>
    <col min="17" max="17" width="7.59765625" style="1" bestFit="1" customWidth="1"/>
    <col min="18" max="18" width="7.19921875" style="1" bestFit="1" customWidth="1"/>
    <col min="19" max="19" width="7.59765625" style="1" bestFit="1" customWidth="1"/>
    <col min="20" max="20" width="7.296875" style="1" bestFit="1" customWidth="1"/>
    <col min="21" max="21" width="8.59765625" style="1" bestFit="1" customWidth="1"/>
    <col min="22" max="22" width="7.19921875" style="1" bestFit="1" customWidth="1"/>
    <col min="23" max="23" width="6.8984375" style="1" bestFit="1" customWidth="1"/>
    <col min="24" max="24" width="7.19921875" style="1" bestFit="1" customWidth="1"/>
    <col min="25" max="25" width="8.5" style="1" bestFit="1" customWidth="1"/>
    <col min="26" max="16384" width="8.796875" style="1"/>
  </cols>
  <sheetData>
    <row r="1" spans="1:25" x14ac:dyDescent="0.3">
      <c r="A1" s="28" t="s">
        <v>193</v>
      </c>
    </row>
    <row r="2" spans="1:25" ht="16.2" thickBot="1" x14ac:dyDescent="0.35">
      <c r="A2" s="39" t="s">
        <v>68</v>
      </c>
    </row>
    <row r="3" spans="1:25" ht="16.2" thickBot="1" x14ac:dyDescent="0.35">
      <c r="A3" s="30"/>
      <c r="B3" s="31"/>
      <c r="C3" s="523" t="s">
        <v>26</v>
      </c>
      <c r="D3" s="522"/>
      <c r="E3" s="522"/>
      <c r="F3" s="522"/>
      <c r="G3" s="524"/>
      <c r="H3" s="523" t="s">
        <v>27</v>
      </c>
      <c r="I3" s="522"/>
      <c r="J3" s="522"/>
      <c r="K3" s="522"/>
      <c r="L3" s="522"/>
      <c r="M3" s="522"/>
      <c r="N3" s="524"/>
      <c r="O3" s="523" t="s">
        <v>42</v>
      </c>
      <c r="P3" s="522"/>
      <c r="Q3" s="522"/>
      <c r="R3" s="522"/>
      <c r="S3" s="524"/>
      <c r="T3" s="523" t="s">
        <v>28</v>
      </c>
      <c r="U3" s="522"/>
      <c r="V3" s="522"/>
      <c r="W3" s="522"/>
      <c r="X3" s="524"/>
    </row>
    <row r="4" spans="1:25" ht="16.2" thickBot="1" x14ac:dyDescent="0.35">
      <c r="A4" s="32"/>
      <c r="B4" s="33"/>
      <c r="C4" s="29" t="s">
        <v>30</v>
      </c>
      <c r="D4" s="29" t="s">
        <v>31</v>
      </c>
      <c r="E4" s="29" t="s">
        <v>32</v>
      </c>
      <c r="F4" s="62" t="s">
        <v>33</v>
      </c>
      <c r="G4" s="29" t="s">
        <v>29</v>
      </c>
      <c r="H4" s="29" t="s">
        <v>30</v>
      </c>
      <c r="I4" s="29" t="s">
        <v>31</v>
      </c>
      <c r="J4" s="29" t="s">
        <v>32</v>
      </c>
      <c r="K4" s="62" t="s">
        <v>33</v>
      </c>
      <c r="L4" s="3" t="s">
        <v>34</v>
      </c>
      <c r="M4" s="29" t="s">
        <v>35</v>
      </c>
      <c r="N4" s="62" t="s">
        <v>43</v>
      </c>
      <c r="O4" s="29" t="s">
        <v>30</v>
      </c>
      <c r="P4" s="29" t="s">
        <v>31</v>
      </c>
      <c r="Q4" s="29" t="s">
        <v>32</v>
      </c>
      <c r="R4" s="62" t="s">
        <v>33</v>
      </c>
      <c r="S4" s="29" t="s">
        <v>29</v>
      </c>
      <c r="T4" s="29" t="s">
        <v>30</v>
      </c>
      <c r="U4" s="29" t="s">
        <v>31</v>
      </c>
      <c r="V4" s="29" t="s">
        <v>32</v>
      </c>
      <c r="W4" s="62" t="s">
        <v>33</v>
      </c>
      <c r="X4" s="29" t="s">
        <v>29</v>
      </c>
    </row>
    <row r="5" spans="1:25" ht="16.2" thickBot="1" x14ac:dyDescent="0.35">
      <c r="A5" s="26" t="s">
        <v>24</v>
      </c>
      <c r="B5" s="27" t="s">
        <v>25</v>
      </c>
      <c r="C5" s="37" t="s">
        <v>11</v>
      </c>
      <c r="D5" s="37" t="s">
        <v>12</v>
      </c>
      <c r="E5" s="37" t="s">
        <v>13</v>
      </c>
      <c r="F5" s="63" t="s">
        <v>36</v>
      </c>
      <c r="G5" s="37" t="s">
        <v>14</v>
      </c>
      <c r="H5" s="172" t="s">
        <v>15</v>
      </c>
      <c r="I5" s="172" t="s">
        <v>16</v>
      </c>
      <c r="J5" s="172" t="s">
        <v>17</v>
      </c>
      <c r="K5" s="63" t="s">
        <v>38</v>
      </c>
      <c r="L5" s="173" t="s">
        <v>18</v>
      </c>
      <c r="M5" s="174" t="s">
        <v>19</v>
      </c>
      <c r="N5" s="64" t="s">
        <v>37</v>
      </c>
      <c r="O5" s="37" t="s">
        <v>7</v>
      </c>
      <c r="P5" s="37" t="s">
        <v>8</v>
      </c>
      <c r="Q5" s="37" t="s">
        <v>9</v>
      </c>
      <c r="R5" s="64" t="s">
        <v>39</v>
      </c>
      <c r="S5" s="2" t="s">
        <v>10</v>
      </c>
      <c r="T5" s="37" t="s">
        <v>20</v>
      </c>
      <c r="U5" s="37" t="s">
        <v>21</v>
      </c>
      <c r="V5" s="37" t="s">
        <v>22</v>
      </c>
      <c r="W5" s="64" t="s">
        <v>40</v>
      </c>
      <c r="X5" s="37" t="s">
        <v>23</v>
      </c>
    </row>
    <row r="6" spans="1:25" x14ac:dyDescent="0.3">
      <c r="A6" s="22" t="s">
        <v>0</v>
      </c>
      <c r="B6" s="178">
        <v>2018</v>
      </c>
      <c r="C6" s="4">
        <v>220.27144153331326</v>
      </c>
      <c r="D6" s="5">
        <v>78.745003511188187</v>
      </c>
      <c r="E6" s="5">
        <v>8.5664741839144956</v>
      </c>
      <c r="F6" s="175">
        <f t="shared" ref="F6:F37" si="0">SUM(C6:E6)</f>
        <v>307.58291922841596</v>
      </c>
      <c r="G6" s="5">
        <v>1561.993503385861</v>
      </c>
      <c r="H6" s="4">
        <v>206.54423966882223</v>
      </c>
      <c r="I6" s="5">
        <v>77.349103907877762</v>
      </c>
      <c r="J6" s="5">
        <v>8.4297745249087068</v>
      </c>
      <c r="K6" s="175">
        <f t="shared" ref="K6:K37" si="1">SUM(H6:J6)</f>
        <v>292.32311810160866</v>
      </c>
      <c r="L6" s="5">
        <v>46.752826129324241</v>
      </c>
      <c r="M6" s="5">
        <v>1761.2290099768259</v>
      </c>
      <c r="N6" s="73">
        <f t="shared" ref="N6:N37" si="2">SUM(L6:M6)</f>
        <v>1807.98183610615</v>
      </c>
      <c r="O6" s="5">
        <v>1E-3</v>
      </c>
      <c r="P6" s="5">
        <v>1E-3</v>
      </c>
      <c r="Q6" s="5">
        <v>1.0403319791417606E-2</v>
      </c>
      <c r="R6" s="169">
        <f>SUM(O6:Q6)</f>
        <v>1.2403319791417606E-2</v>
      </c>
      <c r="S6" s="11">
        <v>-245.98733272028934</v>
      </c>
      <c r="T6" s="10">
        <v>76994.711518395881</v>
      </c>
      <c r="U6" s="11">
        <v>79620.370744394633</v>
      </c>
      <c r="V6" s="11">
        <v>82438.713899472685</v>
      </c>
      <c r="W6" s="66">
        <f>SUMPRODUCT(T6:V6,H6:J6)/K6</f>
        <v>77846.454283391489</v>
      </c>
      <c r="X6" s="12">
        <v>7357.4300927930271</v>
      </c>
      <c r="Y6" s="122"/>
    </row>
    <row r="7" spans="1:25" x14ac:dyDescent="0.3">
      <c r="A7" s="23" t="s">
        <v>1</v>
      </c>
      <c r="B7" s="179">
        <v>2018</v>
      </c>
      <c r="C7" s="7">
        <v>95.48810102722291</v>
      </c>
      <c r="D7" s="8">
        <v>414.04894000327295</v>
      </c>
      <c r="E7" s="8">
        <v>33.830309604790394</v>
      </c>
      <c r="F7" s="176">
        <f t="shared" si="0"/>
        <v>543.36735063528624</v>
      </c>
      <c r="G7" s="8">
        <v>332.10403618883601</v>
      </c>
      <c r="H7" s="7">
        <v>95.065742750544885</v>
      </c>
      <c r="I7" s="8">
        <v>421.23042051868026</v>
      </c>
      <c r="J7" s="8">
        <v>33.888387268538104</v>
      </c>
      <c r="K7" s="176">
        <f t="shared" si="1"/>
        <v>550.18455053776324</v>
      </c>
      <c r="L7" s="8">
        <v>49.947741995221875</v>
      </c>
      <c r="M7" s="8">
        <v>4003.5527529301162</v>
      </c>
      <c r="N7" s="74">
        <f t="shared" si="2"/>
        <v>4053.500494925338</v>
      </c>
      <c r="O7" s="8">
        <v>1E-3</v>
      </c>
      <c r="P7" s="8">
        <v>1E-3</v>
      </c>
      <c r="Q7" s="8">
        <v>1E-3</v>
      </c>
      <c r="R7" s="170">
        <f>SUM(O7:Q7)</f>
        <v>3.0000000000000001E-3</v>
      </c>
      <c r="S7" s="14">
        <v>-3721.3954587365024</v>
      </c>
      <c r="T7" s="13">
        <v>78269.678446868405</v>
      </c>
      <c r="U7" s="14">
        <v>79642.820568727504</v>
      </c>
      <c r="V7" s="14">
        <v>83710.933407883815</v>
      </c>
      <c r="W7" s="67">
        <f t="shared" ref="W7:W70" si="3">SUMPRODUCT(T7:V7,H7:J7)/K7</f>
        <v>79656.130661898394</v>
      </c>
      <c r="X7" s="15">
        <v>6993.2141258114561</v>
      </c>
    </row>
    <row r="8" spans="1:25" x14ac:dyDescent="0.3">
      <c r="A8" s="23" t="s">
        <v>2</v>
      </c>
      <c r="B8" s="179">
        <v>2018</v>
      </c>
      <c r="C8" s="7">
        <v>97.043212590161886</v>
      </c>
      <c r="D8" s="8">
        <v>82.811970084565985</v>
      </c>
      <c r="E8" s="8">
        <v>6.4309587999049471</v>
      </c>
      <c r="F8" s="176">
        <f t="shared" si="0"/>
        <v>186.28614147463281</v>
      </c>
      <c r="G8" s="8">
        <v>430.2749176737675</v>
      </c>
      <c r="H8" s="7">
        <v>101.3935908209112</v>
      </c>
      <c r="I8" s="8">
        <v>88.501306752352917</v>
      </c>
      <c r="J8" s="8">
        <v>6.741478743881979</v>
      </c>
      <c r="K8" s="176">
        <f t="shared" si="1"/>
        <v>196.6363763171461</v>
      </c>
      <c r="L8" s="8">
        <v>30.359288697347203</v>
      </c>
      <c r="M8" s="8">
        <v>1182.1128043851922</v>
      </c>
      <c r="N8" s="74">
        <f t="shared" si="2"/>
        <v>1212.4720930825395</v>
      </c>
      <c r="O8" s="8">
        <v>1E-3</v>
      </c>
      <c r="P8" s="8">
        <v>1E-3</v>
      </c>
      <c r="Q8" s="8">
        <v>1E-3</v>
      </c>
      <c r="R8" s="170">
        <f t="shared" ref="R8:R71" si="4">SUM(O8:Q8)</f>
        <v>3.0000000000000001E-3</v>
      </c>
      <c r="S8" s="14">
        <v>-782.19617540877186</v>
      </c>
      <c r="T8" s="13">
        <v>79612.218468440886</v>
      </c>
      <c r="U8" s="14">
        <v>80542.744492646016</v>
      </c>
      <c r="V8" s="14">
        <v>85054.807221471914</v>
      </c>
      <c r="W8" s="67">
        <f t="shared" si="3"/>
        <v>80217.619502212343</v>
      </c>
      <c r="X8" s="15">
        <v>7388.6490268978032</v>
      </c>
    </row>
    <row r="9" spans="1:25" x14ac:dyDescent="0.3">
      <c r="A9" s="23" t="s">
        <v>3</v>
      </c>
      <c r="B9" s="179">
        <v>2018</v>
      </c>
      <c r="C9" s="7">
        <v>58.980659438163009</v>
      </c>
      <c r="D9" s="8">
        <v>58.138044069897632</v>
      </c>
      <c r="E9" s="8">
        <v>5.1470242082273154</v>
      </c>
      <c r="F9" s="176">
        <f t="shared" si="0"/>
        <v>122.26572771628796</v>
      </c>
      <c r="G9" s="8">
        <v>312.95915404968315</v>
      </c>
      <c r="H9" s="7">
        <v>73.27354745655532</v>
      </c>
      <c r="I9" s="8">
        <v>76.396207453537485</v>
      </c>
      <c r="J9" s="8">
        <v>6.6961833275157945</v>
      </c>
      <c r="K9" s="176">
        <f t="shared" si="1"/>
        <v>156.36593823760862</v>
      </c>
      <c r="L9" s="8">
        <v>18.402649429558497</v>
      </c>
      <c r="M9" s="8">
        <v>787.98536010137241</v>
      </c>
      <c r="N9" s="74">
        <f t="shared" si="2"/>
        <v>806.38800953093096</v>
      </c>
      <c r="O9" s="8">
        <v>1E-3</v>
      </c>
      <c r="P9" s="8">
        <v>1E-3</v>
      </c>
      <c r="Q9" s="8">
        <v>1E-3</v>
      </c>
      <c r="R9" s="170">
        <f t="shared" si="4"/>
        <v>3.0000000000000001E-3</v>
      </c>
      <c r="S9" s="14">
        <v>-321.35190063860989</v>
      </c>
      <c r="T9" s="13">
        <v>82538.734659108988</v>
      </c>
      <c r="U9" s="14">
        <v>80704.78129457809</v>
      </c>
      <c r="V9" s="14">
        <v>83859.823210750445</v>
      </c>
      <c r="W9" s="67">
        <f t="shared" si="3"/>
        <v>81699.288216727902</v>
      </c>
      <c r="X9" s="15">
        <v>7730.6606277324254</v>
      </c>
    </row>
    <row r="10" spans="1:25" x14ac:dyDescent="0.3">
      <c r="A10" s="23" t="s">
        <v>4</v>
      </c>
      <c r="B10" s="179">
        <v>2018</v>
      </c>
      <c r="C10" s="7">
        <v>45.125638719458472</v>
      </c>
      <c r="D10" s="8">
        <v>75.318898027449549</v>
      </c>
      <c r="E10" s="8">
        <v>7.0154824615355187</v>
      </c>
      <c r="F10" s="176">
        <f t="shared" si="0"/>
        <v>127.46001920844354</v>
      </c>
      <c r="G10" s="8">
        <v>1057.9985190946591</v>
      </c>
      <c r="H10" s="7">
        <v>33.471229836622065</v>
      </c>
      <c r="I10" s="8">
        <v>59.314386873693458</v>
      </c>
      <c r="J10" s="8">
        <v>5.4653074309244296</v>
      </c>
      <c r="K10" s="176">
        <f t="shared" si="1"/>
        <v>98.250924141239949</v>
      </c>
      <c r="L10" s="8">
        <v>15.411497887133979</v>
      </c>
      <c r="M10" s="8">
        <v>870.51106636488748</v>
      </c>
      <c r="N10" s="74">
        <f t="shared" si="2"/>
        <v>885.92256425202152</v>
      </c>
      <c r="O10" s="8">
        <v>1E-3</v>
      </c>
      <c r="P10" s="8">
        <v>1E-3</v>
      </c>
      <c r="Q10" s="8">
        <v>2.0159113226059597E-3</v>
      </c>
      <c r="R10" s="170">
        <f t="shared" si="4"/>
        <v>4.0159113226059598E-3</v>
      </c>
      <c r="S10" s="14">
        <v>1E-3</v>
      </c>
      <c r="T10" s="13">
        <v>80982.491821146221</v>
      </c>
      <c r="U10" s="14">
        <v>76980.30696116366</v>
      </c>
      <c r="V10" s="14">
        <v>82303.256365208028</v>
      </c>
      <c r="W10" s="67">
        <f t="shared" si="3"/>
        <v>78639.829308201268</v>
      </c>
      <c r="X10" s="15">
        <v>7211.1880737846559</v>
      </c>
    </row>
    <row r="11" spans="1:25" x14ac:dyDescent="0.3">
      <c r="A11" s="23" t="s">
        <v>5</v>
      </c>
      <c r="B11" s="179">
        <v>2018</v>
      </c>
      <c r="C11" s="7">
        <v>53.864199453964019</v>
      </c>
      <c r="D11" s="8">
        <v>252.9192663376972</v>
      </c>
      <c r="E11" s="8">
        <v>27.31945533894288</v>
      </c>
      <c r="F11" s="176">
        <f t="shared" si="0"/>
        <v>334.1029211306041</v>
      </c>
      <c r="G11" s="8">
        <v>387.04263670514064</v>
      </c>
      <c r="H11" s="7">
        <v>44.79787859579227</v>
      </c>
      <c r="I11" s="8">
        <v>223.6504991370179</v>
      </c>
      <c r="J11" s="8">
        <v>23.76852887944672</v>
      </c>
      <c r="K11" s="176">
        <f t="shared" si="1"/>
        <v>292.21690661225688</v>
      </c>
      <c r="L11" s="8">
        <v>27.744910633943078</v>
      </c>
      <c r="M11" s="8">
        <v>2479.9422049503914</v>
      </c>
      <c r="N11" s="74">
        <f t="shared" si="2"/>
        <v>2507.6871155843346</v>
      </c>
      <c r="O11" s="8">
        <v>1E-3</v>
      </c>
      <c r="P11" s="8">
        <v>1E-3</v>
      </c>
      <c r="Q11" s="8">
        <v>1.9860179629283754</v>
      </c>
      <c r="R11" s="170">
        <f t="shared" si="4"/>
        <v>1.9880179629283754</v>
      </c>
      <c r="S11" s="14">
        <v>-2120.6434788791935</v>
      </c>
      <c r="T11" s="13">
        <v>79943.81642967173</v>
      </c>
      <c r="U11" s="14">
        <v>79057.510311513237</v>
      </c>
      <c r="V11" s="14">
        <v>81688.960000000006</v>
      </c>
      <c r="W11" s="67">
        <f t="shared" si="3"/>
        <v>79407.422720692426</v>
      </c>
      <c r="X11" s="15">
        <v>6873.2976194014682</v>
      </c>
    </row>
    <row r="12" spans="1:25" ht="16.2" thickBot="1" x14ac:dyDescent="0.35">
      <c r="A12" s="24" t="s">
        <v>6</v>
      </c>
      <c r="B12" s="180">
        <v>2018</v>
      </c>
      <c r="C12" s="16">
        <v>183.80673915978608</v>
      </c>
      <c r="D12" s="17">
        <v>97.454661093996563</v>
      </c>
      <c r="E12" s="17">
        <v>9.4373695369141828</v>
      </c>
      <c r="F12" s="177">
        <f t="shared" si="0"/>
        <v>290.69876979069682</v>
      </c>
      <c r="G12" s="17">
        <v>164.06058957423608</v>
      </c>
      <c r="H12" s="16">
        <v>200.03376279282153</v>
      </c>
      <c r="I12" s="17">
        <v>112.99485848490883</v>
      </c>
      <c r="J12" s="17">
        <v>10.761976764971584</v>
      </c>
      <c r="K12" s="177">
        <f t="shared" si="1"/>
        <v>323.79059804270196</v>
      </c>
      <c r="L12" s="17">
        <v>28.592643368601241</v>
      </c>
      <c r="M12" s="17">
        <v>1750.0622792807335</v>
      </c>
      <c r="N12" s="75">
        <f t="shared" si="2"/>
        <v>1778.6549226493348</v>
      </c>
      <c r="O12" s="17">
        <v>1E-3</v>
      </c>
      <c r="P12" s="17">
        <v>1E-3</v>
      </c>
      <c r="Q12" s="17">
        <v>1E-3</v>
      </c>
      <c r="R12" s="171">
        <f>SUM(O12:Q12)</f>
        <v>3.0000000000000001E-3</v>
      </c>
      <c r="S12" s="20">
        <v>-1614.5933330750988</v>
      </c>
      <c r="T12" s="19">
        <v>80365.712383166625</v>
      </c>
      <c r="U12" s="20">
        <v>79191.634973012202</v>
      </c>
      <c r="V12" s="20">
        <v>82110.303847000003</v>
      </c>
      <c r="W12" s="68">
        <f>SUMPRODUCT(T12:V12,H12:J12)/K12</f>
        <v>80013.974381195469</v>
      </c>
      <c r="X12" s="21">
        <v>6862.6360620016167</v>
      </c>
    </row>
    <row r="13" spans="1:25" x14ac:dyDescent="0.3">
      <c r="A13" s="22" t="s">
        <v>0</v>
      </c>
      <c r="B13" s="178">
        <v>2019</v>
      </c>
      <c r="C13" s="490">
        <v>185.04629027171748</v>
      </c>
      <c r="D13" s="473">
        <v>79.101254424859263</v>
      </c>
      <c r="E13" s="473">
        <v>9.7075294491194342</v>
      </c>
      <c r="F13" s="175">
        <f t="shared" si="0"/>
        <v>273.85507414569616</v>
      </c>
      <c r="G13" s="474">
        <v>1585.9980890362629</v>
      </c>
      <c r="H13" s="490">
        <v>164.59407622086241</v>
      </c>
      <c r="I13" s="473">
        <v>66.935802626718825</v>
      </c>
      <c r="J13" s="473">
        <v>9.4492751676799926</v>
      </c>
      <c r="K13" s="175">
        <f t="shared" si="1"/>
        <v>240.97915401526123</v>
      </c>
      <c r="L13" s="473">
        <v>49.885929249900613</v>
      </c>
      <c r="M13" s="473">
        <v>1674.5666951896792</v>
      </c>
      <c r="N13" s="73">
        <f t="shared" si="2"/>
        <v>1724.4526244395797</v>
      </c>
      <c r="O13" s="490">
        <v>1E-3</v>
      </c>
      <c r="P13" s="473">
        <v>1E-3</v>
      </c>
      <c r="Q13" s="473">
        <v>1E-3</v>
      </c>
      <c r="R13" s="169">
        <f t="shared" si="4"/>
        <v>3.0000000000000001E-3</v>
      </c>
      <c r="S13" s="493">
        <v>-138.45353540331655</v>
      </c>
      <c r="T13" s="499">
        <v>85400.061605355033</v>
      </c>
      <c r="U13" s="493">
        <v>88890.522524062093</v>
      </c>
      <c r="V13" s="493">
        <v>96654.273135557814</v>
      </c>
      <c r="W13" s="66">
        <f t="shared" si="3"/>
        <v>86810.892953254457</v>
      </c>
      <c r="X13" s="12">
        <v>7658.4619766545648</v>
      </c>
    </row>
    <row r="14" spans="1:25" x14ac:dyDescent="0.3">
      <c r="A14" s="23" t="s">
        <v>1</v>
      </c>
      <c r="B14" s="179">
        <v>2019</v>
      </c>
      <c r="C14" s="491">
        <v>12.05060933300261</v>
      </c>
      <c r="D14" s="475">
        <v>302.9588265147039</v>
      </c>
      <c r="E14" s="475">
        <v>37.74235906048829</v>
      </c>
      <c r="F14" s="176">
        <f t="shared" si="0"/>
        <v>352.75179490819482</v>
      </c>
      <c r="G14" s="476">
        <v>334.84092831126554</v>
      </c>
      <c r="H14" s="491">
        <v>60.826852552152566</v>
      </c>
      <c r="I14" s="475">
        <v>375.57113938113326</v>
      </c>
      <c r="J14" s="475">
        <v>39.278202414523882</v>
      </c>
      <c r="K14" s="176">
        <f t="shared" si="1"/>
        <v>475.67619434780971</v>
      </c>
      <c r="L14" s="475">
        <v>41.623119517676066</v>
      </c>
      <c r="M14" s="475">
        <v>2901.6657163938753</v>
      </c>
      <c r="N14" s="74">
        <f t="shared" si="2"/>
        <v>2943.2888359115514</v>
      </c>
      <c r="O14" s="491">
        <v>1E-3</v>
      </c>
      <c r="P14" s="475">
        <v>1E-3</v>
      </c>
      <c r="Q14" s="475">
        <v>1E-3</v>
      </c>
      <c r="R14" s="170">
        <f t="shared" si="4"/>
        <v>3.0000000000000001E-3</v>
      </c>
      <c r="S14" s="495">
        <v>-2608.4469076002856</v>
      </c>
      <c r="T14" s="500">
        <v>116799.20112349285</v>
      </c>
      <c r="U14" s="495">
        <v>89529.379239018337</v>
      </c>
      <c r="V14" s="495">
        <v>97929.543575115167</v>
      </c>
      <c r="W14" s="67">
        <f t="shared" si="3"/>
        <v>93710.124068440608</v>
      </c>
      <c r="X14" s="15">
        <v>7294.5226549876697</v>
      </c>
    </row>
    <row r="15" spans="1:25" x14ac:dyDescent="0.3">
      <c r="A15" s="23" t="s">
        <v>2</v>
      </c>
      <c r="B15" s="179">
        <v>2019</v>
      </c>
      <c r="C15" s="491">
        <v>82.50282922994171</v>
      </c>
      <c r="D15" s="475">
        <v>83.603954134919746</v>
      </c>
      <c r="E15" s="475">
        <v>7.1783925957987611</v>
      </c>
      <c r="F15" s="176">
        <f t="shared" si="0"/>
        <v>173.28517596066021</v>
      </c>
      <c r="G15" s="476">
        <v>431.41274468669218</v>
      </c>
      <c r="H15" s="491">
        <v>64.571425374631843</v>
      </c>
      <c r="I15" s="475">
        <v>83.603954134919746</v>
      </c>
      <c r="J15" s="475">
        <v>8.0593020896366436</v>
      </c>
      <c r="K15" s="176">
        <f t="shared" si="1"/>
        <v>156.23468159918824</v>
      </c>
      <c r="L15" s="475">
        <v>41.593557226189517</v>
      </c>
      <c r="M15" s="475">
        <v>1215.4183591847102</v>
      </c>
      <c r="N15" s="74">
        <f t="shared" si="2"/>
        <v>1257.0119164108996</v>
      </c>
      <c r="O15" s="491">
        <v>1E-3</v>
      </c>
      <c r="P15" s="475">
        <v>1E-3</v>
      </c>
      <c r="Q15" s="475">
        <v>1E-3</v>
      </c>
      <c r="R15" s="170">
        <f t="shared" si="4"/>
        <v>3.0000000000000001E-3</v>
      </c>
      <c r="S15" s="495">
        <v>-825.59817172420753</v>
      </c>
      <c r="T15" s="500">
        <v>115452.32532452238</v>
      </c>
      <c r="U15" s="495">
        <v>89355.600315079777</v>
      </c>
      <c r="V15" s="495">
        <v>99272.754156587689</v>
      </c>
      <c r="W15" s="67">
        <f t="shared" si="3"/>
        <v>100652.88752481538</v>
      </c>
      <c r="X15" s="15">
        <v>7689.6048841192514</v>
      </c>
    </row>
    <row r="16" spans="1:25" x14ac:dyDescent="0.3">
      <c r="A16" s="23" t="s">
        <v>3</v>
      </c>
      <c r="B16" s="179">
        <v>2019</v>
      </c>
      <c r="C16" s="491">
        <v>52.088602152514689</v>
      </c>
      <c r="D16" s="475">
        <v>58.991880919955861</v>
      </c>
      <c r="E16" s="475">
        <v>5.7950385532238551</v>
      </c>
      <c r="F16" s="176">
        <f t="shared" si="0"/>
        <v>116.8755216256944</v>
      </c>
      <c r="G16" s="476">
        <v>322.93281342588239</v>
      </c>
      <c r="H16" s="491">
        <v>49.889968252605755</v>
      </c>
      <c r="I16" s="475">
        <v>69.086911120983757</v>
      </c>
      <c r="J16" s="475">
        <v>7.672550924912132</v>
      </c>
      <c r="K16" s="176">
        <f t="shared" si="1"/>
        <v>126.64943029850164</v>
      </c>
      <c r="L16" s="475">
        <v>20.881649842841775</v>
      </c>
      <c r="M16" s="475">
        <v>826.62856547144247</v>
      </c>
      <c r="N16" s="74">
        <f t="shared" si="2"/>
        <v>847.51021531428421</v>
      </c>
      <c r="O16" s="491">
        <v>1E-3</v>
      </c>
      <c r="P16" s="475">
        <v>1E-3</v>
      </c>
      <c r="Q16" s="475">
        <v>1E-3</v>
      </c>
      <c r="R16" s="170">
        <f t="shared" si="4"/>
        <v>3.0000000000000001E-3</v>
      </c>
      <c r="S16" s="495">
        <v>-404.9340022353108</v>
      </c>
      <c r="T16" s="500">
        <v>112760.81042401578</v>
      </c>
      <c r="U16" s="495">
        <v>88180.101450096146</v>
      </c>
      <c r="V16" s="495">
        <v>98511.608707127176</v>
      </c>
      <c r="W16" s="67">
        <f t="shared" si="3"/>
        <v>98488.871120981174</v>
      </c>
      <c r="X16" s="15">
        <v>8031.3223136288398</v>
      </c>
    </row>
    <row r="17" spans="1:24" x14ac:dyDescent="0.3">
      <c r="A17" s="23" t="s">
        <v>4</v>
      </c>
      <c r="B17" s="179">
        <v>2019</v>
      </c>
      <c r="C17" s="491">
        <v>41.339832481273255</v>
      </c>
      <c r="D17" s="475">
        <v>78.400633295488916</v>
      </c>
      <c r="E17" s="475">
        <v>7.9034590113399172</v>
      </c>
      <c r="F17" s="176">
        <f t="shared" si="0"/>
        <v>127.64392478810208</v>
      </c>
      <c r="G17" s="476">
        <v>1099.6291132839845</v>
      </c>
      <c r="H17" s="491">
        <v>21.789789238746174</v>
      </c>
      <c r="I17" s="475">
        <v>52.128339215876366</v>
      </c>
      <c r="J17" s="475">
        <v>6.3712050697008857</v>
      </c>
      <c r="K17" s="176">
        <f t="shared" si="1"/>
        <v>80.289333524323439</v>
      </c>
      <c r="L17" s="475">
        <v>22.087084651955376</v>
      </c>
      <c r="M17" s="475">
        <v>957.89962897893793</v>
      </c>
      <c r="N17" s="74">
        <f t="shared" si="2"/>
        <v>979.98671363089329</v>
      </c>
      <c r="O17" s="491">
        <v>1E-3</v>
      </c>
      <c r="P17" s="475">
        <v>1E-3</v>
      </c>
      <c r="Q17" s="475">
        <v>1E-3</v>
      </c>
      <c r="R17" s="170">
        <f t="shared" si="4"/>
        <v>3.0000000000000001E-3</v>
      </c>
      <c r="S17" s="495">
        <v>1E-3</v>
      </c>
      <c r="T17" s="500">
        <v>113954.88682404243</v>
      </c>
      <c r="U17" s="495">
        <v>85874.358092218958</v>
      </c>
      <c r="V17" s="495">
        <v>96956.364232895605</v>
      </c>
      <c r="W17" s="67">
        <f t="shared" si="3"/>
        <v>94374.547426561476</v>
      </c>
      <c r="X17" s="15">
        <v>7512.1181670445758</v>
      </c>
    </row>
    <row r="18" spans="1:24" x14ac:dyDescent="0.3">
      <c r="A18" s="23" t="s">
        <v>5</v>
      </c>
      <c r="B18" s="179">
        <v>2019</v>
      </c>
      <c r="C18" s="491">
        <v>5.1992809726630629</v>
      </c>
      <c r="D18" s="475">
        <v>239.2468042688979</v>
      </c>
      <c r="E18" s="475">
        <v>30.596059194594861</v>
      </c>
      <c r="F18" s="176">
        <f t="shared" si="0"/>
        <v>275.04214443615587</v>
      </c>
      <c r="G18" s="476">
        <v>398.20074983481038</v>
      </c>
      <c r="H18" s="491">
        <v>27.785888516635261</v>
      </c>
      <c r="I18" s="475">
        <v>188.88183588353482</v>
      </c>
      <c r="J18" s="475">
        <v>26.405158117154787</v>
      </c>
      <c r="K18" s="176">
        <f t="shared" si="1"/>
        <v>243.07288251732487</v>
      </c>
      <c r="L18" s="475">
        <v>33.83461932799888</v>
      </c>
      <c r="M18" s="475">
        <v>2275.8121458716978</v>
      </c>
      <c r="N18" s="74">
        <f t="shared" si="2"/>
        <v>2309.6467651996968</v>
      </c>
      <c r="O18" s="491">
        <v>1E-3</v>
      </c>
      <c r="P18" s="475">
        <v>1E-3</v>
      </c>
      <c r="Q18" s="475">
        <v>1E-3</v>
      </c>
      <c r="R18" s="170">
        <f t="shared" si="4"/>
        <v>3.0000000000000001E-3</v>
      </c>
      <c r="S18" s="495">
        <v>-1911.4450153648861</v>
      </c>
      <c r="T18" s="500">
        <v>115450.11877881311</v>
      </c>
      <c r="U18" s="495">
        <v>88255.63422158586</v>
      </c>
      <c r="V18" s="495">
        <v>95863.681774000041</v>
      </c>
      <c r="W18" s="67">
        <f t="shared" si="3"/>
        <v>92190.728111339806</v>
      </c>
      <c r="X18" s="15">
        <v>7172.2971872859853</v>
      </c>
    </row>
    <row r="19" spans="1:24" ht="16.2" thickBot="1" x14ac:dyDescent="0.35">
      <c r="A19" s="24" t="s">
        <v>6</v>
      </c>
      <c r="B19" s="180">
        <v>2019</v>
      </c>
      <c r="C19" s="492">
        <v>137.75040471451592</v>
      </c>
      <c r="D19" s="477">
        <v>94.817936531704646</v>
      </c>
      <c r="E19" s="477">
        <v>10.569099985372446</v>
      </c>
      <c r="F19" s="177">
        <f t="shared" si="0"/>
        <v>243.13744123159302</v>
      </c>
      <c r="G19" s="478">
        <v>171.56093439354038</v>
      </c>
      <c r="H19" s="492">
        <v>126.51984899999478</v>
      </c>
      <c r="I19" s="477">
        <v>100.91330772736353</v>
      </c>
      <c r="J19" s="477">
        <v>12.256244066329243</v>
      </c>
      <c r="K19" s="177">
        <f t="shared" si="1"/>
        <v>239.68940079368755</v>
      </c>
      <c r="L19" s="477">
        <v>29.671566114756715</v>
      </c>
      <c r="M19" s="477">
        <v>1629.1100788622616</v>
      </c>
      <c r="N19" s="75">
        <f t="shared" si="2"/>
        <v>1658.7816449770182</v>
      </c>
      <c r="O19" s="492">
        <v>1E-3</v>
      </c>
      <c r="P19" s="477">
        <v>1E-3</v>
      </c>
      <c r="Q19" s="477">
        <v>1E-3</v>
      </c>
      <c r="R19" s="171">
        <f>SUM(O19:Q19)</f>
        <v>3.0000000000000001E-3</v>
      </c>
      <c r="S19" s="497">
        <v>-1487.219710583478</v>
      </c>
      <c r="T19" s="501">
        <v>114693.61935846023</v>
      </c>
      <c r="U19" s="497">
        <v>88457.300044991047</v>
      </c>
      <c r="V19" s="497">
        <v>96282.84888538238</v>
      </c>
      <c r="W19" s="68">
        <f t="shared" si="3"/>
        <v>102706.26968272786</v>
      </c>
      <c r="X19" s="21">
        <v>7163.7081297796931</v>
      </c>
    </row>
    <row r="20" spans="1:24" x14ac:dyDescent="0.3">
      <c r="A20" s="22" t="s">
        <v>0</v>
      </c>
      <c r="B20" s="178">
        <v>2020</v>
      </c>
      <c r="C20" s="4">
        <v>235.25193165296133</v>
      </c>
      <c r="D20" s="5">
        <v>93.83680040591716</v>
      </c>
      <c r="E20" s="5">
        <v>9.9747744305174848</v>
      </c>
      <c r="F20" s="175">
        <f t="shared" si="0"/>
        <v>339.06350648939593</v>
      </c>
      <c r="G20" s="6">
        <v>1669.2394456603804</v>
      </c>
      <c r="H20" s="4">
        <v>163.77216853085412</v>
      </c>
      <c r="I20" s="5">
        <v>81.582245853460932</v>
      </c>
      <c r="J20" s="5">
        <v>9.9615738198403214</v>
      </c>
      <c r="K20" s="175">
        <f t="shared" si="1"/>
        <v>255.31598820415536</v>
      </c>
      <c r="L20" s="5">
        <v>64.588611631119207</v>
      </c>
      <c r="M20" s="5">
        <v>2299.7801251387646</v>
      </c>
      <c r="N20" s="73">
        <f t="shared" si="2"/>
        <v>2364.368736769884</v>
      </c>
      <c r="O20" s="4">
        <v>1E-3</v>
      </c>
      <c r="P20" s="5">
        <v>1E-3</v>
      </c>
      <c r="Q20" s="5">
        <v>1E-3</v>
      </c>
      <c r="R20" s="169">
        <f t="shared" si="4"/>
        <v>3.0000000000000001E-3</v>
      </c>
      <c r="S20" s="11">
        <v>-695.12829110950315</v>
      </c>
      <c r="T20" s="10">
        <v>129210.42567904387</v>
      </c>
      <c r="U20" s="11">
        <v>115197.61594236799</v>
      </c>
      <c r="V20" s="11">
        <v>100841.86028447442</v>
      </c>
      <c r="W20" s="66">
        <f t="shared" si="3"/>
        <v>123626.00436095492</v>
      </c>
      <c r="X20" s="12">
        <v>7876.8466179932202</v>
      </c>
    </row>
    <row r="21" spans="1:24" x14ac:dyDescent="0.3">
      <c r="A21" s="23" t="s">
        <v>1</v>
      </c>
      <c r="B21" s="179">
        <v>2020</v>
      </c>
      <c r="C21" s="7">
        <v>12.687396187170291</v>
      </c>
      <c r="D21" s="8">
        <v>364.13340965745823</v>
      </c>
      <c r="E21" s="8">
        <v>39.293602532734383</v>
      </c>
      <c r="F21" s="176">
        <f t="shared" si="0"/>
        <v>416.11440837736291</v>
      </c>
      <c r="G21" s="9">
        <v>350.14772164288217</v>
      </c>
      <c r="H21" s="7">
        <v>75.009595139470647</v>
      </c>
      <c r="I21" s="8">
        <v>460.26749708156103</v>
      </c>
      <c r="J21" s="8">
        <v>40.625866957374612</v>
      </c>
      <c r="K21" s="176">
        <f t="shared" si="1"/>
        <v>575.90295917840626</v>
      </c>
      <c r="L21" s="8">
        <v>38.47909247095717</v>
      </c>
      <c r="M21" s="8">
        <v>3629.9958570889116</v>
      </c>
      <c r="N21" s="74">
        <f t="shared" si="2"/>
        <v>3668.4749495598689</v>
      </c>
      <c r="O21" s="7">
        <v>1E-3</v>
      </c>
      <c r="P21" s="8">
        <v>1E-3</v>
      </c>
      <c r="Q21" s="8">
        <v>1E-3</v>
      </c>
      <c r="R21" s="170">
        <f t="shared" si="4"/>
        <v>3.0000000000000001E-3</v>
      </c>
      <c r="S21" s="14">
        <v>-3318.3262279169867</v>
      </c>
      <c r="T21" s="13">
        <v>130560.03891325351</v>
      </c>
      <c r="U21" s="14">
        <v>115849.22783680318</v>
      </c>
      <c r="V21" s="14">
        <v>102119.02235145782</v>
      </c>
      <c r="W21" s="67">
        <f t="shared" si="3"/>
        <v>116796.69732445986</v>
      </c>
      <c r="X21" s="15">
        <v>7513.1377050695119</v>
      </c>
    </row>
    <row r="22" spans="1:24" x14ac:dyDescent="0.3">
      <c r="A22" s="23" t="s">
        <v>2</v>
      </c>
      <c r="B22" s="179">
        <v>2020</v>
      </c>
      <c r="C22" s="7">
        <v>86.880363287737353</v>
      </c>
      <c r="D22" s="8">
        <v>101.15337688751671</v>
      </c>
      <c r="E22" s="8">
        <v>7.4697600738895042</v>
      </c>
      <c r="F22" s="176">
        <f t="shared" si="0"/>
        <v>195.5035002491436</v>
      </c>
      <c r="G22" s="9">
        <v>450.93714152372229</v>
      </c>
      <c r="H22" s="7">
        <v>80.392901459827527</v>
      </c>
      <c r="I22" s="8">
        <v>104.25264077633267</v>
      </c>
      <c r="J22" s="8">
        <v>8.7150279472879397</v>
      </c>
      <c r="K22" s="176">
        <f t="shared" si="1"/>
        <v>193.36057018344815</v>
      </c>
      <c r="L22" s="8">
        <v>51.859635659942974</v>
      </c>
      <c r="M22" s="8">
        <v>1459.7251105523828</v>
      </c>
      <c r="N22" s="74">
        <f t="shared" si="2"/>
        <v>1511.5847462123259</v>
      </c>
      <c r="O22" s="7">
        <v>1E-3</v>
      </c>
      <c r="P22" s="8">
        <v>1E-3</v>
      </c>
      <c r="Q22" s="8">
        <v>1E-3</v>
      </c>
      <c r="R22" s="170">
        <f t="shared" si="4"/>
        <v>3.0000000000000001E-3</v>
      </c>
      <c r="S22" s="14">
        <v>-1060.6466046886032</v>
      </c>
      <c r="T22" s="13">
        <v>129198.45150906855</v>
      </c>
      <c r="U22" s="14">
        <v>116703.20426734068</v>
      </c>
      <c r="V22" s="14">
        <v>103462.09546531149</v>
      </c>
      <c r="W22" s="67">
        <f t="shared" si="3"/>
        <v>121301.51790550431</v>
      </c>
      <c r="X22" s="15">
        <v>7908.0085175019694</v>
      </c>
    </row>
    <row r="23" spans="1:24" x14ac:dyDescent="0.3">
      <c r="A23" s="23" t="s">
        <v>3</v>
      </c>
      <c r="B23" s="179">
        <v>2020</v>
      </c>
      <c r="C23" s="7">
        <v>56.440991800252149</v>
      </c>
      <c r="D23" s="8">
        <v>71.058756727459524</v>
      </c>
      <c r="E23" s="8">
        <v>6.0200843473629746</v>
      </c>
      <c r="F23" s="176">
        <f t="shared" si="0"/>
        <v>133.51983287507466</v>
      </c>
      <c r="G23" s="9">
        <v>338.59294297994882</v>
      </c>
      <c r="H23" s="7">
        <v>59.595397615150347</v>
      </c>
      <c r="I23" s="8">
        <v>83.334103667621193</v>
      </c>
      <c r="J23" s="8">
        <v>8.1015343226387273</v>
      </c>
      <c r="K23" s="176">
        <f t="shared" si="1"/>
        <v>151.03103560541024</v>
      </c>
      <c r="L23" s="8">
        <v>23.910573233671585</v>
      </c>
      <c r="M23" s="8">
        <v>1014.0248756546737</v>
      </c>
      <c r="N23" s="74">
        <f t="shared" si="2"/>
        <v>1037.9354488883453</v>
      </c>
      <c r="O23" s="7">
        <v>1E-3</v>
      </c>
      <c r="P23" s="8">
        <v>1E-3</v>
      </c>
      <c r="Q23" s="8">
        <v>1E-3</v>
      </c>
      <c r="R23" s="170">
        <f t="shared" si="4"/>
        <v>3.0000000000000001E-3</v>
      </c>
      <c r="S23" s="14">
        <v>-699.34150590839658</v>
      </c>
      <c r="T23" s="13">
        <v>132055.75858874983</v>
      </c>
      <c r="U23" s="14">
        <v>114755.19416841224</v>
      </c>
      <c r="V23" s="14">
        <v>102697.2900304808</v>
      </c>
      <c r="W23" s="67">
        <f t="shared" si="3"/>
        <v>120935.02659571881</v>
      </c>
      <c r="X23" s="15">
        <v>8249.5317414541605</v>
      </c>
    </row>
    <row r="24" spans="1:24" x14ac:dyDescent="0.3">
      <c r="A24" s="23" t="s">
        <v>4</v>
      </c>
      <c r="B24" s="179">
        <v>2020</v>
      </c>
      <c r="C24" s="7">
        <v>44.282111621897549</v>
      </c>
      <c r="D24" s="8">
        <v>94.785451564575595</v>
      </c>
      <c r="E24" s="8">
        <v>8.2099778062687552</v>
      </c>
      <c r="F24" s="176">
        <f t="shared" si="0"/>
        <v>147.2775409927419</v>
      </c>
      <c r="G24" s="9">
        <v>1162.0385049258759</v>
      </c>
      <c r="H24" s="7">
        <v>26.118711219803114</v>
      </c>
      <c r="I24" s="8">
        <v>61.162825249589247</v>
      </c>
      <c r="J24" s="8">
        <v>6.8360802536389196</v>
      </c>
      <c r="K24" s="176">
        <f t="shared" si="1"/>
        <v>94.11761672303129</v>
      </c>
      <c r="L24" s="8">
        <v>28.872774349296428</v>
      </c>
      <c r="M24" s="8">
        <v>1177.4986249774256</v>
      </c>
      <c r="N24" s="74">
        <f t="shared" si="2"/>
        <v>1206.371399326722</v>
      </c>
      <c r="O24" s="7">
        <v>1E-3</v>
      </c>
      <c r="P24" s="8">
        <v>1E-3</v>
      </c>
      <c r="Q24" s="8">
        <v>1E-3</v>
      </c>
      <c r="R24" s="170">
        <f t="shared" si="4"/>
        <v>3.0000000000000001E-3</v>
      </c>
      <c r="S24" s="14">
        <v>-44.331894400846018</v>
      </c>
      <c r="T24" s="13">
        <v>131180.98747360246</v>
      </c>
      <c r="U24" s="14">
        <v>112422.78860026205</v>
      </c>
      <c r="V24" s="14">
        <v>101138.60644043198</v>
      </c>
      <c r="W24" s="67">
        <f t="shared" si="3"/>
        <v>116808.79431213552</v>
      </c>
      <c r="X24" s="15">
        <v>7808.0125385818337</v>
      </c>
    </row>
    <row r="25" spans="1:24" x14ac:dyDescent="0.3">
      <c r="A25" s="23" t="s">
        <v>5</v>
      </c>
      <c r="B25" s="179">
        <v>2020</v>
      </c>
      <c r="C25" s="7">
        <v>5.5652888695724325</v>
      </c>
      <c r="D25" s="8">
        <v>287.77510945186395</v>
      </c>
      <c r="E25" s="8">
        <v>31.826267464495579</v>
      </c>
      <c r="F25" s="176">
        <f t="shared" si="0"/>
        <v>325.16666578593197</v>
      </c>
      <c r="G25" s="9">
        <v>418.21716710067517</v>
      </c>
      <c r="H25" s="7">
        <v>32.645992706733139</v>
      </c>
      <c r="I25" s="8">
        <v>214.68744274136873</v>
      </c>
      <c r="J25" s="8">
        <v>26.815477663467206</v>
      </c>
      <c r="K25" s="176">
        <f t="shared" si="1"/>
        <v>274.14891311156907</v>
      </c>
      <c r="L25" s="8">
        <v>42.419569236679216</v>
      </c>
      <c r="M25" s="8">
        <v>2868.6808907705545</v>
      </c>
      <c r="N25" s="74">
        <f t="shared" si="2"/>
        <v>2911.1004600072338</v>
      </c>
      <c r="O25" s="7">
        <v>1E-3</v>
      </c>
      <c r="P25" s="8">
        <v>1E-3</v>
      </c>
      <c r="Q25" s="8">
        <v>1E-3</v>
      </c>
      <c r="R25" s="170">
        <f t="shared" si="4"/>
        <v>3.0000000000000001E-3</v>
      </c>
      <c r="S25" s="14">
        <v>-2492.8822929065586</v>
      </c>
      <c r="T25" s="13">
        <v>132697.48040641641</v>
      </c>
      <c r="U25" s="14">
        <v>114614.70469637378</v>
      </c>
      <c r="V25" s="14">
        <v>100050.5582652069</v>
      </c>
      <c r="W25" s="67">
        <f t="shared" si="3"/>
        <v>115343.45323806074</v>
      </c>
      <c r="X25" s="15">
        <v>7389.5989426472661</v>
      </c>
    </row>
    <row r="26" spans="1:24" ht="16.2" thickBot="1" x14ac:dyDescent="0.35">
      <c r="A26" s="24" t="s">
        <v>6</v>
      </c>
      <c r="B26" s="180">
        <v>2020</v>
      </c>
      <c r="C26" s="16">
        <v>148.07884292785457</v>
      </c>
      <c r="D26" s="17">
        <v>113.96176641040545</v>
      </c>
      <c r="E26" s="17">
        <v>10.989622097069914</v>
      </c>
      <c r="F26" s="177">
        <f t="shared" si="0"/>
        <v>273.03023143532994</v>
      </c>
      <c r="G26" s="18">
        <v>180.2436461051193</v>
      </c>
      <c r="H26" s="16">
        <v>151.65215967560673</v>
      </c>
      <c r="I26" s="17">
        <v>121.4179157352625</v>
      </c>
      <c r="J26" s="17">
        <v>12.728527788090819</v>
      </c>
      <c r="K26" s="177">
        <f t="shared" si="1"/>
        <v>285.79860319896005</v>
      </c>
      <c r="L26" s="17">
        <v>31.354523474252179</v>
      </c>
      <c r="M26" s="17">
        <v>1961.8343306288029</v>
      </c>
      <c r="N26" s="75">
        <f t="shared" si="2"/>
        <v>1993.1888541030551</v>
      </c>
      <c r="O26" s="16">
        <v>1E-3</v>
      </c>
      <c r="P26" s="17">
        <v>1E-3</v>
      </c>
      <c r="Q26" s="17">
        <v>1E-3</v>
      </c>
      <c r="R26" s="171">
        <f>SUM(O26:Q26)</f>
        <v>3.0000000000000001E-3</v>
      </c>
      <c r="S26" s="20">
        <v>-1812.944207997936</v>
      </c>
      <c r="T26" s="19">
        <v>132688.58254483662</v>
      </c>
      <c r="U26" s="20">
        <v>114755.56610335382</v>
      </c>
      <c r="V26" s="20">
        <v>100475.18750127043</v>
      </c>
      <c r="W26" s="68">
        <f t="shared" si="3"/>
        <v>123635.28926708548</v>
      </c>
      <c r="X26" s="21">
        <v>7382.1656410540363</v>
      </c>
    </row>
    <row r="27" spans="1:24" x14ac:dyDescent="0.3">
      <c r="A27" s="22" t="s">
        <v>0</v>
      </c>
      <c r="B27" s="178">
        <v>2021</v>
      </c>
      <c r="C27" s="4">
        <v>240.82525984885294</v>
      </c>
      <c r="D27" s="5">
        <v>102.08695875236594</v>
      </c>
      <c r="E27" s="5">
        <v>10.933618845076669</v>
      </c>
      <c r="F27" s="175">
        <f t="shared" si="0"/>
        <v>353.8458374462956</v>
      </c>
      <c r="G27" s="6">
        <v>1744.5872148345049</v>
      </c>
      <c r="H27" s="4">
        <v>167.41877505614315</v>
      </c>
      <c r="I27" s="5">
        <v>88.422075727690142</v>
      </c>
      <c r="J27" s="5">
        <v>10.878980178894933</v>
      </c>
      <c r="K27" s="175">
        <f t="shared" si="1"/>
        <v>266.71983096272822</v>
      </c>
      <c r="L27" s="5">
        <v>69.012023563268542</v>
      </c>
      <c r="M27" s="5">
        <v>2479.6182907215243</v>
      </c>
      <c r="N27" s="73">
        <f t="shared" si="2"/>
        <v>2548.6303142847928</v>
      </c>
      <c r="O27" s="4">
        <v>1E-3</v>
      </c>
      <c r="P27" s="5">
        <v>1E-3</v>
      </c>
      <c r="Q27" s="5">
        <v>1E-3</v>
      </c>
      <c r="R27" s="169">
        <f t="shared" si="4"/>
        <v>3.0000000000000001E-3</v>
      </c>
      <c r="S27" s="11">
        <v>-804.04209945028833</v>
      </c>
      <c r="T27" s="10">
        <v>136704.3583604889</v>
      </c>
      <c r="U27" s="11">
        <v>126436.53568658879</v>
      </c>
      <c r="V27" s="11">
        <v>108380.40745610294</v>
      </c>
      <c r="W27" s="66">
        <f t="shared" si="3"/>
        <v>132145.12521266635</v>
      </c>
      <c r="X27" s="12">
        <v>8132.8461252955913</v>
      </c>
    </row>
    <row r="28" spans="1:24" x14ac:dyDescent="0.3">
      <c r="A28" s="23" t="s">
        <v>1</v>
      </c>
      <c r="B28" s="179">
        <v>2021</v>
      </c>
      <c r="C28" s="7">
        <v>12.980860692494224</v>
      </c>
      <c r="D28" s="8">
        <v>397.28240662979846</v>
      </c>
      <c r="E28" s="8">
        <v>43.057786101077305</v>
      </c>
      <c r="F28" s="176">
        <f t="shared" si="0"/>
        <v>453.32105342336996</v>
      </c>
      <c r="G28" s="9">
        <v>366.07200714891189</v>
      </c>
      <c r="H28" s="7">
        <v>76.340282678394473</v>
      </c>
      <c r="I28" s="8">
        <v>506.04047358818002</v>
      </c>
      <c r="J28" s="8">
        <v>44.658749965993813</v>
      </c>
      <c r="K28" s="176">
        <f t="shared" si="1"/>
        <v>627.03950623256833</v>
      </c>
      <c r="L28" s="8">
        <v>37.861828827721325</v>
      </c>
      <c r="M28" s="8">
        <v>4062.1728675853833</v>
      </c>
      <c r="N28" s="74">
        <f t="shared" si="2"/>
        <v>4100.0346964131049</v>
      </c>
      <c r="O28" s="7">
        <v>1E-3</v>
      </c>
      <c r="P28" s="8">
        <v>1E-3</v>
      </c>
      <c r="Q28" s="8">
        <v>1E-3</v>
      </c>
      <c r="R28" s="170">
        <f t="shared" si="4"/>
        <v>3.0000000000000001E-3</v>
      </c>
      <c r="S28" s="14">
        <v>-3733.9616892641925</v>
      </c>
      <c r="T28" s="13">
        <v>138083.10519268317</v>
      </c>
      <c r="U28" s="14">
        <v>127722.97166699477</v>
      </c>
      <c r="V28" s="14">
        <v>109661.01752641078</v>
      </c>
      <c r="W28" s="67">
        <f t="shared" si="3"/>
        <v>127697.88748686211</v>
      </c>
      <c r="X28" s="15">
        <v>7769.2989648535895</v>
      </c>
    </row>
    <row r="29" spans="1:24" x14ac:dyDescent="0.3">
      <c r="A29" s="23" t="s">
        <v>2</v>
      </c>
      <c r="B29" s="179">
        <v>2021</v>
      </c>
      <c r="C29" s="7">
        <v>88.963127267785367</v>
      </c>
      <c r="D29" s="8">
        <v>110.41979303430558</v>
      </c>
      <c r="E29" s="8">
        <v>8.1769439336829102</v>
      </c>
      <c r="F29" s="176">
        <f t="shared" si="0"/>
        <v>207.55986423577386</v>
      </c>
      <c r="G29" s="9">
        <v>471.1882032334085</v>
      </c>
      <c r="H29" s="7">
        <v>83.047401211569081</v>
      </c>
      <c r="I29" s="8">
        <v>119.95798346163664</v>
      </c>
      <c r="J29" s="8">
        <v>9.970696707345251</v>
      </c>
      <c r="K29" s="176">
        <f t="shared" si="1"/>
        <v>212.97608138055097</v>
      </c>
      <c r="L29" s="8">
        <v>58.928789903625393</v>
      </c>
      <c r="M29" s="8">
        <v>1597.6249306259178</v>
      </c>
      <c r="N29" s="74">
        <f t="shared" si="2"/>
        <v>1656.5537205295432</v>
      </c>
      <c r="O29" s="7">
        <v>1E-3</v>
      </c>
      <c r="P29" s="8">
        <v>1E-3</v>
      </c>
      <c r="Q29" s="8">
        <v>1E-3</v>
      </c>
      <c r="R29" s="170">
        <f t="shared" si="4"/>
        <v>3.0000000000000001E-3</v>
      </c>
      <c r="S29" s="14">
        <v>-1185.3645172961349</v>
      </c>
      <c r="T29" s="13">
        <v>136703.96373587399</v>
      </c>
      <c r="U29" s="14">
        <v>128812.071653967</v>
      </c>
      <c r="V29" s="14">
        <v>111005.26704977333</v>
      </c>
      <c r="W29" s="67">
        <f t="shared" si="3"/>
        <v>131055.77374911129</v>
      </c>
      <c r="X29" s="15">
        <v>8164.0362454169899</v>
      </c>
    </row>
    <row r="30" spans="1:24" x14ac:dyDescent="0.3">
      <c r="A30" s="23" t="s">
        <v>3</v>
      </c>
      <c r="B30" s="179">
        <v>2021</v>
      </c>
      <c r="C30" s="7">
        <v>57.75210243901158</v>
      </c>
      <c r="D30" s="8">
        <v>77.593386486712831</v>
      </c>
      <c r="E30" s="8">
        <v>6.5900712977491533</v>
      </c>
      <c r="F30" s="176">
        <f t="shared" si="0"/>
        <v>141.93556022347354</v>
      </c>
      <c r="G30" s="9">
        <v>354.63312394355734</v>
      </c>
      <c r="H30" s="7">
        <v>60.898304419985351</v>
      </c>
      <c r="I30" s="8">
        <v>91.14744437880907</v>
      </c>
      <c r="J30" s="8">
        <v>9.0023906904604356</v>
      </c>
      <c r="K30" s="176">
        <f t="shared" si="1"/>
        <v>161.04813948925485</v>
      </c>
      <c r="L30" s="8">
        <v>25.691862048219331</v>
      </c>
      <c r="M30" s="8">
        <v>1112.3906886293919</v>
      </c>
      <c r="N30" s="74">
        <f t="shared" si="2"/>
        <v>1138.0825506776112</v>
      </c>
      <c r="O30" s="7">
        <v>1E-3</v>
      </c>
      <c r="P30" s="8">
        <v>1E-3</v>
      </c>
      <c r="Q30" s="8">
        <v>1E-3</v>
      </c>
      <c r="R30" s="170">
        <f t="shared" si="4"/>
        <v>3.0000000000000001E-3</v>
      </c>
      <c r="S30" s="14">
        <v>-783.44842673405401</v>
      </c>
      <c r="T30" s="13">
        <v>139540.31157150029</v>
      </c>
      <c r="U30" s="14">
        <v>126599.95634718082</v>
      </c>
      <c r="V30" s="14">
        <v>110227.14256279821</v>
      </c>
      <c r="W30" s="67">
        <f t="shared" si="3"/>
        <v>130577.96706742841</v>
      </c>
      <c r="X30" s="15">
        <v>8505.4874605515051</v>
      </c>
    </row>
    <row r="31" spans="1:24" x14ac:dyDescent="0.3">
      <c r="A31" s="23" t="s">
        <v>4</v>
      </c>
      <c r="B31" s="179">
        <v>2021</v>
      </c>
      <c r="C31" s="7">
        <v>45.301259369367287</v>
      </c>
      <c r="D31" s="8">
        <v>103.93997108195894</v>
      </c>
      <c r="E31" s="8">
        <v>8.9966651763355596</v>
      </c>
      <c r="F31" s="176">
        <f t="shared" si="0"/>
        <v>158.2378956276618</v>
      </c>
      <c r="G31" s="9">
        <v>1218.7562721028439</v>
      </c>
      <c r="H31" s="7">
        <v>26.554273085515096</v>
      </c>
      <c r="I31" s="8">
        <v>65.653516313584134</v>
      </c>
      <c r="J31" s="8">
        <v>7.7202960893147718</v>
      </c>
      <c r="K31" s="176">
        <f t="shared" si="1"/>
        <v>99.928085488413998</v>
      </c>
      <c r="L31" s="8">
        <v>33.623338743860316</v>
      </c>
      <c r="M31" s="8">
        <v>1303.3905866375869</v>
      </c>
      <c r="N31" s="74">
        <f t="shared" si="2"/>
        <v>1337.0139253814473</v>
      </c>
      <c r="O31" s="7">
        <v>1E-3</v>
      </c>
      <c r="P31" s="8">
        <v>1E-3</v>
      </c>
      <c r="Q31" s="8">
        <v>1E-3</v>
      </c>
      <c r="R31" s="170">
        <f t="shared" si="4"/>
        <v>3.0000000000000001E-3</v>
      </c>
      <c r="S31" s="14">
        <v>-118.25665327860318</v>
      </c>
      <c r="T31" s="13">
        <v>138626.07664149959</v>
      </c>
      <c r="U31" s="14">
        <v>124774.31491165713</v>
      </c>
      <c r="V31" s="14">
        <v>108660.75136363858</v>
      </c>
      <c r="W31" s="67">
        <f t="shared" si="3"/>
        <v>127210.28654921298</v>
      </c>
      <c r="X31" s="15">
        <v>8064.0155099870317</v>
      </c>
    </row>
    <row r="32" spans="1:24" x14ac:dyDescent="0.3">
      <c r="A32" s="23" t="s">
        <v>5</v>
      </c>
      <c r="B32" s="179">
        <v>2021</v>
      </c>
      <c r="C32" s="7">
        <v>5.689784455347616</v>
      </c>
      <c r="D32" s="8">
        <v>313.02552959906262</v>
      </c>
      <c r="E32" s="8">
        <v>34.911050386856786</v>
      </c>
      <c r="F32" s="176">
        <f t="shared" si="0"/>
        <v>353.62636444126701</v>
      </c>
      <c r="G32" s="9">
        <v>438.83372054572197</v>
      </c>
      <c r="H32" s="7">
        <v>32.564875984447795</v>
      </c>
      <c r="I32" s="8">
        <v>223.36933194533626</v>
      </c>
      <c r="J32" s="8">
        <v>28.581049560862386</v>
      </c>
      <c r="K32" s="176">
        <f t="shared" si="1"/>
        <v>284.51525749064643</v>
      </c>
      <c r="L32" s="8">
        <v>48.153815476845956</v>
      </c>
      <c r="M32" s="8">
        <v>3199.2625905754439</v>
      </c>
      <c r="N32" s="74">
        <f t="shared" si="2"/>
        <v>3247.4164060522899</v>
      </c>
      <c r="O32" s="7">
        <v>1E-3</v>
      </c>
      <c r="P32" s="8">
        <v>1E-3</v>
      </c>
      <c r="Q32" s="8">
        <v>1E-3</v>
      </c>
      <c r="R32" s="170">
        <f t="shared" si="4"/>
        <v>3.0000000000000001E-3</v>
      </c>
      <c r="S32" s="14">
        <v>-2808.5816855065677</v>
      </c>
      <c r="T32" s="13">
        <v>140158.3733251814</v>
      </c>
      <c r="U32" s="14">
        <v>125642.07317435948</v>
      </c>
      <c r="V32" s="14">
        <v>107582.93454975587</v>
      </c>
      <c r="W32" s="67">
        <f t="shared" si="3"/>
        <v>125489.4359405086</v>
      </c>
      <c r="X32" s="15">
        <v>7645.1457115787898</v>
      </c>
    </row>
    <row r="33" spans="1:24" ht="16.2" thickBot="1" x14ac:dyDescent="0.35">
      <c r="A33" s="24" t="s">
        <v>6</v>
      </c>
      <c r="B33" s="180">
        <v>2021</v>
      </c>
      <c r="C33" s="16">
        <v>151.39706957971137</v>
      </c>
      <c r="D33" s="17">
        <v>124.03418756874423</v>
      </c>
      <c r="E33" s="17">
        <v>12.052229588970707</v>
      </c>
      <c r="F33" s="177">
        <f t="shared" si="0"/>
        <v>287.48348673742629</v>
      </c>
      <c r="G33" s="18">
        <v>189.26895563342356</v>
      </c>
      <c r="H33" s="16">
        <v>156.08555121651548</v>
      </c>
      <c r="I33" s="17">
        <v>133.79140773771212</v>
      </c>
      <c r="J33" s="17">
        <v>13.906202136877553</v>
      </c>
      <c r="K33" s="177">
        <f t="shared" si="1"/>
        <v>303.78316109110511</v>
      </c>
      <c r="L33" s="17">
        <v>32.999984596658962</v>
      </c>
      <c r="M33" s="17">
        <v>2130.2600852461665</v>
      </c>
      <c r="N33" s="75">
        <f t="shared" si="2"/>
        <v>2163.2600698428255</v>
      </c>
      <c r="O33" s="16">
        <v>1E-3</v>
      </c>
      <c r="P33" s="17">
        <v>1E-3</v>
      </c>
      <c r="Q33" s="17">
        <v>1E-3</v>
      </c>
      <c r="R33" s="171">
        <f>SUM(O33:Q33)</f>
        <v>3.0000000000000001E-3</v>
      </c>
      <c r="S33" s="20">
        <v>-1973.9901142094013</v>
      </c>
      <c r="T33" s="19">
        <v>140107.9357574126</v>
      </c>
      <c r="U33" s="20">
        <v>126069.12634584893</v>
      </c>
      <c r="V33" s="20">
        <v>108025.08572980452</v>
      </c>
      <c r="W33" s="68">
        <f t="shared" si="3"/>
        <v>132456.35078016468</v>
      </c>
      <c r="X33" s="21">
        <v>7638.2053615817258</v>
      </c>
    </row>
    <row r="34" spans="1:24" x14ac:dyDescent="0.3">
      <c r="A34" s="22" t="s">
        <v>0</v>
      </c>
      <c r="B34" s="178">
        <v>2022</v>
      </c>
      <c r="C34" s="4">
        <v>246.48912117863674</v>
      </c>
      <c r="D34" s="5">
        <v>111.69441292305464</v>
      </c>
      <c r="E34" s="5">
        <v>12.091646365162314</v>
      </c>
      <c r="F34" s="175">
        <f t="shared" si="0"/>
        <v>370.27518046685373</v>
      </c>
      <c r="G34" s="6">
        <v>1830.8822845256627</v>
      </c>
      <c r="H34" s="4">
        <v>171.14978354345479</v>
      </c>
      <c r="I34" s="5">
        <v>96.282815487980599</v>
      </c>
      <c r="J34" s="5">
        <v>11.979905994455937</v>
      </c>
      <c r="K34" s="175">
        <f t="shared" si="1"/>
        <v>279.41250502589133</v>
      </c>
      <c r="L34" s="5">
        <v>74.598015914172976</v>
      </c>
      <c r="M34" s="5">
        <v>2674.6204265224515</v>
      </c>
      <c r="N34" s="73">
        <f t="shared" si="2"/>
        <v>2749.2184424366246</v>
      </c>
      <c r="O34" s="4">
        <v>1E-3</v>
      </c>
      <c r="P34" s="5">
        <v>1E-3</v>
      </c>
      <c r="Q34" s="5">
        <v>1E-3</v>
      </c>
      <c r="R34" s="169">
        <f t="shared" si="4"/>
        <v>3.0000000000000001E-3</v>
      </c>
      <c r="S34" s="11">
        <v>-918.33515791096227</v>
      </c>
      <c r="T34" s="10">
        <v>144458.3954939862</v>
      </c>
      <c r="U34" s="11">
        <v>137837.40015553578</v>
      </c>
      <c r="V34" s="11">
        <v>115522.66200041959</v>
      </c>
      <c r="W34" s="66">
        <f t="shared" si="3"/>
        <v>140936.23588426807</v>
      </c>
      <c r="X34" s="12">
        <v>8396.585430764555</v>
      </c>
    </row>
    <row r="35" spans="1:24" x14ac:dyDescent="0.3">
      <c r="A35" s="23" t="s">
        <v>1</v>
      </c>
      <c r="B35" s="179">
        <v>2022</v>
      </c>
      <c r="C35" s="7">
        <v>13.282220718052523</v>
      </c>
      <c r="D35" s="8">
        <v>435.95798804709284</v>
      </c>
      <c r="E35" s="8">
        <v>47.591502606728078</v>
      </c>
      <c r="F35" s="176">
        <f t="shared" si="0"/>
        <v>496.83171137187344</v>
      </c>
      <c r="G35" s="9">
        <v>384.30936877066006</v>
      </c>
      <c r="H35" s="7">
        <v>77.697172673760349</v>
      </c>
      <c r="I35" s="8">
        <v>558.69014615868628</v>
      </c>
      <c r="J35" s="8">
        <v>49.438266623223512</v>
      </c>
      <c r="K35" s="176">
        <f t="shared" si="1"/>
        <v>685.82558545567019</v>
      </c>
      <c r="L35" s="8">
        <v>37.50394259873412</v>
      </c>
      <c r="M35" s="8">
        <v>4564.2999599612585</v>
      </c>
      <c r="N35" s="74">
        <f t="shared" si="2"/>
        <v>4601.8039025599928</v>
      </c>
      <c r="O35" s="7">
        <v>1E-3</v>
      </c>
      <c r="P35" s="8">
        <v>1E-3</v>
      </c>
      <c r="Q35" s="8">
        <v>1E-3</v>
      </c>
      <c r="R35" s="170">
        <f t="shared" si="4"/>
        <v>3.0000000000000001E-3</v>
      </c>
      <c r="S35" s="14">
        <v>-4217.493533789333</v>
      </c>
      <c r="T35" s="13">
        <v>145868.19194802482</v>
      </c>
      <c r="U35" s="14">
        <v>139959.8771368108</v>
      </c>
      <c r="V35" s="14">
        <v>116809.38700609778</v>
      </c>
      <c r="W35" s="67">
        <f t="shared" si="3"/>
        <v>138960.40910590137</v>
      </c>
      <c r="X35" s="15">
        <v>8033.2009159714762</v>
      </c>
    </row>
    <row r="36" spans="1:24" x14ac:dyDescent="0.3">
      <c r="A36" s="23" t="s">
        <v>2</v>
      </c>
      <c r="B36" s="179">
        <v>2022</v>
      </c>
      <c r="C36" s="7">
        <v>91.077108062537874</v>
      </c>
      <c r="D36" s="8">
        <v>121.2703707966221</v>
      </c>
      <c r="E36" s="8">
        <v>9.0331585557680114</v>
      </c>
      <c r="F36" s="176">
        <f t="shared" si="0"/>
        <v>221.380637414928</v>
      </c>
      <c r="G36" s="9">
        <v>494.40809193379357</v>
      </c>
      <c r="H36" s="7">
        <v>85.794840635186532</v>
      </c>
      <c r="I36" s="8">
        <v>138.70187861172201</v>
      </c>
      <c r="J36" s="8">
        <v>11.506387870711302</v>
      </c>
      <c r="K36" s="176">
        <f t="shared" si="1"/>
        <v>236.00310711761983</v>
      </c>
      <c r="L36" s="8">
        <v>66.582551491677407</v>
      </c>
      <c r="M36" s="8">
        <v>1752.570017442471</v>
      </c>
      <c r="N36" s="74">
        <f t="shared" si="2"/>
        <v>1819.1525689341483</v>
      </c>
      <c r="O36" s="7">
        <v>1E-3</v>
      </c>
      <c r="P36" s="8">
        <v>1E-3</v>
      </c>
      <c r="Q36" s="8">
        <v>1E-3</v>
      </c>
      <c r="R36" s="170">
        <f t="shared" si="4"/>
        <v>3.0000000000000001E-3</v>
      </c>
      <c r="S36" s="14">
        <v>-1324.7434770003549</v>
      </c>
      <c r="T36" s="13">
        <v>144469.48269636455</v>
      </c>
      <c r="U36" s="14">
        <v>141372.91425655977</v>
      </c>
      <c r="V36" s="14">
        <v>118156.8134539717</v>
      </c>
      <c r="W36" s="67">
        <f t="shared" si="3"/>
        <v>141366.71152097298</v>
      </c>
      <c r="X36" s="15">
        <v>8427.8061094899804</v>
      </c>
    </row>
    <row r="37" spans="1:24" x14ac:dyDescent="0.3">
      <c r="A37" s="23" t="s">
        <v>3</v>
      </c>
      <c r="B37" s="179">
        <v>2022</v>
      </c>
      <c r="C37" s="7">
        <v>59.085876523715704</v>
      </c>
      <c r="D37" s="8">
        <v>85.247673077582547</v>
      </c>
      <c r="E37" s="8">
        <v>7.2801806277527321</v>
      </c>
      <c r="F37" s="176">
        <f t="shared" si="0"/>
        <v>151.61373022905099</v>
      </c>
      <c r="G37" s="9">
        <v>372.93723961525825</v>
      </c>
      <c r="H37" s="7">
        <v>62.225658128781717</v>
      </c>
      <c r="I37" s="8">
        <v>100.11496895312038</v>
      </c>
      <c r="J37" s="8">
        <v>10.091280235160577</v>
      </c>
      <c r="K37" s="176">
        <f t="shared" si="1"/>
        <v>172.43190731706267</v>
      </c>
      <c r="L37" s="8">
        <v>27.577603273489029</v>
      </c>
      <c r="M37" s="8">
        <v>1222.7317257433338</v>
      </c>
      <c r="N37" s="74">
        <f t="shared" si="2"/>
        <v>1250.3093290168229</v>
      </c>
      <c r="O37" s="7">
        <v>1E-3</v>
      </c>
      <c r="P37" s="8">
        <v>1E-3</v>
      </c>
      <c r="Q37" s="8">
        <v>1E-3</v>
      </c>
      <c r="R37" s="170">
        <f t="shared" si="4"/>
        <v>3.0000000000000001E-3</v>
      </c>
      <c r="S37" s="14">
        <v>-877.3710894015644</v>
      </c>
      <c r="T37" s="13">
        <v>147263.67863844277</v>
      </c>
      <c r="U37" s="14">
        <v>138795.84218974886</v>
      </c>
      <c r="V37" s="14">
        <v>117355.02474619809</v>
      </c>
      <c r="W37" s="67">
        <f t="shared" si="3"/>
        <v>140596.8510835497</v>
      </c>
      <c r="X37" s="15">
        <v>8769.2006995469965</v>
      </c>
    </row>
    <row r="38" spans="1:24" x14ac:dyDescent="0.3">
      <c r="A38" s="23" t="s">
        <v>4</v>
      </c>
      <c r="B38" s="179">
        <v>2022</v>
      </c>
      <c r="C38" s="7">
        <v>46.353350746043184</v>
      </c>
      <c r="D38" s="8">
        <v>114.64190506835428</v>
      </c>
      <c r="E38" s="8">
        <v>9.9426789446096304</v>
      </c>
      <c r="F38" s="176">
        <f t="shared" ref="F38:F69" si="5">SUM(C38:E38)</f>
        <v>170.93793475900711</v>
      </c>
      <c r="G38" s="9">
        <v>1283.4749317479068</v>
      </c>
      <c r="H38" s="7">
        <v>26.984753097349525</v>
      </c>
      <c r="I38" s="8">
        <v>70.87460309012414</v>
      </c>
      <c r="J38" s="8">
        <v>8.8055573358259345</v>
      </c>
      <c r="K38" s="176">
        <f t="shared" ref="K38:K69" si="6">SUM(H38:J38)</f>
        <v>106.6649135232996</v>
      </c>
      <c r="L38" s="8">
        <v>38.871337855752536</v>
      </c>
      <c r="M38" s="8">
        <v>1447.3426595593573</v>
      </c>
      <c r="N38" s="74">
        <f t="shared" ref="N38:N69" si="7">SUM(L38:M38)</f>
        <v>1486.2139974151098</v>
      </c>
      <c r="O38" s="7">
        <v>1E-3</v>
      </c>
      <c r="P38" s="8">
        <v>1E-3</v>
      </c>
      <c r="Q38" s="8">
        <v>1E-3</v>
      </c>
      <c r="R38" s="170">
        <f t="shared" si="4"/>
        <v>3.0000000000000001E-3</v>
      </c>
      <c r="S38" s="14">
        <v>-202.7380656672029</v>
      </c>
      <c r="T38" s="13">
        <v>146384.67433718199</v>
      </c>
      <c r="U38" s="14">
        <v>137519.81612868901</v>
      </c>
      <c r="V38" s="14">
        <v>115774.55290635632</v>
      </c>
      <c r="W38" s="67">
        <f t="shared" si="3"/>
        <v>137967.35643351369</v>
      </c>
      <c r="X38" s="15">
        <v>8327.7631658801092</v>
      </c>
    </row>
    <row r="39" spans="1:24" x14ac:dyDescent="0.3">
      <c r="A39" s="23" t="s">
        <v>5</v>
      </c>
      <c r="B39" s="179">
        <v>2022</v>
      </c>
      <c r="C39" s="7">
        <v>5.81793882439292</v>
      </c>
      <c r="D39" s="8">
        <v>342.30424824793033</v>
      </c>
      <c r="E39" s="8">
        <v>38.619703536436241</v>
      </c>
      <c r="F39" s="176">
        <f t="shared" si="5"/>
        <v>386.74189060875949</v>
      </c>
      <c r="G39" s="9">
        <v>462.33146291315381</v>
      </c>
      <c r="H39" s="7">
        <v>32.47310313091149</v>
      </c>
      <c r="I39" s="8">
        <v>233.84416245393899</v>
      </c>
      <c r="J39" s="8">
        <v>30.73265910447298</v>
      </c>
      <c r="K39" s="176">
        <f t="shared" si="6"/>
        <v>297.04992468932346</v>
      </c>
      <c r="L39" s="8">
        <v>54.882534171844306</v>
      </c>
      <c r="M39" s="8">
        <v>3580.7025176147981</v>
      </c>
      <c r="N39" s="74">
        <f t="shared" si="7"/>
        <v>3635.5850517866425</v>
      </c>
      <c r="O39" s="7">
        <v>1E-3</v>
      </c>
      <c r="P39" s="8">
        <v>1E-3</v>
      </c>
      <c r="Q39" s="8">
        <v>1E-3</v>
      </c>
      <c r="R39" s="170">
        <f t="shared" si="4"/>
        <v>3.0000000000000001E-3</v>
      </c>
      <c r="S39" s="14">
        <v>-3173.2525888734881</v>
      </c>
      <c r="T39" s="13">
        <v>147935.92382735567</v>
      </c>
      <c r="U39" s="14">
        <v>136664.85560819748</v>
      </c>
      <c r="V39" s="14">
        <v>114711.14786979313</v>
      </c>
      <c r="W39" s="67">
        <f t="shared" si="3"/>
        <v>135625.67252929183</v>
      </c>
      <c r="X39" s="15">
        <v>7908.5499686142512</v>
      </c>
    </row>
    <row r="40" spans="1:24" ht="16.2" thickBot="1" x14ac:dyDescent="0.35">
      <c r="A40" s="24" t="s">
        <v>6</v>
      </c>
      <c r="B40" s="180">
        <v>2022</v>
      </c>
      <c r="C40" s="16">
        <v>154.81197291887869</v>
      </c>
      <c r="D40" s="17">
        <v>135.72818877736432</v>
      </c>
      <c r="E40" s="17">
        <v>13.330217855183351</v>
      </c>
      <c r="F40" s="177">
        <f t="shared" si="5"/>
        <v>303.87037955142637</v>
      </c>
      <c r="G40" s="18">
        <v>199.56136004228284</v>
      </c>
      <c r="H40" s="16">
        <v>160.59227776281307</v>
      </c>
      <c r="I40" s="17">
        <v>148.3362121824286</v>
      </c>
      <c r="J40" s="17">
        <v>15.335031327790066</v>
      </c>
      <c r="K40" s="177">
        <f t="shared" si="6"/>
        <v>324.26352127303176</v>
      </c>
      <c r="L40" s="17">
        <v>34.776733197158997</v>
      </c>
      <c r="M40" s="17">
        <v>2317.5792162036755</v>
      </c>
      <c r="N40" s="75">
        <f t="shared" si="7"/>
        <v>2352.3559494008346</v>
      </c>
      <c r="O40" s="16">
        <v>1E-3</v>
      </c>
      <c r="P40" s="17">
        <v>1E-3</v>
      </c>
      <c r="Q40" s="17">
        <v>1E-3</v>
      </c>
      <c r="R40" s="171">
        <f>SUM(O40:Q40)</f>
        <v>3.0000000000000001E-3</v>
      </c>
      <c r="S40" s="20">
        <v>-2152.7935893585509</v>
      </c>
      <c r="T40" s="19">
        <v>147837.82207659696</v>
      </c>
      <c r="U40" s="20">
        <v>137656.06589278131</v>
      </c>
      <c r="V40" s="20">
        <v>115189.5073542179</v>
      </c>
      <c r="W40" s="68">
        <f t="shared" si="3"/>
        <v>141636.1190085352</v>
      </c>
      <c r="X40" s="21">
        <v>7901.9852938996328</v>
      </c>
    </row>
    <row r="41" spans="1:24" x14ac:dyDescent="0.3">
      <c r="A41" s="22" t="s">
        <v>0</v>
      </c>
      <c r="B41" s="178">
        <v>2023</v>
      </c>
      <c r="C41" s="4">
        <v>252.27716200831682</v>
      </c>
      <c r="D41" s="5">
        <v>122.9700717039689</v>
      </c>
      <c r="E41" s="5">
        <v>13.489218924630448</v>
      </c>
      <c r="F41" s="175">
        <f t="shared" si="5"/>
        <v>388.73645263691617</v>
      </c>
      <c r="G41" s="6">
        <v>1927.8411548825893</v>
      </c>
      <c r="H41" s="4">
        <v>174.95327832372288</v>
      </c>
      <c r="I41" s="5">
        <v>105.27934409416501</v>
      </c>
      <c r="J41" s="5">
        <v>13.307910262931671</v>
      </c>
      <c r="K41" s="175">
        <f t="shared" si="6"/>
        <v>293.54053268081958</v>
      </c>
      <c r="L41" s="5">
        <v>81.576099049140012</v>
      </c>
      <c r="M41" s="5">
        <v>2889.5290058847836</v>
      </c>
      <c r="N41" s="73">
        <f t="shared" si="7"/>
        <v>2971.1051049339235</v>
      </c>
      <c r="O41" s="4">
        <v>1E-3</v>
      </c>
      <c r="P41" s="5">
        <v>1E-3</v>
      </c>
      <c r="Q41" s="5">
        <v>1E-3</v>
      </c>
      <c r="R41" s="169">
        <f t="shared" si="4"/>
        <v>3.0000000000000001E-3</v>
      </c>
      <c r="S41" s="11">
        <v>-1043.2629500513342</v>
      </c>
      <c r="T41" s="10">
        <v>152483.82421915166</v>
      </c>
      <c r="U41" s="11">
        <v>149374.93953271917</v>
      </c>
      <c r="V41" s="11">
        <v>122101.43755132055</v>
      </c>
      <c r="W41" s="66">
        <f t="shared" si="3"/>
        <v>149991.40039842934</v>
      </c>
      <c r="X41" s="12">
        <v>8655.2009182159727</v>
      </c>
    </row>
    <row r="42" spans="1:24" x14ac:dyDescent="0.3">
      <c r="A42" s="23" t="s">
        <v>1</v>
      </c>
      <c r="B42" s="179">
        <v>2023</v>
      </c>
      <c r="C42" s="7">
        <v>13.590842345190129</v>
      </c>
      <c r="D42" s="8">
        <v>481.42453588804688</v>
      </c>
      <c r="E42" s="8">
        <v>53.064785821898951</v>
      </c>
      <c r="F42" s="176">
        <f t="shared" si="5"/>
        <v>548.08016405513592</v>
      </c>
      <c r="G42" s="9">
        <v>404.76942599250958</v>
      </c>
      <c r="H42" s="7">
        <v>79.074102696525543</v>
      </c>
      <c r="I42" s="8">
        <v>619.25080292210407</v>
      </c>
      <c r="J42" s="8">
        <v>55.137307563378435</v>
      </c>
      <c r="K42" s="176">
        <f t="shared" si="6"/>
        <v>753.46221318200799</v>
      </c>
      <c r="L42" s="8">
        <v>37.419922085534665</v>
      </c>
      <c r="M42" s="8">
        <v>5153.2360950716084</v>
      </c>
      <c r="N42" s="74">
        <f t="shared" si="7"/>
        <v>5190.6560171571427</v>
      </c>
      <c r="O42" s="7">
        <v>1E-3</v>
      </c>
      <c r="P42" s="8">
        <v>1E-3</v>
      </c>
      <c r="Q42" s="8">
        <v>1E-3</v>
      </c>
      <c r="R42" s="170">
        <f t="shared" si="4"/>
        <v>3.0000000000000001E-3</v>
      </c>
      <c r="S42" s="14">
        <v>-4785.8855911646333</v>
      </c>
      <c r="T42" s="13">
        <v>153928.44678125432</v>
      </c>
      <c r="U42" s="14">
        <v>152516.16674602166</v>
      </c>
      <c r="V42" s="14">
        <v>123398.13270481101</v>
      </c>
      <c r="W42" s="67">
        <f t="shared" si="3"/>
        <v>150533.56536814995</v>
      </c>
      <c r="X42" s="15">
        <v>8291.9768675708492</v>
      </c>
    </row>
    <row r="43" spans="1:24" x14ac:dyDescent="0.3">
      <c r="A43" s="23" t="s">
        <v>2</v>
      </c>
      <c r="B43" s="179">
        <v>2023</v>
      </c>
      <c r="C43" s="7">
        <v>93.23505707677586</v>
      </c>
      <c r="D43" s="8">
        <v>134.04196765180694</v>
      </c>
      <c r="E43" s="8">
        <v>10.068351384119001</v>
      </c>
      <c r="F43" s="176">
        <f t="shared" si="5"/>
        <v>237.34537611270181</v>
      </c>
      <c r="G43" s="9">
        <v>520.51849077949851</v>
      </c>
      <c r="H43" s="7">
        <v>88.627773321500385</v>
      </c>
      <c r="I43" s="8">
        <v>161.12653646380932</v>
      </c>
      <c r="J43" s="8">
        <v>13.400310475637419</v>
      </c>
      <c r="K43" s="176">
        <f t="shared" si="6"/>
        <v>263.15462026094713</v>
      </c>
      <c r="L43" s="8">
        <v>74.880815757609753</v>
      </c>
      <c r="M43" s="8">
        <v>1929.1275576534126</v>
      </c>
      <c r="N43" s="74">
        <f t="shared" si="7"/>
        <v>2004.0083734110224</v>
      </c>
      <c r="O43" s="7">
        <v>1E-3</v>
      </c>
      <c r="P43" s="8">
        <v>1E-3</v>
      </c>
      <c r="Q43" s="8">
        <v>1E-3</v>
      </c>
      <c r="R43" s="170">
        <f t="shared" si="4"/>
        <v>3.0000000000000001E-3</v>
      </c>
      <c r="S43" s="14">
        <v>-1483.4888826315239</v>
      </c>
      <c r="T43" s="13">
        <v>152507.48470805367</v>
      </c>
      <c r="U43" s="14">
        <v>154338.19089824645</v>
      </c>
      <c r="V43" s="14">
        <v>124751.69487811766</v>
      </c>
      <c r="W43" s="67">
        <f t="shared" si="3"/>
        <v>152215.02982570065</v>
      </c>
      <c r="X43" s="15">
        <v>8686.45324899365</v>
      </c>
    </row>
    <row r="44" spans="1:24" x14ac:dyDescent="0.3">
      <c r="A44" s="23" t="s">
        <v>3</v>
      </c>
      <c r="B44" s="179">
        <v>2023</v>
      </c>
      <c r="C44" s="7">
        <v>60.446081319505574</v>
      </c>
      <c r="D44" s="8">
        <v>93.85822788348986</v>
      </c>
      <c r="E44" s="8">
        <v>8.1185268423075048</v>
      </c>
      <c r="F44" s="176">
        <f t="shared" si="5"/>
        <v>162.42283604530294</v>
      </c>
      <c r="G44" s="9">
        <v>393.37881465464068</v>
      </c>
      <c r="H44" s="7">
        <v>63.579547759232049</v>
      </c>
      <c r="I44" s="8">
        <v>110.97356489506871</v>
      </c>
      <c r="J44" s="8">
        <v>11.408608100282963</v>
      </c>
      <c r="K44" s="176">
        <f t="shared" si="6"/>
        <v>185.96172075458372</v>
      </c>
      <c r="L44" s="8">
        <v>29.602998158618732</v>
      </c>
      <c r="M44" s="8">
        <v>1344.0274301851382</v>
      </c>
      <c r="N44" s="74">
        <f t="shared" si="7"/>
        <v>1373.6304283437569</v>
      </c>
      <c r="O44" s="7">
        <v>1E-3</v>
      </c>
      <c r="P44" s="8">
        <v>1E-3</v>
      </c>
      <c r="Q44" s="8">
        <v>1E-3</v>
      </c>
      <c r="R44" s="170">
        <f t="shared" si="4"/>
        <v>3.0000000000000001E-3</v>
      </c>
      <c r="S44" s="14">
        <v>-980.25061368911634</v>
      </c>
      <c r="T44" s="13">
        <v>155246.4901722077</v>
      </c>
      <c r="U44" s="14">
        <v>150323.54243194501</v>
      </c>
      <c r="V44" s="14">
        <v>123921.18946173046</v>
      </c>
      <c r="W44" s="67">
        <f t="shared" si="3"/>
        <v>150386.91403852025</v>
      </c>
      <c r="X44" s="15">
        <v>9027.8035677495118</v>
      </c>
    </row>
    <row r="45" spans="1:24" x14ac:dyDescent="0.3">
      <c r="A45" s="23" t="s">
        <v>4</v>
      </c>
      <c r="B45" s="179">
        <v>2023</v>
      </c>
      <c r="C45" s="7">
        <v>47.430271203755588</v>
      </c>
      <c r="D45" s="8">
        <v>126.90241914801081</v>
      </c>
      <c r="E45" s="8">
        <v>11.089506377017731</v>
      </c>
      <c r="F45" s="176">
        <f t="shared" si="5"/>
        <v>185.42219672878412</v>
      </c>
      <c r="G45" s="9">
        <v>1355.7263314875784</v>
      </c>
      <c r="H45" s="7">
        <v>27.418161405927155</v>
      </c>
      <c r="I45" s="8">
        <v>77.206621123760272</v>
      </c>
      <c r="J45" s="8">
        <v>10.134889787574558</v>
      </c>
      <c r="K45" s="176">
        <f t="shared" si="6"/>
        <v>114.75967231726199</v>
      </c>
      <c r="L45" s="8">
        <v>44.699685227861416</v>
      </c>
      <c r="M45" s="8">
        <v>1610.0638294842952</v>
      </c>
      <c r="N45" s="74">
        <f t="shared" si="7"/>
        <v>1654.7635147121566</v>
      </c>
      <c r="O45" s="7">
        <v>1E-3</v>
      </c>
      <c r="P45" s="8">
        <v>1E-3</v>
      </c>
      <c r="Q45" s="8">
        <v>1E-3</v>
      </c>
      <c r="R45" s="170">
        <f t="shared" si="4"/>
        <v>3.0000000000000001E-3</v>
      </c>
      <c r="S45" s="14">
        <v>-299.03618322457862</v>
      </c>
      <c r="T45" s="13">
        <v>154425.74383678343</v>
      </c>
      <c r="U45" s="14">
        <v>149851.83402755656</v>
      </c>
      <c r="V45" s="14">
        <v>122316.43726585849</v>
      </c>
      <c r="W45" s="67">
        <f t="shared" si="3"/>
        <v>148512.86180039117</v>
      </c>
      <c r="X45" s="15">
        <v>8586.3883035484814</v>
      </c>
    </row>
    <row r="46" spans="1:24" x14ac:dyDescent="0.3">
      <c r="A46" s="23" t="s">
        <v>5</v>
      </c>
      <c r="B46" s="179">
        <v>2023</v>
      </c>
      <c r="C46" s="7">
        <v>5.9494631458978793</v>
      </c>
      <c r="D46" s="8">
        <v>376.62689178635793</v>
      </c>
      <c r="E46" s="8">
        <v>43.090837311263037</v>
      </c>
      <c r="F46" s="176">
        <f t="shared" si="5"/>
        <v>425.66719224351885</v>
      </c>
      <c r="G46" s="9">
        <v>488.53577836291601</v>
      </c>
      <c r="H46" s="7">
        <v>32.375507303636425</v>
      </c>
      <c r="I46" s="8">
        <v>246.09447352161402</v>
      </c>
      <c r="J46" s="8">
        <v>33.338598696246066</v>
      </c>
      <c r="K46" s="176">
        <f t="shared" si="6"/>
        <v>311.80857952149654</v>
      </c>
      <c r="L46" s="8">
        <v>62.576618584521825</v>
      </c>
      <c r="M46" s="8">
        <v>4025.8450318428636</v>
      </c>
      <c r="N46" s="74">
        <f t="shared" si="7"/>
        <v>4088.4216504273854</v>
      </c>
      <c r="O46" s="7">
        <v>1E-3</v>
      </c>
      <c r="P46" s="8">
        <v>1E-3</v>
      </c>
      <c r="Q46" s="8">
        <v>1E-3</v>
      </c>
      <c r="R46" s="170">
        <f t="shared" si="4"/>
        <v>3.0000000000000001E-3</v>
      </c>
      <c r="S46" s="14">
        <v>-3599.8848720644692</v>
      </c>
      <c r="T46" s="13">
        <v>155999.89609660968</v>
      </c>
      <c r="U46" s="14">
        <v>147640.33601251905</v>
      </c>
      <c r="V46" s="14">
        <v>121265.61289067322</v>
      </c>
      <c r="W46" s="67">
        <f t="shared" si="3"/>
        <v>145688.33292055732</v>
      </c>
      <c r="X46" s="15">
        <v>8166.923213444602</v>
      </c>
    </row>
    <row r="47" spans="1:24" ht="16.2" thickBot="1" x14ac:dyDescent="0.35">
      <c r="A47" s="24" t="s">
        <v>6</v>
      </c>
      <c r="B47" s="180">
        <v>2023</v>
      </c>
      <c r="C47" s="16">
        <v>158.30446629522274</v>
      </c>
      <c r="D47" s="17">
        <v>149.45558795625203</v>
      </c>
      <c r="E47" s="17">
        <v>14.873078208892348</v>
      </c>
      <c r="F47" s="177">
        <f t="shared" si="5"/>
        <v>322.63313246036716</v>
      </c>
      <c r="G47" s="18">
        <v>211.04618100364902</v>
      </c>
      <c r="H47" s="16">
        <v>165.20497258412024</v>
      </c>
      <c r="I47" s="17">
        <v>165.34835899741194</v>
      </c>
      <c r="J47" s="17">
        <v>17.066679984077822</v>
      </c>
      <c r="K47" s="177">
        <f t="shared" si="6"/>
        <v>347.62001156561001</v>
      </c>
      <c r="L47" s="17">
        <v>36.715338998467892</v>
      </c>
      <c r="M47" s="17">
        <v>2528.094065977094</v>
      </c>
      <c r="N47" s="75">
        <f t="shared" si="7"/>
        <v>2564.8094049755618</v>
      </c>
      <c r="O47" s="16">
        <v>1E-3</v>
      </c>
      <c r="P47" s="17">
        <v>1E-3</v>
      </c>
      <c r="Q47" s="17">
        <v>1E-3</v>
      </c>
      <c r="R47" s="171">
        <f>SUM(O47:Q47)</f>
        <v>3.0000000000000001E-3</v>
      </c>
      <c r="S47" s="20">
        <v>-2353.7622239719121</v>
      </c>
      <c r="T47" s="19">
        <v>155828.98756833281</v>
      </c>
      <c r="U47" s="20">
        <v>149519.03644910138</v>
      </c>
      <c r="V47" s="20">
        <v>121806.10722377054</v>
      </c>
      <c r="W47" s="68">
        <f t="shared" si="3"/>
        <v>151157.22639272653</v>
      </c>
      <c r="X47" s="21">
        <v>8160.6403635777624</v>
      </c>
    </row>
    <row r="48" spans="1:24" x14ac:dyDescent="0.3">
      <c r="A48" s="22" t="s">
        <v>0</v>
      </c>
      <c r="B48" s="178">
        <v>2024</v>
      </c>
      <c r="C48" s="4">
        <v>258.18468598961334</v>
      </c>
      <c r="D48" s="5">
        <v>136.15137655162454</v>
      </c>
      <c r="E48" s="5">
        <v>15.180680878960503</v>
      </c>
      <c r="F48" s="175">
        <f t="shared" si="5"/>
        <v>409.5167434201984</v>
      </c>
      <c r="G48" s="6">
        <v>2038.6422815893925</v>
      </c>
      <c r="H48" s="4">
        <v>178.81754381998374</v>
      </c>
      <c r="I48" s="5">
        <v>115.66906481518137</v>
      </c>
      <c r="J48" s="5">
        <v>14.911232014510528</v>
      </c>
      <c r="K48" s="175">
        <f t="shared" si="6"/>
        <v>309.39784064967563</v>
      </c>
      <c r="L48" s="5">
        <v>89.778041732864921</v>
      </c>
      <c r="M48" s="5">
        <v>3124.7481174502091</v>
      </c>
      <c r="N48" s="73">
        <f t="shared" si="7"/>
        <v>3214.526159183074</v>
      </c>
      <c r="O48" s="4">
        <v>1E-3</v>
      </c>
      <c r="P48" s="5">
        <v>1E-3</v>
      </c>
      <c r="Q48" s="5">
        <v>1E-3</v>
      </c>
      <c r="R48" s="169">
        <f t="shared" si="4"/>
        <v>3.0000000000000001E-3</v>
      </c>
      <c r="S48" s="11">
        <v>-1175.882877593682</v>
      </c>
      <c r="T48" s="10">
        <v>160779.61240457202</v>
      </c>
      <c r="U48" s="11">
        <v>160778.46487776743</v>
      </c>
      <c r="V48" s="11">
        <v>127970.81995082648</v>
      </c>
      <c r="W48" s="66">
        <f t="shared" si="3"/>
        <v>159197.98452792453</v>
      </c>
      <c r="X48" s="12">
        <v>8923.7113921239434</v>
      </c>
    </row>
    <row r="49" spans="1:25" x14ac:dyDescent="0.3">
      <c r="A49" s="23" t="s">
        <v>1</v>
      </c>
      <c r="B49" s="179">
        <v>2024</v>
      </c>
      <c r="C49" s="7">
        <v>13.905877077088185</v>
      </c>
      <c r="D49" s="8">
        <v>534.78908594356449</v>
      </c>
      <c r="E49" s="8">
        <v>59.693469248351093</v>
      </c>
      <c r="F49" s="176">
        <f t="shared" si="5"/>
        <v>608.38843226900383</v>
      </c>
      <c r="G49" s="9">
        <v>428.12764199602327</v>
      </c>
      <c r="H49" s="7">
        <v>80.466576555306602</v>
      </c>
      <c r="I49" s="8">
        <v>689.33019955082477</v>
      </c>
      <c r="J49" s="8">
        <v>61.94607933526742</v>
      </c>
      <c r="K49" s="176">
        <f t="shared" si="6"/>
        <v>831.74285544139877</v>
      </c>
      <c r="L49" s="8">
        <v>37.578239080462595</v>
      </c>
      <c r="M49" s="8">
        <v>5839.3975273195465</v>
      </c>
      <c r="N49" s="74">
        <f t="shared" si="7"/>
        <v>5876.975766400009</v>
      </c>
      <c r="O49" s="7">
        <v>1E-3</v>
      </c>
      <c r="P49" s="8">
        <v>1E-3</v>
      </c>
      <c r="Q49" s="8">
        <v>1E-3</v>
      </c>
      <c r="R49" s="170">
        <f t="shared" si="4"/>
        <v>3.0000000000000001E-3</v>
      </c>
      <c r="S49" s="14">
        <v>-5448.8471244039865</v>
      </c>
      <c r="T49" s="13">
        <v>162261.42364708931</v>
      </c>
      <c r="U49" s="14">
        <v>165179.97405172125</v>
      </c>
      <c r="V49" s="14">
        <v>129282.73432876385</v>
      </c>
      <c r="W49" s="67">
        <f t="shared" si="3"/>
        <v>162224.08569839655</v>
      </c>
      <c r="X49" s="15">
        <v>8560.6436348045736</v>
      </c>
    </row>
    <row r="50" spans="1:25" x14ac:dyDescent="0.3">
      <c r="A50" s="23" t="s">
        <v>2</v>
      </c>
      <c r="B50" s="179">
        <v>2024</v>
      </c>
      <c r="C50" s="7">
        <v>95.435459435952865</v>
      </c>
      <c r="D50" s="8">
        <v>149.05605330600392</v>
      </c>
      <c r="E50" s="8">
        <v>11.322911009379805</v>
      </c>
      <c r="F50" s="176">
        <f t="shared" si="5"/>
        <v>255.81442375133659</v>
      </c>
      <c r="G50" s="9">
        <v>550.37632111089351</v>
      </c>
      <c r="H50" s="7">
        <v>91.543696300437844</v>
      </c>
      <c r="I50" s="8">
        <v>188.12164821133041</v>
      </c>
      <c r="J50" s="8">
        <v>15.747944208798062</v>
      </c>
      <c r="K50" s="176">
        <f t="shared" si="6"/>
        <v>295.4132887205663</v>
      </c>
      <c r="L50" s="8">
        <v>83.674701624008293</v>
      </c>
      <c r="M50" s="8">
        <v>2129.4642597271186</v>
      </c>
      <c r="N50" s="74">
        <f t="shared" si="7"/>
        <v>2213.1389613511269</v>
      </c>
      <c r="O50" s="7">
        <v>1E-3</v>
      </c>
      <c r="P50" s="8">
        <v>1E-3</v>
      </c>
      <c r="Q50" s="8">
        <v>1E-3</v>
      </c>
      <c r="R50" s="170">
        <f t="shared" si="4"/>
        <v>3.0000000000000001E-3</v>
      </c>
      <c r="S50" s="14">
        <v>-1662.7616402402339</v>
      </c>
      <c r="T50" s="13">
        <v>160816.1889044377</v>
      </c>
      <c r="U50" s="14">
        <v>167522.49633201139</v>
      </c>
      <c r="V50" s="14">
        <v>130646.51139651536</v>
      </c>
      <c r="W50" s="67">
        <f t="shared" si="3"/>
        <v>163478.53091315759</v>
      </c>
      <c r="X50" s="15">
        <v>8954.9952115808155</v>
      </c>
    </row>
    <row r="51" spans="1:25" x14ac:dyDescent="0.3">
      <c r="A51" s="23" t="s">
        <v>3</v>
      </c>
      <c r="B51" s="179">
        <v>2024</v>
      </c>
      <c r="C51" s="7">
        <v>61.822985809780718</v>
      </c>
      <c r="D51" s="8">
        <v>103.90926622328968</v>
      </c>
      <c r="E51" s="8">
        <v>9.1339787870057361</v>
      </c>
      <c r="F51" s="176">
        <f t="shared" si="5"/>
        <v>174.86623082007611</v>
      </c>
      <c r="G51" s="9">
        <v>416.8183426285276</v>
      </c>
      <c r="H51" s="7">
        <v>64.97410159112701</v>
      </c>
      <c r="I51" s="8">
        <v>123.64668833286282</v>
      </c>
      <c r="J51" s="8">
        <v>13.018256710403117</v>
      </c>
      <c r="K51" s="176">
        <f t="shared" si="6"/>
        <v>201.63904663439294</v>
      </c>
      <c r="L51" s="8">
        <v>31.748401059723236</v>
      </c>
      <c r="M51" s="8">
        <v>1481.7506055175938</v>
      </c>
      <c r="N51" s="74">
        <f t="shared" si="7"/>
        <v>1513.499006577317</v>
      </c>
      <c r="O51" s="7">
        <v>1E-3</v>
      </c>
      <c r="P51" s="8">
        <v>1E-3</v>
      </c>
      <c r="Q51" s="8">
        <v>1E-3</v>
      </c>
      <c r="R51" s="170">
        <f t="shared" si="4"/>
        <v>3.0000000000000001E-3</v>
      </c>
      <c r="S51" s="14">
        <v>-1096.6796639487893</v>
      </c>
      <c r="T51" s="13">
        <v>163514.15842620828</v>
      </c>
      <c r="U51" s="14">
        <v>161709.60314806359</v>
      </c>
      <c r="V51" s="14">
        <v>129793.08652088155</v>
      </c>
      <c r="W51" s="67">
        <f t="shared" si="3"/>
        <v>160230.48462531879</v>
      </c>
      <c r="X51" s="15">
        <v>9296.3080033532497</v>
      </c>
    </row>
    <row r="52" spans="1:25" x14ac:dyDescent="0.3">
      <c r="A52" s="23" t="s">
        <v>4</v>
      </c>
      <c r="B52" s="179">
        <v>2024</v>
      </c>
      <c r="C52" s="7">
        <v>48.517153282000955</v>
      </c>
      <c r="D52" s="8">
        <v>141.26718503274648</v>
      </c>
      <c r="E52" s="8">
        <v>12.478884836130996</v>
      </c>
      <c r="F52" s="176">
        <f t="shared" si="5"/>
        <v>202.26322315087842</v>
      </c>
      <c r="G52" s="9">
        <v>1438.5229254293722</v>
      </c>
      <c r="H52" s="7">
        <v>27.866416379762633</v>
      </c>
      <c r="I52" s="8">
        <v>84.637408970851141</v>
      </c>
      <c r="J52" s="8">
        <v>11.776783522975389</v>
      </c>
      <c r="K52" s="176">
        <f t="shared" si="6"/>
        <v>124.28060887358916</v>
      </c>
      <c r="L52" s="8">
        <v>51.185442318968434</v>
      </c>
      <c r="M52" s="8">
        <v>1797.6413041803812</v>
      </c>
      <c r="N52" s="74">
        <f t="shared" si="7"/>
        <v>1848.8267464993496</v>
      </c>
      <c r="O52" s="7">
        <v>1E-3</v>
      </c>
      <c r="P52" s="8">
        <v>1E-3</v>
      </c>
      <c r="Q52" s="8">
        <v>1E-3</v>
      </c>
      <c r="R52" s="170">
        <f t="shared" si="4"/>
        <v>3.0000000000000001E-3</v>
      </c>
      <c r="S52" s="14">
        <v>-410.30282106997748</v>
      </c>
      <c r="T52" s="13">
        <v>162737.53915240767</v>
      </c>
      <c r="U52" s="14">
        <v>162041.9038456566</v>
      </c>
      <c r="V52" s="14">
        <v>128146.76352176697</v>
      </c>
      <c r="W52" s="67">
        <f t="shared" si="3"/>
        <v>158985.98972992168</v>
      </c>
      <c r="X52" s="15">
        <v>8854.9076185406884</v>
      </c>
    </row>
    <row r="53" spans="1:25" x14ac:dyDescent="0.3">
      <c r="A53" s="23" t="s">
        <v>5</v>
      </c>
      <c r="B53" s="179">
        <v>2024</v>
      </c>
      <c r="C53" s="7">
        <v>6.0839616398107541</v>
      </c>
      <c r="D53" s="8">
        <v>416.70254441977613</v>
      </c>
      <c r="E53" s="8">
        <v>48.500207972444578</v>
      </c>
      <c r="F53" s="176">
        <f t="shared" si="5"/>
        <v>471.28671403203145</v>
      </c>
      <c r="G53" s="9">
        <v>518.37767046036379</v>
      </c>
      <c r="H53" s="7">
        <v>32.271762429718343</v>
      </c>
      <c r="I53" s="8">
        <v>260.51974564304584</v>
      </c>
      <c r="J53" s="8">
        <v>36.476744789021815</v>
      </c>
      <c r="K53" s="176">
        <f t="shared" si="6"/>
        <v>329.26825286178604</v>
      </c>
      <c r="L53" s="8">
        <v>70.970539189430625</v>
      </c>
      <c r="M53" s="8">
        <v>4540.2507397922427</v>
      </c>
      <c r="N53" s="74">
        <f t="shared" si="7"/>
        <v>4611.2212789816731</v>
      </c>
      <c r="O53" s="7">
        <v>1E-3</v>
      </c>
      <c r="P53" s="8">
        <v>1E-3</v>
      </c>
      <c r="Q53" s="8">
        <v>1E-3</v>
      </c>
      <c r="R53" s="170">
        <f t="shared" si="4"/>
        <v>3.0000000000000001E-3</v>
      </c>
      <c r="S53" s="14">
        <v>-4092.8426085213096</v>
      </c>
      <c r="T53" s="13">
        <v>164337.28870104463</v>
      </c>
      <c r="U53" s="14">
        <v>158246.27226033711</v>
      </c>
      <c r="V53" s="14">
        <v>127098.3505468222</v>
      </c>
      <c r="W53" s="67">
        <f t="shared" si="3"/>
        <v>155392.65079104621</v>
      </c>
      <c r="X53" s="15">
        <v>8435.2609738875126</v>
      </c>
    </row>
    <row r="54" spans="1:25" ht="16.2" thickBot="1" x14ac:dyDescent="0.35">
      <c r="A54" s="24" t="s">
        <v>6</v>
      </c>
      <c r="B54" s="180">
        <v>2024</v>
      </c>
      <c r="C54" s="16">
        <v>161.88619550257343</v>
      </c>
      <c r="D54" s="17">
        <v>165.48991499788426</v>
      </c>
      <c r="E54" s="17">
        <v>16.738342973017762</v>
      </c>
      <c r="F54" s="177">
        <f t="shared" si="5"/>
        <v>344.11445347347546</v>
      </c>
      <c r="G54" s="18">
        <v>224.14438232933003</v>
      </c>
      <c r="H54" s="16">
        <v>169.89622166048409</v>
      </c>
      <c r="I54" s="17">
        <v>185.44067095079316</v>
      </c>
      <c r="J54" s="17">
        <v>19.171435124314154</v>
      </c>
      <c r="K54" s="177">
        <f t="shared" si="6"/>
        <v>374.50832773559137</v>
      </c>
      <c r="L54" s="17">
        <v>38.778120946605611</v>
      </c>
      <c r="M54" s="17">
        <v>2763.5208268068918</v>
      </c>
      <c r="N54" s="75">
        <f t="shared" si="7"/>
        <v>2802.2989477534975</v>
      </c>
      <c r="O54" s="16">
        <v>1E-3</v>
      </c>
      <c r="P54" s="17">
        <v>1E-3</v>
      </c>
      <c r="Q54" s="17">
        <v>1E-3</v>
      </c>
      <c r="R54" s="171">
        <f>SUM(O54:Q54)</f>
        <v>3.0000000000000001E-3</v>
      </c>
      <c r="S54" s="20">
        <v>-2578.1535654241661</v>
      </c>
      <c r="T54" s="19">
        <v>164105.60297617313</v>
      </c>
      <c r="U54" s="20">
        <v>161436.2506526463</v>
      </c>
      <c r="V54" s="20">
        <v>127734.52005138683</v>
      </c>
      <c r="W54" s="68">
        <f t="shared" si="3"/>
        <v>160921.98260174386</v>
      </c>
      <c r="X54" s="21">
        <v>8429.1878020758522</v>
      </c>
    </row>
    <row r="55" spans="1:25" x14ac:dyDescent="0.3">
      <c r="A55" s="22" t="s">
        <v>0</v>
      </c>
      <c r="B55" s="178">
        <v>2025</v>
      </c>
      <c r="C55" s="4">
        <v>264.19241379921044</v>
      </c>
      <c r="D55" s="5">
        <v>151.6034455460919</v>
      </c>
      <c r="E55" s="5">
        <v>17.236146790895937</v>
      </c>
      <c r="F55" s="175">
        <f t="shared" si="5"/>
        <v>433.03200613619828</v>
      </c>
      <c r="G55" s="6">
        <v>2165.1179000568645</v>
      </c>
      <c r="H55" s="4">
        <v>182.76127429192482</v>
      </c>
      <c r="I55" s="5">
        <v>127.69655405799338</v>
      </c>
      <c r="J55" s="5">
        <v>16.851639179036262</v>
      </c>
      <c r="K55" s="175">
        <f t="shared" si="6"/>
        <v>327.30946752895449</v>
      </c>
      <c r="L55" s="5">
        <v>99.008429128349434</v>
      </c>
      <c r="M55" s="5">
        <v>3383.4855258782145</v>
      </c>
      <c r="N55" s="73">
        <f t="shared" si="7"/>
        <v>3482.4939550065637</v>
      </c>
      <c r="O55" s="4">
        <v>1E-3</v>
      </c>
      <c r="P55" s="5">
        <v>1E-3</v>
      </c>
      <c r="Q55" s="5">
        <v>1E-3</v>
      </c>
      <c r="R55" s="169">
        <f t="shared" si="4"/>
        <v>3.0000000000000001E-3</v>
      </c>
      <c r="S55" s="11">
        <v>-1317.3750549496992</v>
      </c>
      <c r="T55" s="10">
        <v>169329.01249301143</v>
      </c>
      <c r="U55" s="11">
        <v>171871.56621465541</v>
      </c>
      <c r="V55" s="11">
        <v>132996.74751022726</v>
      </c>
      <c r="W55" s="66">
        <f t="shared" si="3"/>
        <v>168450.38568928072</v>
      </c>
      <c r="X55" s="12">
        <v>9202.5060167688152</v>
      </c>
    </row>
    <row r="56" spans="1:25" x14ac:dyDescent="0.3">
      <c r="A56" s="23" t="s">
        <v>1</v>
      </c>
      <c r="B56" s="179">
        <v>2025</v>
      </c>
      <c r="C56" s="7">
        <v>14.226299854427696</v>
      </c>
      <c r="D56" s="8">
        <v>597.59250957695235</v>
      </c>
      <c r="E56" s="8">
        <v>67.752787965231661</v>
      </c>
      <c r="F56" s="176">
        <f t="shared" si="5"/>
        <v>679.57159739661165</v>
      </c>
      <c r="G56" s="9">
        <v>454.76190641855578</v>
      </c>
      <c r="H56" s="7">
        <v>81.882928810651038</v>
      </c>
      <c r="I56" s="8">
        <v>770.69270211924913</v>
      </c>
      <c r="J56" s="8">
        <v>70.105675625831864</v>
      </c>
      <c r="K56" s="176">
        <f t="shared" si="6"/>
        <v>922.68130655573202</v>
      </c>
      <c r="L56" s="8">
        <v>37.977287294021451</v>
      </c>
      <c r="M56" s="8">
        <v>6641.2802802232418</v>
      </c>
      <c r="N56" s="74">
        <f t="shared" si="7"/>
        <v>6679.2575675172629</v>
      </c>
      <c r="O56" s="7">
        <v>1E-3</v>
      </c>
      <c r="P56" s="8">
        <v>1E-3</v>
      </c>
      <c r="Q56" s="8">
        <v>1E-3</v>
      </c>
      <c r="R56" s="170">
        <f t="shared" si="4"/>
        <v>3.0000000000000001E-3</v>
      </c>
      <c r="S56" s="14">
        <v>-6224.4946610987081</v>
      </c>
      <c r="T56" s="13">
        <v>170847.4890622716</v>
      </c>
      <c r="U56" s="14">
        <v>177794.564547621</v>
      </c>
      <c r="V56" s="14">
        <v>134331.21263853819</v>
      </c>
      <c r="W56" s="67">
        <f t="shared" si="3"/>
        <v>173875.68756131217</v>
      </c>
      <c r="X56" s="15">
        <v>8839.5894514999454</v>
      </c>
    </row>
    <row r="57" spans="1:25" x14ac:dyDescent="0.3">
      <c r="A57" s="23" t="s">
        <v>2</v>
      </c>
      <c r="B57" s="179">
        <v>2025</v>
      </c>
      <c r="C57" s="7">
        <v>97.704251300121896</v>
      </c>
      <c r="D57" s="8">
        <v>166.72098446498245</v>
      </c>
      <c r="E57" s="8">
        <v>12.842367816842495</v>
      </c>
      <c r="F57" s="176">
        <f t="shared" si="5"/>
        <v>277.26760358194684</v>
      </c>
      <c r="G57" s="9">
        <v>584.51474683643232</v>
      </c>
      <c r="H57" s="7">
        <v>94.519638884689996</v>
      </c>
      <c r="I57" s="8">
        <v>220.82179135463466</v>
      </c>
      <c r="J57" s="8">
        <v>18.688018124770458</v>
      </c>
      <c r="K57" s="176">
        <f t="shared" si="6"/>
        <v>334.02944836409512</v>
      </c>
      <c r="L57" s="8">
        <v>92.944174752453691</v>
      </c>
      <c r="M57" s="8">
        <v>2359.1936325265979</v>
      </c>
      <c r="N57" s="74">
        <f t="shared" si="7"/>
        <v>2452.1378072790517</v>
      </c>
      <c r="O57" s="7">
        <v>1E-3</v>
      </c>
      <c r="P57" s="8">
        <v>1E-3</v>
      </c>
      <c r="Q57" s="8">
        <v>1E-3</v>
      </c>
      <c r="R57" s="170">
        <f t="shared" si="4"/>
        <v>3.0000000000000001E-3</v>
      </c>
      <c r="S57" s="14">
        <v>-1867.6220604426192</v>
      </c>
      <c r="T57" s="13">
        <v>169478.85419461873</v>
      </c>
      <c r="U57" s="14">
        <v>180777.13416183254</v>
      </c>
      <c r="V57" s="14">
        <v>135710.42759968885</v>
      </c>
      <c r="W57" s="67">
        <f t="shared" si="3"/>
        <v>175058.72585702289</v>
      </c>
      <c r="X57" s="15">
        <v>9233.8206779568118</v>
      </c>
    </row>
    <row r="58" spans="1:25" x14ac:dyDescent="0.3">
      <c r="A58" s="23" t="s">
        <v>3</v>
      </c>
      <c r="B58" s="179">
        <v>2025</v>
      </c>
      <c r="C58" s="7">
        <v>63.230864252650001</v>
      </c>
      <c r="D58" s="8">
        <v>115.68449774145995</v>
      </c>
      <c r="E58" s="8">
        <v>10.367369015650892</v>
      </c>
      <c r="F58" s="176">
        <f t="shared" si="5"/>
        <v>189.28273100976085</v>
      </c>
      <c r="G58" s="9">
        <v>443.57155522424785</v>
      </c>
      <c r="H58" s="7">
        <v>66.386878210938022</v>
      </c>
      <c r="I58" s="8">
        <v>138.46468007020053</v>
      </c>
      <c r="J58" s="8">
        <v>14.995631191819209</v>
      </c>
      <c r="K58" s="176">
        <f t="shared" si="6"/>
        <v>219.84718947295775</v>
      </c>
      <c r="L58" s="8">
        <v>33.916316285286115</v>
      </c>
      <c r="M58" s="8">
        <v>1638.2635127302594</v>
      </c>
      <c r="N58" s="74">
        <f t="shared" si="7"/>
        <v>1672.1798290155455</v>
      </c>
      <c r="O58" s="7">
        <v>1E-3</v>
      </c>
      <c r="P58" s="8">
        <v>1E-3</v>
      </c>
      <c r="Q58" s="8">
        <v>1E-3</v>
      </c>
      <c r="R58" s="170">
        <f t="shared" si="4"/>
        <v>3.0000000000000001E-3</v>
      </c>
      <c r="S58" s="14">
        <v>-1228.6072737912978</v>
      </c>
      <c r="T58" s="13">
        <v>172059.55832130692</v>
      </c>
      <c r="U58" s="14">
        <v>172774.6443551259</v>
      </c>
      <c r="V58" s="14">
        <v>134821.50726710996</v>
      </c>
      <c r="W58" s="67">
        <f t="shared" si="3"/>
        <v>169969.95270880504</v>
      </c>
      <c r="X58" s="15">
        <v>9575.1011759629127</v>
      </c>
    </row>
    <row r="59" spans="1:25" x14ac:dyDescent="0.3">
      <c r="A59" s="23" t="s">
        <v>4</v>
      </c>
      <c r="B59" s="179">
        <v>2025</v>
      </c>
      <c r="C59" s="7">
        <v>49.623943116695123</v>
      </c>
      <c r="D59" s="8">
        <v>158.17843249889594</v>
      </c>
      <c r="E59" s="8">
        <v>14.16746773964111</v>
      </c>
      <c r="F59" s="176">
        <f t="shared" si="5"/>
        <v>221.96984335523217</v>
      </c>
      <c r="G59" s="9">
        <v>1532.9414157352176</v>
      </c>
      <c r="H59" s="7">
        <v>28.31952782529989</v>
      </c>
      <c r="I59" s="8">
        <v>93.348513562329032</v>
      </c>
      <c r="J59" s="8">
        <v>13.816788804211431</v>
      </c>
      <c r="K59" s="176">
        <f t="shared" si="6"/>
        <v>135.48483019184036</v>
      </c>
      <c r="L59" s="8">
        <v>58.1902298822517</v>
      </c>
      <c r="M59" s="8">
        <v>2013.9580191896625</v>
      </c>
      <c r="N59" s="74">
        <f t="shared" si="7"/>
        <v>2072.1482490719141</v>
      </c>
      <c r="O59" s="7">
        <v>1E-3</v>
      </c>
      <c r="P59" s="8">
        <v>1E-3</v>
      </c>
      <c r="Q59" s="8">
        <v>1E-3</v>
      </c>
      <c r="R59" s="170">
        <f t="shared" si="4"/>
        <v>3.0000000000000001E-3</v>
      </c>
      <c r="S59" s="14">
        <v>-539.20583333669697</v>
      </c>
      <c r="T59" s="13">
        <v>171302.63993098325</v>
      </c>
      <c r="U59" s="14">
        <v>173868.88785172894</v>
      </c>
      <c r="V59" s="14">
        <v>133117.32865140311</v>
      </c>
      <c r="W59" s="67">
        <f t="shared" si="3"/>
        <v>169176.62366679229</v>
      </c>
      <c r="X59" s="15">
        <v>9133.7101304337011</v>
      </c>
    </row>
    <row r="60" spans="1:25" x14ac:dyDescent="0.3">
      <c r="A60" s="23" t="s">
        <v>5</v>
      </c>
      <c r="B60" s="179">
        <v>2025</v>
      </c>
      <c r="C60" s="7">
        <v>6.220966356761501</v>
      </c>
      <c r="D60" s="8">
        <v>463.62871674616594</v>
      </c>
      <c r="E60" s="8">
        <v>55.071683509717573</v>
      </c>
      <c r="F60" s="176">
        <f t="shared" si="5"/>
        <v>524.92136661264499</v>
      </c>
      <c r="G60" s="9">
        <v>552.33680676581662</v>
      </c>
      <c r="H60" s="7">
        <v>32.166095432062178</v>
      </c>
      <c r="I60" s="8">
        <v>277.42267094770216</v>
      </c>
      <c r="J60" s="8">
        <v>40.251167479664609</v>
      </c>
      <c r="K60" s="176">
        <f t="shared" si="6"/>
        <v>349.83993385942898</v>
      </c>
      <c r="L60" s="8">
        <v>79.858807435396145</v>
      </c>
      <c r="M60" s="8">
        <v>5136.122245780085</v>
      </c>
      <c r="N60" s="74">
        <f t="shared" si="7"/>
        <v>5215.9810532154816</v>
      </c>
      <c r="O60" s="7">
        <v>1E-3</v>
      </c>
      <c r="P60" s="8">
        <v>1E-3</v>
      </c>
      <c r="Q60" s="8">
        <v>1E-3</v>
      </c>
      <c r="R60" s="170">
        <f t="shared" si="4"/>
        <v>3.0000000000000001E-3</v>
      </c>
      <c r="S60" s="14">
        <v>-4663.6432464496647</v>
      </c>
      <c r="T60" s="13">
        <v>172928.50306975312</v>
      </c>
      <c r="U60" s="14">
        <v>168271.29847519094</v>
      </c>
      <c r="V60" s="14">
        <v>132072.50762716788</v>
      </c>
      <c r="W60" s="67">
        <f t="shared" si="3"/>
        <v>164534.61955712587</v>
      </c>
      <c r="X60" s="15">
        <v>8713.9326591483677</v>
      </c>
    </row>
    <row r="61" spans="1:25" ht="16.2" thickBot="1" x14ac:dyDescent="0.35">
      <c r="A61" s="24" t="s">
        <v>6</v>
      </c>
      <c r="B61" s="180">
        <v>2025</v>
      </c>
      <c r="C61" s="16">
        <v>165.53547380879431</v>
      </c>
      <c r="D61" s="17">
        <v>184.28319231648865</v>
      </c>
      <c r="E61" s="17">
        <v>19.004463278167066</v>
      </c>
      <c r="F61" s="177">
        <f t="shared" si="5"/>
        <v>368.82312940345003</v>
      </c>
      <c r="G61" s="18">
        <v>239.07327534187493</v>
      </c>
      <c r="H61" s="16">
        <v>174.69786903309515</v>
      </c>
      <c r="I61" s="17">
        <v>209.24486677892858</v>
      </c>
      <c r="J61" s="17">
        <v>21.733365710812834</v>
      </c>
      <c r="K61" s="177">
        <f t="shared" si="6"/>
        <v>405.67610152283657</v>
      </c>
      <c r="L61" s="17">
        <v>40.952461720008493</v>
      </c>
      <c r="M61" s="17">
        <v>3027.6691693296762</v>
      </c>
      <c r="N61" s="75">
        <f t="shared" si="7"/>
        <v>3068.6216310496848</v>
      </c>
      <c r="O61" s="16">
        <v>1E-3</v>
      </c>
      <c r="P61" s="17">
        <v>1E-3</v>
      </c>
      <c r="Q61" s="17">
        <v>1E-3</v>
      </c>
      <c r="R61" s="171">
        <f>SUM(O61:Q61)</f>
        <v>3.0000000000000001E-3</v>
      </c>
      <c r="S61" s="20">
        <v>-2829.5473557078094</v>
      </c>
      <c r="T61" s="19">
        <v>172637.02627505441</v>
      </c>
      <c r="U61" s="20">
        <v>173277.86022758338</v>
      </c>
      <c r="V61" s="20">
        <v>132848.81437737847</v>
      </c>
      <c r="W61" s="68">
        <f t="shared" si="3"/>
        <v>170835.98218499223</v>
      </c>
      <c r="X61" s="21">
        <v>8708.0155958946198</v>
      </c>
    </row>
    <row r="62" spans="1:25" x14ac:dyDescent="0.3">
      <c r="A62" s="22" t="s">
        <v>0</v>
      </c>
      <c r="B62" s="178">
        <v>2026</v>
      </c>
      <c r="C62" s="4">
        <v>252.42625650322032</v>
      </c>
      <c r="D62" s="5">
        <v>169.82614312101447</v>
      </c>
      <c r="E62" s="5">
        <v>19.749723227498642</v>
      </c>
      <c r="F62" s="175">
        <f t="shared" si="5"/>
        <v>442.00212285173342</v>
      </c>
      <c r="G62" s="6">
        <v>2312.1099752777063</v>
      </c>
      <c r="H62" s="4">
        <v>175.53851362316666</v>
      </c>
      <c r="I62" s="5">
        <v>141.75418002274301</v>
      </c>
      <c r="J62" s="5">
        <v>19.241660778526462</v>
      </c>
      <c r="K62" s="175">
        <f t="shared" si="6"/>
        <v>336.53435442443617</v>
      </c>
      <c r="L62" s="5">
        <v>119.61994127235822</v>
      </c>
      <c r="M62" s="5">
        <v>3590.855245237819</v>
      </c>
      <c r="N62" s="73">
        <f t="shared" si="7"/>
        <v>3710.4751865101771</v>
      </c>
      <c r="O62" s="4">
        <v>1E-3</v>
      </c>
      <c r="P62" s="5">
        <v>1E-3</v>
      </c>
      <c r="Q62" s="5">
        <v>1E-3</v>
      </c>
      <c r="R62" s="169">
        <f t="shared" si="4"/>
        <v>3.0000000000000001E-3</v>
      </c>
      <c r="S62" s="11">
        <v>-1398.3642112324708</v>
      </c>
      <c r="T62" s="10">
        <v>193924.44708492066</v>
      </c>
      <c r="U62" s="11">
        <v>183849.04283464121</v>
      </c>
      <c r="V62" s="11">
        <v>138078.7872832671</v>
      </c>
      <c r="W62" s="66">
        <f t="shared" si="3"/>
        <v>186487.48299240507</v>
      </c>
      <c r="X62" s="12">
        <v>9480.0513381303535</v>
      </c>
      <c r="Y62" s="122"/>
    </row>
    <row r="63" spans="1:25" x14ac:dyDescent="0.3">
      <c r="A63" s="23" t="s">
        <v>1</v>
      </c>
      <c r="B63" s="179">
        <v>2026</v>
      </c>
      <c r="C63" s="7">
        <v>13.585144600320769</v>
      </c>
      <c r="D63" s="8">
        <v>671.90291453091822</v>
      </c>
      <c r="E63" s="8">
        <v>77.610780656381465</v>
      </c>
      <c r="F63" s="176">
        <f t="shared" si="5"/>
        <v>763.09883978762048</v>
      </c>
      <c r="G63" s="9">
        <v>485.80197378087138</v>
      </c>
      <c r="H63" s="7">
        <v>78.349608190083956</v>
      </c>
      <c r="I63" s="8">
        <v>865.97759240719301</v>
      </c>
      <c r="J63" s="8">
        <v>80.049242188083937</v>
      </c>
      <c r="K63" s="176">
        <f t="shared" si="6"/>
        <v>1024.376442785361</v>
      </c>
      <c r="L63" s="8">
        <v>37.630252730144399</v>
      </c>
      <c r="M63" s="8">
        <v>7692.9282047557272</v>
      </c>
      <c r="N63" s="74">
        <f t="shared" si="7"/>
        <v>7730.5584574858713</v>
      </c>
      <c r="O63" s="7">
        <v>1E-3</v>
      </c>
      <c r="P63" s="8">
        <v>1E-3</v>
      </c>
      <c r="Q63" s="8">
        <v>1E-3</v>
      </c>
      <c r="R63" s="170">
        <f t="shared" si="4"/>
        <v>3.0000000000000001E-3</v>
      </c>
      <c r="S63" s="14">
        <v>-7244.7554837049993</v>
      </c>
      <c r="T63" s="13">
        <v>195555.98099402001</v>
      </c>
      <c r="U63" s="14">
        <v>191473.79508449303</v>
      </c>
      <c r="V63" s="14">
        <v>139434.35186397671</v>
      </c>
      <c r="W63" s="67">
        <f t="shared" si="3"/>
        <v>187719.43275587057</v>
      </c>
      <c r="X63" s="15">
        <v>9117.3031778634504</v>
      </c>
    </row>
    <row r="64" spans="1:25" x14ac:dyDescent="0.3">
      <c r="A64" s="23" t="s">
        <v>2</v>
      </c>
      <c r="B64" s="179">
        <v>2026</v>
      </c>
      <c r="C64" s="7">
        <v>93.524076848053184</v>
      </c>
      <c r="D64" s="8">
        <v>187.80849702031924</v>
      </c>
      <c r="E64" s="8">
        <v>14.706392749583665</v>
      </c>
      <c r="F64" s="176">
        <f t="shared" si="5"/>
        <v>296.03896661795608</v>
      </c>
      <c r="G64" s="9">
        <v>624.22297896389307</v>
      </c>
      <c r="H64" s="7">
        <v>90.535144678483391</v>
      </c>
      <c r="I64" s="8">
        <v>260.42504165769174</v>
      </c>
      <c r="J64" s="8">
        <v>22.410106616594589</v>
      </c>
      <c r="K64" s="176">
        <f t="shared" si="6"/>
        <v>373.37029295276972</v>
      </c>
      <c r="L64" s="8">
        <v>106.80882040616923</v>
      </c>
      <c r="M64" s="8">
        <v>2608.5417062218321</v>
      </c>
      <c r="N64" s="74">
        <f t="shared" si="7"/>
        <v>2715.3505266280013</v>
      </c>
      <c r="O64" s="7">
        <v>1E-3</v>
      </c>
      <c r="P64" s="8">
        <v>1E-3</v>
      </c>
      <c r="Q64" s="8">
        <v>-0.1933535324810931</v>
      </c>
      <c r="R64" s="170">
        <f t="shared" si="4"/>
        <v>-0.1913535324810931</v>
      </c>
      <c r="S64" s="14">
        <v>-2091.1265476641083</v>
      </c>
      <c r="T64" s="13">
        <v>194703.85571644202</v>
      </c>
      <c r="U64" s="14">
        <v>195451.66562247369</v>
      </c>
      <c r="V64" s="14">
        <v>140831.31020637503</v>
      </c>
      <c r="W64" s="67">
        <f t="shared" si="3"/>
        <v>191991.96063060107</v>
      </c>
      <c r="X64" s="15">
        <v>9511.3911984732276</v>
      </c>
    </row>
    <row r="65" spans="1:25" x14ac:dyDescent="0.3">
      <c r="A65" s="23" t="s">
        <v>3</v>
      </c>
      <c r="B65" s="179">
        <v>2026</v>
      </c>
      <c r="C65" s="7">
        <v>60.439004679889081</v>
      </c>
      <c r="D65" s="8">
        <v>129.63349308822251</v>
      </c>
      <c r="E65" s="8">
        <v>11.875779955155371</v>
      </c>
      <c r="F65" s="176">
        <f t="shared" si="5"/>
        <v>201.94827772326695</v>
      </c>
      <c r="G65" s="9">
        <v>474.75905575168929</v>
      </c>
      <c r="H65" s="7">
        <v>63.558708528057032</v>
      </c>
      <c r="I65" s="8">
        <v>155.94462206825835</v>
      </c>
      <c r="J65" s="8">
        <v>17.465346840519274</v>
      </c>
      <c r="K65" s="176">
        <f t="shared" si="6"/>
        <v>236.96867743683464</v>
      </c>
      <c r="L65" s="8">
        <v>37.26825713604179</v>
      </c>
      <c r="M65" s="8">
        <v>1813.019677389741</v>
      </c>
      <c r="N65" s="74">
        <f t="shared" si="7"/>
        <v>1850.2879345257827</v>
      </c>
      <c r="O65" s="7">
        <v>1E-3</v>
      </c>
      <c r="P65" s="8">
        <v>1E-3</v>
      </c>
      <c r="Q65" s="8">
        <v>1E-3</v>
      </c>
      <c r="R65" s="170">
        <f t="shared" si="4"/>
        <v>3.0000000000000001E-3</v>
      </c>
      <c r="S65" s="14">
        <v>-1375.5278787740933</v>
      </c>
      <c r="T65" s="13">
        <v>197180.57739001123</v>
      </c>
      <c r="U65" s="14">
        <v>184713.2786329597</v>
      </c>
      <c r="V65" s="14">
        <v>139903.06408490895</v>
      </c>
      <c r="W65" s="67">
        <f t="shared" si="3"/>
        <v>184754.54766841891</v>
      </c>
      <c r="X65" s="15">
        <v>9852.6359448724888</v>
      </c>
    </row>
    <row r="66" spans="1:25" x14ac:dyDescent="0.3">
      <c r="A66" s="23" t="s">
        <v>4</v>
      </c>
      <c r="B66" s="179">
        <v>2026</v>
      </c>
      <c r="C66" s="7">
        <v>47.371076111246502</v>
      </c>
      <c r="D66" s="8">
        <v>178.19932685184421</v>
      </c>
      <c r="E66" s="8">
        <v>16.267709659342753</v>
      </c>
      <c r="F66" s="176">
        <f t="shared" si="5"/>
        <v>241.83811262243347</v>
      </c>
      <c r="G66" s="9">
        <v>1642.5075709319785</v>
      </c>
      <c r="H66" s="7">
        <v>26.86211420475983</v>
      </c>
      <c r="I66" s="8">
        <v>103.65821126472875</v>
      </c>
      <c r="J66" s="8">
        <v>16.353539067195534</v>
      </c>
      <c r="K66" s="176">
        <f t="shared" si="6"/>
        <v>146.8738645366841</v>
      </c>
      <c r="L66" s="8">
        <v>68.667524525057431</v>
      </c>
      <c r="M66" s="8">
        <v>2268.8911052945637</v>
      </c>
      <c r="N66" s="74">
        <f t="shared" si="7"/>
        <v>2337.5586298196213</v>
      </c>
      <c r="O66" s="7">
        <v>1E-3</v>
      </c>
      <c r="P66" s="8">
        <v>1E-3</v>
      </c>
      <c r="Q66" s="8">
        <v>1E-3</v>
      </c>
      <c r="R66" s="170">
        <f t="shared" si="4"/>
        <v>3.0000000000000001E-3</v>
      </c>
      <c r="S66" s="14">
        <v>-695.05005888764254</v>
      </c>
      <c r="T66" s="13">
        <v>195950.76134757765</v>
      </c>
      <c r="U66" s="14">
        <v>186423.41816999586</v>
      </c>
      <c r="V66" s="14">
        <v>138537.54524260771</v>
      </c>
      <c r="W66" s="67">
        <f t="shared" si="3"/>
        <v>182834.08718286853</v>
      </c>
      <c r="X66" s="15">
        <v>9411.2654931059224</v>
      </c>
    </row>
    <row r="67" spans="1:25" x14ac:dyDescent="0.3">
      <c r="A67" s="23" t="s">
        <v>5</v>
      </c>
      <c r="B67" s="179">
        <v>2026</v>
      </c>
      <c r="C67" s="7">
        <v>5.934428633472228</v>
      </c>
      <c r="D67" s="8">
        <v>518.96831590868317</v>
      </c>
      <c r="E67" s="8">
        <v>63.112945119728181</v>
      </c>
      <c r="F67" s="176">
        <f t="shared" si="5"/>
        <v>588.01568966188347</v>
      </c>
      <c r="G67" s="9">
        <v>591.96192785102244</v>
      </c>
      <c r="H67" s="7">
        <v>29.8960906827202</v>
      </c>
      <c r="I67" s="8">
        <v>297.34125885893116</v>
      </c>
      <c r="J67" s="8">
        <v>44.860602490751432</v>
      </c>
      <c r="K67" s="176">
        <f t="shared" si="6"/>
        <v>372.09795203240282</v>
      </c>
      <c r="L67" s="8">
        <v>95.438976253119975</v>
      </c>
      <c r="M67" s="8">
        <v>5927.1548763564606</v>
      </c>
      <c r="N67" s="74">
        <f t="shared" si="7"/>
        <v>6022.5938526095806</v>
      </c>
      <c r="O67" s="7">
        <v>1E-3</v>
      </c>
      <c r="P67" s="8">
        <v>1E-3</v>
      </c>
      <c r="Q67" s="8">
        <v>1E-3</v>
      </c>
      <c r="R67" s="170">
        <f t="shared" si="4"/>
        <v>3.0000000000000001E-3</v>
      </c>
      <c r="S67" s="14">
        <v>-5430.6309247585577</v>
      </c>
      <c r="T67" s="13">
        <v>197639.42624182583</v>
      </c>
      <c r="U67" s="14">
        <v>178943.15341772031</v>
      </c>
      <c r="V67" s="14">
        <v>137111.40863989876</v>
      </c>
      <c r="W67" s="67">
        <f t="shared" si="3"/>
        <v>175402.01109485328</v>
      </c>
      <c r="X67" s="15">
        <v>8991.3608876558828</v>
      </c>
    </row>
    <row r="68" spans="1:25" ht="16.2" thickBot="1" x14ac:dyDescent="0.35">
      <c r="A68" s="24" t="s">
        <v>6</v>
      </c>
      <c r="B68" s="180">
        <v>2026</v>
      </c>
      <c r="C68" s="16">
        <v>157.91440681103941</v>
      </c>
      <c r="D68" s="17">
        <v>206.46166732952264</v>
      </c>
      <c r="E68" s="17">
        <v>21.777253509925231</v>
      </c>
      <c r="F68" s="177">
        <f t="shared" si="5"/>
        <v>386.15332765048731</v>
      </c>
      <c r="G68" s="18">
        <v>256.36483261221764</v>
      </c>
      <c r="H68" s="16">
        <v>166.45421427997036</v>
      </c>
      <c r="I68" s="17">
        <v>237.69945157097874</v>
      </c>
      <c r="J68" s="17">
        <v>24.914440428425113</v>
      </c>
      <c r="K68" s="177">
        <f t="shared" si="6"/>
        <v>429.06810627937421</v>
      </c>
      <c r="L68" s="17">
        <v>43.551051242256328</v>
      </c>
      <c r="M68" s="17">
        <v>3291.0128474346707</v>
      </c>
      <c r="N68" s="75">
        <f t="shared" si="7"/>
        <v>3334.5638986769268</v>
      </c>
      <c r="O68" s="16">
        <v>1E-3</v>
      </c>
      <c r="P68" s="17">
        <v>1E-3</v>
      </c>
      <c r="Q68" s="17">
        <v>1E-3</v>
      </c>
      <c r="R68" s="171">
        <f>SUM(O68:Q68)</f>
        <v>3.0000000000000001E-3</v>
      </c>
      <c r="S68" s="20">
        <v>-3078.1980660647091</v>
      </c>
      <c r="T68" s="19">
        <v>197222.87565971637</v>
      </c>
      <c r="U68" s="20">
        <v>186245.4153025969</v>
      </c>
      <c r="V68" s="20">
        <v>138018.39534612739</v>
      </c>
      <c r="W68" s="68">
        <f t="shared" si="3"/>
        <v>187703.68105022743</v>
      </c>
      <c r="X68" s="21">
        <v>8985.6025586179221</v>
      </c>
    </row>
    <row r="69" spans="1:25" x14ac:dyDescent="0.3">
      <c r="A69" s="22" t="s">
        <v>0</v>
      </c>
      <c r="B69" s="178">
        <v>2027</v>
      </c>
      <c r="C69" s="4">
        <v>239.04477620648294</v>
      </c>
      <c r="D69" s="5">
        <v>191.28528015310627</v>
      </c>
      <c r="E69" s="5">
        <v>22.829555304699362</v>
      </c>
      <c r="F69" s="175">
        <f t="shared" si="5"/>
        <v>453.15961166428855</v>
      </c>
      <c r="G69" s="6">
        <v>2478.0008331808135</v>
      </c>
      <c r="H69" s="4">
        <v>167.24273722856398</v>
      </c>
      <c r="I69" s="5">
        <v>158.16588354548298</v>
      </c>
      <c r="J69" s="5">
        <v>22.171342085694704</v>
      </c>
      <c r="K69" s="175">
        <f t="shared" si="6"/>
        <v>347.57996285974173</v>
      </c>
      <c r="L69" s="5">
        <v>147.21869246472457</v>
      </c>
      <c r="M69" s="5">
        <v>3817.951938197265</v>
      </c>
      <c r="N69" s="73">
        <f t="shared" si="7"/>
        <v>3965.1706306619894</v>
      </c>
      <c r="O69" s="4">
        <v>1E-3</v>
      </c>
      <c r="P69" s="5">
        <v>1E-3</v>
      </c>
      <c r="Q69" s="5">
        <v>1E-3</v>
      </c>
      <c r="R69" s="169">
        <f t="shared" si="4"/>
        <v>3.0000000000000001E-3</v>
      </c>
      <c r="S69" s="11">
        <v>-1487.1687974811764</v>
      </c>
      <c r="T69" s="10">
        <v>223822.30370644483</v>
      </c>
      <c r="U69" s="11">
        <v>195310.8680014956</v>
      </c>
      <c r="V69" s="11">
        <v>142273.58509860712</v>
      </c>
      <c r="W69" s="66">
        <f t="shared" si="3"/>
        <v>205646.39706225978</v>
      </c>
      <c r="X69" s="12">
        <v>9767.7654331754002</v>
      </c>
      <c r="Y69" s="133"/>
    </row>
    <row r="70" spans="1:25" x14ac:dyDescent="0.3">
      <c r="A70" s="23" t="s">
        <v>1</v>
      </c>
      <c r="B70" s="179">
        <v>2027</v>
      </c>
      <c r="C70" s="7">
        <v>12.866666646839466</v>
      </c>
      <c r="D70" s="8">
        <v>759.99107490068127</v>
      </c>
      <c r="E70" s="8">
        <v>89.672264184359705</v>
      </c>
      <c r="F70" s="176">
        <f t="shared" ref="F70:F96" si="8">SUM(C70:E70)</f>
        <v>862.53000573188046</v>
      </c>
      <c r="G70" s="9">
        <v>520.68965634890503</v>
      </c>
      <c r="H70" s="7">
        <v>74.295056879031023</v>
      </c>
      <c r="I70" s="8">
        <v>977.067086044804</v>
      </c>
      <c r="J70" s="8">
        <v>92.162012243599747</v>
      </c>
      <c r="K70" s="176">
        <f t="shared" ref="K70:K96" si="9">SUM(H70:J70)</f>
        <v>1143.5241551674349</v>
      </c>
      <c r="L70" s="8">
        <v>37.659259167917043</v>
      </c>
      <c r="M70" s="8">
        <v>8935.4477030155776</v>
      </c>
      <c r="N70" s="74">
        <f t="shared" ref="N70:N96" si="10">SUM(L70:M70)</f>
        <v>8973.106962183494</v>
      </c>
      <c r="O70" s="7">
        <v>1E-3</v>
      </c>
      <c r="P70" s="8">
        <v>1E-3</v>
      </c>
      <c r="Q70" s="8">
        <v>-0.34426364038979718</v>
      </c>
      <c r="R70" s="170">
        <f t="shared" si="4"/>
        <v>-0.34226364038979717</v>
      </c>
      <c r="S70" s="14">
        <v>-8452.4163058345912</v>
      </c>
      <c r="T70" s="13">
        <v>225628.54565516807</v>
      </c>
      <c r="U70" s="14">
        <v>204777.48927929834</v>
      </c>
      <c r="V70" s="14">
        <v>143589.06044547464</v>
      </c>
      <c r="W70" s="67">
        <f t="shared" si="3"/>
        <v>201200.72328845007</v>
      </c>
      <c r="X70" s="15">
        <v>9405.1579696986992</v>
      </c>
    </row>
    <row r="71" spans="1:25" x14ac:dyDescent="0.3">
      <c r="A71" s="23" t="s">
        <v>2</v>
      </c>
      <c r="B71" s="179">
        <v>2027</v>
      </c>
      <c r="C71" s="7">
        <v>88.619709840251247</v>
      </c>
      <c r="D71" s="8">
        <v>212.70619949022108</v>
      </c>
      <c r="E71" s="8">
        <v>16.989900572416573</v>
      </c>
      <c r="F71" s="176">
        <f t="shared" si="8"/>
        <v>318.31580990288887</v>
      </c>
      <c r="G71" s="9">
        <v>668.48330870253596</v>
      </c>
      <c r="H71" s="7">
        <v>86.018489942324152</v>
      </c>
      <c r="I71" s="8">
        <v>308.91140677803526</v>
      </c>
      <c r="J71" s="8">
        <v>27.148733567160264</v>
      </c>
      <c r="K71" s="176">
        <f t="shared" si="9"/>
        <v>422.07863028751967</v>
      </c>
      <c r="L71" s="8">
        <v>120.06812618544491</v>
      </c>
      <c r="M71" s="8">
        <v>2887.9882083983921</v>
      </c>
      <c r="N71" s="74">
        <f t="shared" si="10"/>
        <v>3008.0563345838368</v>
      </c>
      <c r="O71" s="7">
        <v>1E-3</v>
      </c>
      <c r="P71" s="8">
        <v>1E-3</v>
      </c>
      <c r="Q71" s="8">
        <v>-0.46439585388315124</v>
      </c>
      <c r="R71" s="170">
        <f t="shared" si="4"/>
        <v>-0.46239585388315124</v>
      </c>
      <c r="S71" s="14">
        <v>-2339.5720258813008</v>
      </c>
      <c r="T71" s="13">
        <v>224701.20787969843</v>
      </c>
      <c r="U71" s="14">
        <v>209569.36909857544</v>
      </c>
      <c r="V71" s="14">
        <v>144988.58764056207</v>
      </c>
      <c r="W71" s="67">
        <f t="shared" ref="W71:W96" si="11">SUMPRODUCT(T71:V71,H71:J71)/K71</f>
        <v>208499.26396898847</v>
      </c>
      <c r="X71" s="15">
        <v>9799.1396295912491</v>
      </c>
    </row>
    <row r="72" spans="1:25" x14ac:dyDescent="0.3">
      <c r="A72" s="23" t="s">
        <v>3</v>
      </c>
      <c r="B72" s="179">
        <v>2027</v>
      </c>
      <c r="C72" s="7">
        <v>57.162484828443908</v>
      </c>
      <c r="D72" s="8">
        <v>145.9972447270857</v>
      </c>
      <c r="E72" s="8">
        <v>13.724892681767582</v>
      </c>
      <c r="F72" s="176">
        <f t="shared" si="8"/>
        <v>216.88462223729721</v>
      </c>
      <c r="G72" s="9">
        <v>510.04362401598883</v>
      </c>
      <c r="H72" s="7">
        <v>60.478386534700185</v>
      </c>
      <c r="I72" s="8">
        <v>176.53846929209067</v>
      </c>
      <c r="J72" s="8">
        <v>20.541734176742263</v>
      </c>
      <c r="K72" s="176">
        <f t="shared" si="9"/>
        <v>257.55859000353308</v>
      </c>
      <c r="L72" s="8">
        <v>40.462910012311099</v>
      </c>
      <c r="M72" s="8">
        <v>2013.8879344953402</v>
      </c>
      <c r="N72" s="74">
        <f t="shared" si="10"/>
        <v>2054.3508445076513</v>
      </c>
      <c r="O72" s="7">
        <v>1E-3</v>
      </c>
      <c r="P72" s="8">
        <v>1E-3</v>
      </c>
      <c r="Q72" s="8">
        <v>1E-3</v>
      </c>
      <c r="R72" s="170">
        <f t="shared" ref="R72:R74" si="12">SUM(O72:Q72)</f>
        <v>3.0000000000000001E-3</v>
      </c>
      <c r="S72" s="14">
        <v>-1544.3062204916625</v>
      </c>
      <c r="T72" s="13">
        <v>227062.99293201114</v>
      </c>
      <c r="U72" s="14">
        <v>196122.92983097961</v>
      </c>
      <c r="V72" s="14">
        <v>144093.77167866792</v>
      </c>
      <c r="W72" s="67">
        <f t="shared" si="11"/>
        <v>199238.4770911845</v>
      </c>
      <c r="X72" s="15">
        <v>10140.345763467159</v>
      </c>
    </row>
    <row r="73" spans="1:25" x14ac:dyDescent="0.3">
      <c r="A73" s="23" t="s">
        <v>4</v>
      </c>
      <c r="B73" s="179">
        <v>2027</v>
      </c>
      <c r="C73" s="7">
        <v>44.8243372134475</v>
      </c>
      <c r="D73" s="8">
        <v>201.8720778456651</v>
      </c>
      <c r="E73" s="8">
        <v>18.803187158997915</v>
      </c>
      <c r="F73" s="176">
        <f t="shared" si="8"/>
        <v>265.49960221811051</v>
      </c>
      <c r="G73" s="9">
        <v>1766.240692469562</v>
      </c>
      <c r="H73" s="7">
        <v>25.246278690444296</v>
      </c>
      <c r="I73" s="8">
        <v>115.8366043240962</v>
      </c>
      <c r="J73" s="8">
        <v>19.596754749275519</v>
      </c>
      <c r="K73" s="176">
        <f t="shared" si="9"/>
        <v>160.679637763816</v>
      </c>
      <c r="L73" s="8">
        <v>79.821496742056567</v>
      </c>
      <c r="M73" s="8">
        <v>2566.7188038537865</v>
      </c>
      <c r="N73" s="74">
        <f t="shared" si="10"/>
        <v>2646.5403005958433</v>
      </c>
      <c r="O73" s="7">
        <v>1E-3</v>
      </c>
      <c r="P73" s="8">
        <v>1E-3</v>
      </c>
      <c r="Q73" s="8">
        <v>1E-3</v>
      </c>
      <c r="R73" s="170">
        <f t="shared" si="12"/>
        <v>3.0000000000000001E-3</v>
      </c>
      <c r="S73" s="14">
        <v>-880.29860812628203</v>
      </c>
      <c r="T73" s="13">
        <v>225928.61263687984</v>
      </c>
      <c r="U73" s="14">
        <v>198262.17062417843</v>
      </c>
      <c r="V73" s="14">
        <v>142708.97019120349</v>
      </c>
      <c r="W73" s="67">
        <f t="shared" si="11"/>
        <v>195833.81228066375</v>
      </c>
      <c r="X73" s="15">
        <v>9698.991747115002</v>
      </c>
    </row>
    <row r="74" spans="1:25" x14ac:dyDescent="0.3">
      <c r="A74" s="23" t="s">
        <v>5</v>
      </c>
      <c r="B74" s="179">
        <v>2027</v>
      </c>
      <c r="C74" s="7">
        <v>5.6153746455918423</v>
      </c>
      <c r="D74" s="8">
        <v>584.21967301630582</v>
      </c>
      <c r="E74" s="8">
        <v>72.947349026983304</v>
      </c>
      <c r="F74" s="176">
        <f t="shared" si="8"/>
        <v>662.78239668888091</v>
      </c>
      <c r="G74" s="9">
        <v>636.82288218304029</v>
      </c>
      <c r="H74" s="7">
        <v>27.495467242765635</v>
      </c>
      <c r="I74" s="8">
        <v>320.57542040005694</v>
      </c>
      <c r="J74" s="8">
        <v>50.449646578559779</v>
      </c>
      <c r="K74" s="176">
        <f t="shared" si="9"/>
        <v>398.52053422138238</v>
      </c>
      <c r="L74" s="8">
        <v>114.30862482639385</v>
      </c>
      <c r="M74" s="8">
        <v>6865.9240070180249</v>
      </c>
      <c r="N74" s="74">
        <f t="shared" si="10"/>
        <v>6980.2326318444184</v>
      </c>
      <c r="O74" s="7">
        <v>1E-3</v>
      </c>
      <c r="P74" s="8">
        <v>1E-3</v>
      </c>
      <c r="Q74" s="8">
        <v>1E-3</v>
      </c>
      <c r="R74" s="170">
        <f t="shared" si="12"/>
        <v>3.0000000000000001E-3</v>
      </c>
      <c r="S74" s="14">
        <v>-6343.4087496613784</v>
      </c>
      <c r="T74" s="13">
        <v>227714.48725078249</v>
      </c>
      <c r="U74" s="14">
        <v>188870.0552882285</v>
      </c>
      <c r="V74" s="14">
        <v>141257.41393608961</v>
      </c>
      <c r="W74" s="67">
        <f t="shared" si="11"/>
        <v>185522.6866892598</v>
      </c>
      <c r="X74" s="15">
        <v>9278.999784863785</v>
      </c>
    </row>
    <row r="75" spans="1:25" ht="16.2" thickBot="1" x14ac:dyDescent="0.35">
      <c r="A75" s="24" t="s">
        <v>6</v>
      </c>
      <c r="B75" s="180">
        <v>2027</v>
      </c>
      <c r="C75" s="16">
        <v>149.42660710532633</v>
      </c>
      <c r="D75" s="17">
        <v>232.64124046326498</v>
      </c>
      <c r="E75" s="17">
        <v>25.16875905927607</v>
      </c>
      <c r="F75" s="177">
        <f t="shared" si="8"/>
        <v>407.23660662786739</v>
      </c>
      <c r="G75" s="18">
        <v>275.76605539448053</v>
      </c>
      <c r="H75" s="16">
        <v>156.7835399685539</v>
      </c>
      <c r="I75" s="17">
        <v>271.6179202117637</v>
      </c>
      <c r="J75" s="17">
        <v>28.876344081741191</v>
      </c>
      <c r="K75" s="177">
        <f t="shared" si="9"/>
        <v>457.27780426205879</v>
      </c>
      <c r="L75" s="17">
        <v>46.486941338316278</v>
      </c>
      <c r="M75" s="17">
        <v>3589.6750330979112</v>
      </c>
      <c r="N75" s="75">
        <f t="shared" si="10"/>
        <v>3636.1619744362274</v>
      </c>
      <c r="O75" s="16">
        <v>1E-3</v>
      </c>
      <c r="P75" s="17">
        <v>1E-3</v>
      </c>
      <c r="Q75" s="17">
        <v>1E-3</v>
      </c>
      <c r="R75" s="171">
        <f>SUM(O75:Q75)</f>
        <v>3.0000000000000001E-3</v>
      </c>
      <c r="S75" s="20">
        <v>-3360.3949190417466</v>
      </c>
      <c r="T75" s="19">
        <v>227113.38525424417</v>
      </c>
      <c r="U75" s="20">
        <v>198938.97738266829</v>
      </c>
      <c r="V75" s="20">
        <v>142200.84374835677</v>
      </c>
      <c r="W75" s="68">
        <f t="shared" si="11"/>
        <v>205016.01306500987</v>
      </c>
      <c r="X75" s="21">
        <v>9273.3536056605662</v>
      </c>
    </row>
    <row r="76" spans="1:25" x14ac:dyDescent="0.3">
      <c r="A76" s="22" t="s">
        <v>0</v>
      </c>
      <c r="B76" s="178">
        <v>2028</v>
      </c>
      <c r="C76" s="4">
        <v>224.48072915146116</v>
      </c>
      <c r="D76" s="5">
        <v>216.73957620459848</v>
      </c>
      <c r="E76" s="5">
        <v>26.622822396690015</v>
      </c>
      <c r="F76" s="175">
        <f t="shared" si="8"/>
        <v>467.84312775274964</v>
      </c>
      <c r="G76" s="6">
        <v>2667.0878436120602</v>
      </c>
      <c r="H76" s="4">
        <v>157.98803497353674</v>
      </c>
      <c r="I76" s="5">
        <v>177.31451879588744</v>
      </c>
      <c r="J76" s="5">
        <v>25.782726478547598</v>
      </c>
      <c r="K76" s="175">
        <f t="shared" si="9"/>
        <v>361.08528024797181</v>
      </c>
      <c r="L76" s="5">
        <v>184.32002782658941</v>
      </c>
      <c r="M76" s="5">
        <v>4084.5943141445232</v>
      </c>
      <c r="N76" s="73">
        <f t="shared" si="10"/>
        <v>4268.9143419711127</v>
      </c>
      <c r="O76" s="4">
        <v>1E-3</v>
      </c>
      <c r="P76" s="5">
        <v>1E-3</v>
      </c>
      <c r="Q76" s="5">
        <v>-3.8221416266931305E-2</v>
      </c>
      <c r="R76" s="169">
        <f t="shared" ref="R76:R81" si="13">SUM(O76:Q76)</f>
        <v>-3.6221416266931303E-2</v>
      </c>
      <c r="S76" s="11">
        <v>-1601.8254983590516</v>
      </c>
      <c r="T76" s="10">
        <v>260864.5404661808</v>
      </c>
      <c r="U76" s="11">
        <v>206275.87769900367</v>
      </c>
      <c r="V76" s="11">
        <v>145492.62356096014</v>
      </c>
      <c r="W76" s="66">
        <f t="shared" si="11"/>
        <v>225820.28433240531</v>
      </c>
      <c r="X76" s="12">
        <v>10066.029960890046</v>
      </c>
      <c r="Y76" s="122"/>
    </row>
    <row r="77" spans="1:25" x14ac:dyDescent="0.3">
      <c r="A77" s="23" t="s">
        <v>1</v>
      </c>
      <c r="B77" s="179">
        <v>2028</v>
      </c>
      <c r="C77" s="7">
        <v>12.077038277067874</v>
      </c>
      <c r="D77" s="8">
        <v>864.70461078574635</v>
      </c>
      <c r="E77" s="8">
        <v>104.55341106859451</v>
      </c>
      <c r="F77" s="176">
        <f t="shared" si="8"/>
        <v>981.3350601314088</v>
      </c>
      <c r="G77" s="9">
        <v>560.74235036054495</v>
      </c>
      <c r="H77" s="7">
        <v>69.922265023791439</v>
      </c>
      <c r="I77" s="8">
        <v>1107.5814704390978</v>
      </c>
      <c r="J77" s="8">
        <v>106.92791588731487</v>
      </c>
      <c r="K77" s="176">
        <f t="shared" si="9"/>
        <v>1284.431651350204</v>
      </c>
      <c r="L77" s="8">
        <v>37.72714334877287</v>
      </c>
      <c r="M77" s="8">
        <v>10447.418900760282</v>
      </c>
      <c r="N77" s="74">
        <f t="shared" si="10"/>
        <v>10485.146044109055</v>
      </c>
      <c r="O77" s="7">
        <v>1E-3</v>
      </c>
      <c r="P77" s="8">
        <v>1E-3</v>
      </c>
      <c r="Q77" s="8">
        <v>-0.92559133253378301</v>
      </c>
      <c r="R77" s="170">
        <f t="shared" si="13"/>
        <v>-0.923591332533783</v>
      </c>
      <c r="S77" s="14">
        <v>-9924.4026937485105</v>
      </c>
      <c r="T77" s="13">
        <v>262931.84106674697</v>
      </c>
      <c r="U77" s="14">
        <v>217873.21418425126</v>
      </c>
      <c r="V77" s="14">
        <v>146810.50340110599</v>
      </c>
      <c r="W77" s="67">
        <f t="shared" si="11"/>
        <v>214410.21457179001</v>
      </c>
      <c r="X77" s="15">
        <v>9703.5591784292701</v>
      </c>
    </row>
    <row r="78" spans="1:25" x14ac:dyDescent="0.3">
      <c r="A78" s="23" t="s">
        <v>2</v>
      </c>
      <c r="B78" s="179">
        <v>2028</v>
      </c>
      <c r="C78" s="7">
        <v>83.21091141137741</v>
      </c>
      <c r="D78" s="8">
        <v>242.33512600791607</v>
      </c>
      <c r="E78" s="8">
        <v>19.808606099782811</v>
      </c>
      <c r="F78" s="176">
        <f t="shared" si="8"/>
        <v>345.35464351907632</v>
      </c>
      <c r="G78" s="9">
        <v>719.41340052480859</v>
      </c>
      <c r="H78" s="7">
        <v>81.017263077710439</v>
      </c>
      <c r="I78" s="8">
        <v>368.50458668061958</v>
      </c>
      <c r="J78" s="8">
        <v>33.206816169534115</v>
      </c>
      <c r="K78" s="176">
        <f t="shared" si="9"/>
        <v>482.72866592786414</v>
      </c>
      <c r="L78" s="8">
        <v>135.26513514039584</v>
      </c>
      <c r="M78" s="8">
        <v>3227.3343956046747</v>
      </c>
      <c r="N78" s="74">
        <f t="shared" si="10"/>
        <v>3362.5995307450703</v>
      </c>
      <c r="O78" s="7">
        <v>1E-3</v>
      </c>
      <c r="P78" s="8">
        <v>1E-3</v>
      </c>
      <c r="Q78" s="8">
        <v>-0.70777532719446479</v>
      </c>
      <c r="R78" s="170">
        <f t="shared" si="13"/>
        <v>-0.70577532719446479</v>
      </c>
      <c r="S78" s="14">
        <v>-2643.1851302202617</v>
      </c>
      <c r="T78" s="13">
        <v>261893.17219301703</v>
      </c>
      <c r="U78" s="14">
        <v>223616.16340165603</v>
      </c>
      <c r="V78" s="14">
        <v>148219.57714876346</v>
      </c>
      <c r="W78" s="67">
        <f t="shared" si="11"/>
        <v>224853.74872387631</v>
      </c>
      <c r="X78" s="15">
        <v>10097.431387294862</v>
      </c>
    </row>
    <row r="79" spans="1:25" x14ac:dyDescent="0.3">
      <c r="A79" s="23" t="s">
        <v>3</v>
      </c>
      <c r="B79" s="179">
        <v>2028</v>
      </c>
      <c r="C79" s="7">
        <v>53.612525925238131</v>
      </c>
      <c r="D79" s="8">
        <v>165.42770750063866</v>
      </c>
      <c r="E79" s="8">
        <v>16.005791005107998</v>
      </c>
      <c r="F79" s="176">
        <f t="shared" si="8"/>
        <v>235.0460244309848</v>
      </c>
      <c r="G79" s="9">
        <v>550.31477815912774</v>
      </c>
      <c r="H79" s="7">
        <v>57.04416267769821</v>
      </c>
      <c r="I79" s="8">
        <v>200.79469249633428</v>
      </c>
      <c r="J79" s="8">
        <v>24.394223093421395</v>
      </c>
      <c r="K79" s="176">
        <f t="shared" si="9"/>
        <v>282.23307826745383</v>
      </c>
      <c r="L79" s="8">
        <v>43.790256070424249</v>
      </c>
      <c r="M79" s="8">
        <v>2253.9116527822166</v>
      </c>
      <c r="N79" s="74">
        <f t="shared" si="10"/>
        <v>2297.7019088526408</v>
      </c>
      <c r="O79" s="7">
        <v>1E-3</v>
      </c>
      <c r="P79" s="8">
        <v>1E-3</v>
      </c>
      <c r="Q79" s="8">
        <v>1E-3</v>
      </c>
      <c r="R79" s="170">
        <f t="shared" si="13"/>
        <v>3.0000000000000001E-3</v>
      </c>
      <c r="S79" s="14">
        <v>-1747.386130693513</v>
      </c>
      <c r="T79" s="13">
        <v>264038.64137144829</v>
      </c>
      <c r="U79" s="14">
        <v>207022.91167200502</v>
      </c>
      <c r="V79" s="14">
        <v>147306.59963344893</v>
      </c>
      <c r="W79" s="67">
        <f t="shared" si="11"/>
        <v>213385.31799588804</v>
      </c>
      <c r="X79" s="15">
        <v>10438.607492945774</v>
      </c>
    </row>
    <row r="80" spans="1:25" x14ac:dyDescent="0.3">
      <c r="A80" s="23" t="s">
        <v>4</v>
      </c>
      <c r="B80" s="179">
        <v>2028</v>
      </c>
      <c r="C80" s="7">
        <v>42.059273605758236</v>
      </c>
      <c r="D80" s="8">
        <v>230.14921607384375</v>
      </c>
      <c r="E80" s="8">
        <v>21.929958266074188</v>
      </c>
      <c r="F80" s="176">
        <f t="shared" si="8"/>
        <v>294.13844794567621</v>
      </c>
      <c r="G80" s="9">
        <v>1907.3463706847319</v>
      </c>
      <c r="H80" s="7">
        <v>23.502985849360531</v>
      </c>
      <c r="I80" s="8">
        <v>130.18800301904304</v>
      </c>
      <c r="J80" s="8">
        <v>23.715053798098044</v>
      </c>
      <c r="K80" s="176">
        <f t="shared" si="9"/>
        <v>177.40604266650161</v>
      </c>
      <c r="L80" s="8">
        <v>92.245014672673662</v>
      </c>
      <c r="M80" s="8">
        <v>2925.2875176423249</v>
      </c>
      <c r="N80" s="74">
        <f t="shared" si="10"/>
        <v>3017.5325323149987</v>
      </c>
      <c r="O80" s="7">
        <v>1E-3</v>
      </c>
      <c r="P80" s="8">
        <v>1E-3</v>
      </c>
      <c r="Q80" s="8">
        <v>1E-3</v>
      </c>
      <c r="R80" s="170">
        <f t="shared" si="13"/>
        <v>3.0000000000000001E-3</v>
      </c>
      <c r="S80" s="14">
        <v>-1110.1851616302672</v>
      </c>
      <c r="T80" s="13">
        <v>263040.59992576123</v>
      </c>
      <c r="U80" s="14">
        <v>209434.72452764498</v>
      </c>
      <c r="V80" s="14">
        <v>145919.90133948147</v>
      </c>
      <c r="W80" s="67">
        <f t="shared" si="11"/>
        <v>208046.04963102611</v>
      </c>
      <c r="X80" s="15">
        <v>9997.265636559534</v>
      </c>
    </row>
    <row r="81" spans="1:25" x14ac:dyDescent="0.3">
      <c r="A81" s="23" t="s">
        <v>5</v>
      </c>
      <c r="B81" s="179">
        <v>2028</v>
      </c>
      <c r="C81" s="7">
        <v>5.2657390447279662</v>
      </c>
      <c r="D81" s="8">
        <v>661.44004844574158</v>
      </c>
      <c r="E81" s="8">
        <v>85.089248458046669</v>
      </c>
      <c r="F81" s="176">
        <f t="shared" si="8"/>
        <v>751.79503594851622</v>
      </c>
      <c r="G81" s="9">
        <v>688.25371353216542</v>
      </c>
      <c r="H81" s="7">
        <v>25.070986237582694</v>
      </c>
      <c r="I81" s="8">
        <v>347.70958278775885</v>
      </c>
      <c r="J81" s="8">
        <v>57.218712427049617</v>
      </c>
      <c r="K81" s="176">
        <f t="shared" si="9"/>
        <v>429.99928145239119</v>
      </c>
      <c r="L81" s="8">
        <v>136.78915101187013</v>
      </c>
      <c r="M81" s="8">
        <v>7999.5466111020578</v>
      </c>
      <c r="N81" s="74">
        <f t="shared" si="10"/>
        <v>8136.3357621139276</v>
      </c>
      <c r="O81" s="7">
        <v>1E-3</v>
      </c>
      <c r="P81" s="8">
        <v>1E-3</v>
      </c>
      <c r="Q81" s="8">
        <v>1E-3</v>
      </c>
      <c r="R81" s="170">
        <f t="shared" si="13"/>
        <v>3.0000000000000001E-3</v>
      </c>
      <c r="S81" s="14">
        <v>-7448.0810485817638</v>
      </c>
      <c r="T81" s="13">
        <v>264959.45594784687</v>
      </c>
      <c r="U81" s="14">
        <v>197994.27022119364</v>
      </c>
      <c r="V81" s="14">
        <v>144467.37895125832</v>
      </c>
      <c r="W81" s="67">
        <f t="shared" si="11"/>
        <v>194775.99379927941</v>
      </c>
      <c r="X81" s="15">
        <v>9577.2124270363838</v>
      </c>
    </row>
    <row r="82" spans="1:25" ht="16.2" thickBot="1" x14ac:dyDescent="0.35">
      <c r="A82" s="24" t="s">
        <v>6</v>
      </c>
      <c r="B82" s="180">
        <v>2028</v>
      </c>
      <c r="C82" s="16">
        <v>140.12449560829509</v>
      </c>
      <c r="D82" s="17">
        <v>263.65514579657673</v>
      </c>
      <c r="E82" s="17">
        <v>29.356374019657228</v>
      </c>
      <c r="F82" s="177">
        <f t="shared" si="8"/>
        <v>433.13601542452903</v>
      </c>
      <c r="G82" s="18">
        <v>298.04994749786988</v>
      </c>
      <c r="H82" s="16">
        <v>146.28501518424559</v>
      </c>
      <c r="I82" s="17">
        <v>312.35857659632023</v>
      </c>
      <c r="J82" s="17">
        <v>33.795351535982874</v>
      </c>
      <c r="K82" s="177">
        <f t="shared" si="9"/>
        <v>492.43894331654872</v>
      </c>
      <c r="L82" s="17">
        <v>49.666106107912334</v>
      </c>
      <c r="M82" s="17">
        <v>3948.5433944898828</v>
      </c>
      <c r="N82" s="75">
        <f t="shared" si="10"/>
        <v>3998.2095005977949</v>
      </c>
      <c r="O82" s="16">
        <v>1E-3</v>
      </c>
      <c r="P82" s="17">
        <v>1E-3</v>
      </c>
      <c r="Q82" s="17">
        <v>1E-3</v>
      </c>
      <c r="R82" s="171">
        <f>SUM(O82:Q82)</f>
        <v>3.0000000000000001E-3</v>
      </c>
      <c r="S82" s="20">
        <v>-3700.1585530999255</v>
      </c>
      <c r="T82" s="19">
        <v>264105.49317002343</v>
      </c>
      <c r="U82" s="20">
        <v>211489.63043901487</v>
      </c>
      <c r="V82" s="20">
        <v>145453.76486884124</v>
      </c>
      <c r="W82" s="68">
        <f t="shared" si="11"/>
        <v>222587.87330096844</v>
      </c>
      <c r="X82" s="21">
        <v>9571.649590918787</v>
      </c>
    </row>
    <row r="83" spans="1:25" x14ac:dyDescent="0.3">
      <c r="A83" s="22" t="s">
        <v>0</v>
      </c>
      <c r="B83" s="178">
        <v>2029</v>
      </c>
      <c r="C83" s="4">
        <v>209.01373070324692</v>
      </c>
      <c r="D83" s="5">
        <v>247.03106126891646</v>
      </c>
      <c r="E83" s="5">
        <v>31.332146350885438</v>
      </c>
      <c r="F83" s="175">
        <f t="shared" si="8"/>
        <v>487.37693832304876</v>
      </c>
      <c r="G83" s="6">
        <v>2884.6646898017789</v>
      </c>
      <c r="H83" s="4">
        <v>148.03180726421806</v>
      </c>
      <c r="I83" s="5">
        <v>199.75893327764248</v>
      </c>
      <c r="J83" s="5">
        <v>30.246950929643365</v>
      </c>
      <c r="K83" s="175">
        <f t="shared" si="9"/>
        <v>378.03769147150393</v>
      </c>
      <c r="L83" s="5">
        <v>233.7512950572079</v>
      </c>
      <c r="M83" s="5">
        <v>4411.9156385965416</v>
      </c>
      <c r="N83" s="73">
        <f t="shared" si="10"/>
        <v>4645.6669336537498</v>
      </c>
      <c r="O83" s="4">
        <v>1E-3</v>
      </c>
      <c r="P83" s="5">
        <v>1E-3</v>
      </c>
      <c r="Q83" s="5">
        <v>-8.6270931548641572E-2</v>
      </c>
      <c r="R83" s="169">
        <f t="shared" ref="R83:R88" si="14">SUM(O83:Q83)</f>
        <v>-8.427093154864157E-2</v>
      </c>
      <c r="S83" s="11">
        <v>-1761.0012438519709</v>
      </c>
      <c r="T83" s="10">
        <v>307313.99609815318</v>
      </c>
      <c r="U83" s="11">
        <v>216654.47086096162</v>
      </c>
      <c r="V83" s="11">
        <v>147721.93945926666</v>
      </c>
      <c r="W83" s="66">
        <f t="shared" si="11"/>
        <v>246639.56157424764</v>
      </c>
      <c r="X83" s="12">
        <v>10375.240251122375</v>
      </c>
      <c r="Y83" s="122"/>
    </row>
    <row r="84" spans="1:25" x14ac:dyDescent="0.3">
      <c r="A84" s="23" t="s">
        <v>1</v>
      </c>
      <c r="B84" s="179">
        <v>2029</v>
      </c>
      <c r="C84" s="7">
        <v>11.239842666675907</v>
      </c>
      <c r="D84" s="8">
        <v>989.88845601335584</v>
      </c>
      <c r="E84" s="8">
        <v>123.03305032832988</v>
      </c>
      <c r="F84" s="176">
        <f t="shared" si="8"/>
        <v>1124.1613490083616</v>
      </c>
      <c r="G84" s="9">
        <v>606.7885021744753</v>
      </c>
      <c r="H84" s="7">
        <v>65.276574965517284</v>
      </c>
      <c r="I84" s="8">
        <v>1261.1410843416795</v>
      </c>
      <c r="J84" s="8">
        <v>125.00377785440939</v>
      </c>
      <c r="K84" s="176">
        <f t="shared" si="9"/>
        <v>1451.4214371616063</v>
      </c>
      <c r="L84" s="8">
        <v>37.824936026242206</v>
      </c>
      <c r="M84" s="8">
        <v>12301.209166415127</v>
      </c>
      <c r="N84" s="74">
        <f t="shared" si="10"/>
        <v>12339.034102441368</v>
      </c>
      <c r="O84" s="7">
        <v>1E-3</v>
      </c>
      <c r="P84" s="8">
        <v>1E-3</v>
      </c>
      <c r="Q84" s="8">
        <v>-1.3909609621382135</v>
      </c>
      <c r="R84" s="170">
        <f t="shared" si="14"/>
        <v>-1.3889609621382135</v>
      </c>
      <c r="S84" s="14">
        <v>-11732.244600266891</v>
      </c>
      <c r="T84" s="13">
        <v>309760.82518336561</v>
      </c>
      <c r="U84" s="14">
        <v>230708.57253841509</v>
      </c>
      <c r="V84" s="14">
        <v>149048.58590056206</v>
      </c>
      <c r="W84" s="67">
        <f t="shared" si="11"/>
        <v>227230.91511647977</v>
      </c>
      <c r="X84" s="15">
        <v>10012.903572890367</v>
      </c>
    </row>
    <row r="85" spans="1:25" x14ac:dyDescent="0.3">
      <c r="A85" s="23" t="s">
        <v>2</v>
      </c>
      <c r="B85" s="179">
        <v>2029</v>
      </c>
      <c r="C85" s="7">
        <v>77.468043751381359</v>
      </c>
      <c r="D85" s="8">
        <v>277.8133894290321</v>
      </c>
      <c r="E85" s="8">
        <v>23.309879901407871</v>
      </c>
      <c r="F85" s="176">
        <f t="shared" si="8"/>
        <v>378.59131308182134</v>
      </c>
      <c r="G85" s="9">
        <v>778.04739913015317</v>
      </c>
      <c r="H85" s="7">
        <v>75.580822289042374</v>
      </c>
      <c r="I85" s="8">
        <v>441.91983390918369</v>
      </c>
      <c r="J85" s="8">
        <v>41.006262502075685</v>
      </c>
      <c r="K85" s="176">
        <f t="shared" si="9"/>
        <v>558.50691870030187</v>
      </c>
      <c r="L85" s="8">
        <v>152.79464918226574</v>
      </c>
      <c r="M85" s="8">
        <v>3645.0545628960085</v>
      </c>
      <c r="N85" s="74">
        <f t="shared" si="10"/>
        <v>3797.8492120782744</v>
      </c>
      <c r="O85" s="7">
        <v>1E-3</v>
      </c>
      <c r="P85" s="8">
        <v>1E-3</v>
      </c>
      <c r="Q85" s="8">
        <v>-1.0518333571031306</v>
      </c>
      <c r="R85" s="170">
        <f t="shared" si="14"/>
        <v>-1.0498333571031306</v>
      </c>
      <c r="S85" s="14">
        <v>-3019.8008129481204</v>
      </c>
      <c r="T85" s="13">
        <v>308565.57638792851</v>
      </c>
      <c r="U85" s="14">
        <v>237558.42591615798</v>
      </c>
      <c r="V85" s="14">
        <v>150470.40104855495</v>
      </c>
      <c r="W85" s="67">
        <f t="shared" si="11"/>
        <v>240773.47008558124</v>
      </c>
      <c r="X85" s="15">
        <v>10406.661112913829</v>
      </c>
    </row>
    <row r="86" spans="1:25" x14ac:dyDescent="0.3">
      <c r="A86" s="23" t="s">
        <v>3</v>
      </c>
      <c r="B86" s="179">
        <v>2029</v>
      </c>
      <c r="C86" s="7">
        <v>49.846386664284012</v>
      </c>
      <c r="D86" s="8">
        <v>188.4996301403217</v>
      </c>
      <c r="E86" s="8">
        <v>18.838060033532891</v>
      </c>
      <c r="F86" s="176">
        <f t="shared" si="8"/>
        <v>257.18407683813859</v>
      </c>
      <c r="G86" s="9">
        <v>596.84929919042065</v>
      </c>
      <c r="H86" s="7">
        <v>53.37614236770704</v>
      </c>
      <c r="I86" s="8">
        <v>229.63469727578169</v>
      </c>
      <c r="J86" s="8">
        <v>29.246916180624503</v>
      </c>
      <c r="K86" s="176">
        <f t="shared" si="9"/>
        <v>312.25775582411325</v>
      </c>
      <c r="L86" s="8">
        <v>47.7831743270999</v>
      </c>
      <c r="M86" s="8">
        <v>2548.7066928559293</v>
      </c>
      <c r="N86" s="74">
        <f t="shared" si="10"/>
        <v>2596.4898671830292</v>
      </c>
      <c r="O86" s="7">
        <v>1E-3</v>
      </c>
      <c r="P86" s="8">
        <v>1E-3</v>
      </c>
      <c r="Q86" s="8">
        <v>1E-3</v>
      </c>
      <c r="R86" s="170">
        <f t="shared" si="14"/>
        <v>3.0000000000000001E-3</v>
      </c>
      <c r="S86" s="14">
        <v>-1999.6395679926088</v>
      </c>
      <c r="T86" s="13">
        <v>310454.08572923916</v>
      </c>
      <c r="U86" s="14">
        <v>217324.90963711857</v>
      </c>
      <c r="V86" s="14">
        <v>149564.29537545092</v>
      </c>
      <c r="W86" s="67">
        <f t="shared" si="11"/>
        <v>226897.40895945835</v>
      </c>
      <c r="X86" s="15">
        <v>10747.812885717854</v>
      </c>
    </row>
    <row r="87" spans="1:25" x14ac:dyDescent="0.3">
      <c r="A87" s="23" t="s">
        <v>4</v>
      </c>
      <c r="B87" s="179">
        <v>2029</v>
      </c>
      <c r="C87" s="7">
        <v>39.114817434271536</v>
      </c>
      <c r="D87" s="8">
        <v>263.92367549941946</v>
      </c>
      <c r="E87" s="8">
        <v>25.817123986458739</v>
      </c>
      <c r="F87" s="176">
        <f t="shared" si="8"/>
        <v>328.85561692014971</v>
      </c>
      <c r="G87" s="9">
        <v>2070.5100034739894</v>
      </c>
      <c r="H87" s="7">
        <v>21.695505199273054</v>
      </c>
      <c r="I87" s="8">
        <v>147.27025234875774</v>
      </c>
      <c r="J87" s="8">
        <v>28.976721076038324</v>
      </c>
      <c r="K87" s="176">
        <f t="shared" si="9"/>
        <v>197.94247862406911</v>
      </c>
      <c r="L87" s="8">
        <v>107.48990375321274</v>
      </c>
      <c r="M87" s="8">
        <v>3368.166563565198</v>
      </c>
      <c r="N87" s="74">
        <f t="shared" si="10"/>
        <v>3475.6564673184107</v>
      </c>
      <c r="O87" s="7">
        <v>1E-3</v>
      </c>
      <c r="P87" s="8">
        <v>1E-3</v>
      </c>
      <c r="Q87" s="8">
        <v>1E-3</v>
      </c>
      <c r="R87" s="170">
        <f t="shared" si="14"/>
        <v>3.0000000000000001E-3</v>
      </c>
      <c r="S87" s="14">
        <v>-1405.1454638444213</v>
      </c>
      <c r="T87" s="13">
        <v>309580.68462216802</v>
      </c>
      <c r="U87" s="14">
        <v>219827.95901984611</v>
      </c>
      <c r="V87" s="14">
        <v>148149.72761995564</v>
      </c>
      <c r="W87" s="67">
        <f t="shared" si="11"/>
        <v>219172.36758517125</v>
      </c>
      <c r="X87" s="15">
        <v>10306.477641685749</v>
      </c>
    </row>
    <row r="88" spans="1:25" x14ac:dyDescent="0.3">
      <c r="A88" s="23" t="s">
        <v>5</v>
      </c>
      <c r="B88" s="179">
        <v>2029</v>
      </c>
      <c r="C88" s="7">
        <v>4.8943194374100996</v>
      </c>
      <c r="D88" s="8">
        <v>753.11707437914288</v>
      </c>
      <c r="E88" s="8">
        <v>100.17950512220067</v>
      </c>
      <c r="F88" s="176">
        <f t="shared" si="8"/>
        <v>858.19089893875366</v>
      </c>
      <c r="G88" s="9">
        <v>747.46421847128454</v>
      </c>
      <c r="H88" s="7">
        <v>22.662909779319932</v>
      </c>
      <c r="I88" s="8">
        <v>379.45460857146213</v>
      </c>
      <c r="J88" s="8">
        <v>65.445280692246399</v>
      </c>
      <c r="K88" s="176">
        <f t="shared" si="9"/>
        <v>467.56279904302846</v>
      </c>
      <c r="L88" s="8">
        <v>163.55362225743124</v>
      </c>
      <c r="M88" s="8">
        <v>9381.4524104462744</v>
      </c>
      <c r="N88" s="74">
        <f t="shared" si="10"/>
        <v>9545.0060327037063</v>
      </c>
      <c r="O88" s="7">
        <v>1E-3</v>
      </c>
      <c r="P88" s="8">
        <v>1E-3</v>
      </c>
      <c r="Q88" s="8">
        <v>1E-3</v>
      </c>
      <c r="R88" s="170">
        <f t="shared" si="14"/>
        <v>3.0000000000000001E-3</v>
      </c>
      <c r="S88" s="14">
        <v>-8797.5408142324213</v>
      </c>
      <c r="T88" s="13">
        <v>311685.29596071673</v>
      </c>
      <c r="U88" s="14">
        <v>206184.63475190153</v>
      </c>
      <c r="V88" s="14">
        <v>146698.81572507866</v>
      </c>
      <c r="W88" s="67">
        <f t="shared" si="11"/>
        <v>202971.98789492526</v>
      </c>
      <c r="X88" s="15">
        <v>9886.3856117976266</v>
      </c>
    </row>
    <row r="89" spans="1:25" ht="16.2" thickBot="1" x14ac:dyDescent="0.35">
      <c r="A89" s="24" t="s">
        <v>6</v>
      </c>
      <c r="B89" s="180">
        <v>2029</v>
      </c>
      <c r="C89" s="16">
        <v>130.24239033785614</v>
      </c>
      <c r="D89" s="17">
        <v>300.51383258714463</v>
      </c>
      <c r="E89" s="17">
        <v>34.561201310955994</v>
      </c>
      <c r="F89" s="177">
        <f t="shared" si="8"/>
        <v>465.31742423595676</v>
      </c>
      <c r="G89" s="18">
        <v>323.80961689073206</v>
      </c>
      <c r="H89" s="16">
        <v>135.19576913004838</v>
      </c>
      <c r="I89" s="17">
        <v>361.60770959282524</v>
      </c>
      <c r="J89" s="17">
        <v>39.922241061411455</v>
      </c>
      <c r="K89" s="177">
        <f t="shared" si="9"/>
        <v>536.72571978428505</v>
      </c>
      <c r="L89" s="17">
        <v>53.085681359671682</v>
      </c>
      <c r="M89" s="17">
        <v>4389.6854992702929</v>
      </c>
      <c r="N89" s="75">
        <f t="shared" si="10"/>
        <v>4442.7711806299649</v>
      </c>
      <c r="O89" s="16">
        <v>1E-3</v>
      </c>
      <c r="P89" s="17">
        <v>1E-3</v>
      </c>
      <c r="Q89" s="17">
        <v>-0.24411801188774201</v>
      </c>
      <c r="R89" s="171">
        <f>SUM(O89:Q89)</f>
        <v>-0.24211801188774201</v>
      </c>
      <c r="S89" s="20">
        <v>-4118.9605637392324</v>
      </c>
      <c r="T89" s="19">
        <v>310484.48012856703</v>
      </c>
      <c r="U89" s="20">
        <v>223876.19788279105</v>
      </c>
      <c r="V89" s="20">
        <v>147803.45016751319</v>
      </c>
      <c r="W89" s="68">
        <f t="shared" si="11"/>
        <v>240033.57294251825</v>
      </c>
      <c r="X89" s="21">
        <v>9880.8857006572471</v>
      </c>
    </row>
    <row r="90" spans="1:25" x14ac:dyDescent="0.3">
      <c r="A90" s="22" t="s">
        <v>0</v>
      </c>
      <c r="B90" s="178">
        <v>2030</v>
      </c>
      <c r="C90" s="4">
        <v>192.87030596747252</v>
      </c>
      <c r="D90" s="5">
        <v>283.19270340244015</v>
      </c>
      <c r="E90" s="5">
        <v>37.217899739953573</v>
      </c>
      <c r="F90" s="175">
        <f t="shared" si="8"/>
        <v>513.28090910986623</v>
      </c>
      <c r="G90" s="6">
        <v>3135.2565670343297</v>
      </c>
      <c r="H90" s="4">
        <v>137.6505871890048</v>
      </c>
      <c r="I90" s="5">
        <v>226.17855620205586</v>
      </c>
      <c r="J90" s="5">
        <v>35.79373031200511</v>
      </c>
      <c r="K90" s="175">
        <f t="shared" si="9"/>
        <v>399.62287370306575</v>
      </c>
      <c r="L90" s="5">
        <v>298.97322380589941</v>
      </c>
      <c r="M90" s="5">
        <v>4818.3150008001994</v>
      </c>
      <c r="N90" s="73">
        <f t="shared" si="10"/>
        <v>5117.288224606099</v>
      </c>
      <c r="O90" s="4">
        <v>1E-3</v>
      </c>
      <c r="P90" s="5">
        <v>1E-3</v>
      </c>
      <c r="Q90" s="5">
        <v>-0.14404252568656961</v>
      </c>
      <c r="R90" s="169">
        <f t="shared" ref="R90:R95" si="15">SUM(O90:Q90)</f>
        <v>-0.14204252568656961</v>
      </c>
      <c r="S90" s="11">
        <v>-1982.030657571768</v>
      </c>
      <c r="T90" s="10">
        <v>365662.63472391828</v>
      </c>
      <c r="U90" s="11">
        <v>226265.43737932562</v>
      </c>
      <c r="V90" s="11">
        <v>148932.03879944765</v>
      </c>
      <c r="W90" s="66">
        <f t="shared" si="11"/>
        <v>267354.3147550149</v>
      </c>
      <c r="X90" s="12">
        <v>10695.805652123066</v>
      </c>
      <c r="Y90" s="122"/>
    </row>
    <row r="91" spans="1:25" x14ac:dyDescent="0.3">
      <c r="A91" s="23" t="s">
        <v>1</v>
      </c>
      <c r="B91" s="179">
        <v>2030</v>
      </c>
      <c r="C91" s="7">
        <v>10.367506979349647</v>
      </c>
      <c r="D91" s="8">
        <v>1139.9665409580077</v>
      </c>
      <c r="E91" s="8">
        <v>146.13387595607136</v>
      </c>
      <c r="F91" s="176">
        <f t="shared" si="8"/>
        <v>1296.4679238934286</v>
      </c>
      <c r="G91" s="9">
        <v>659.76966882989745</v>
      </c>
      <c r="H91" s="7">
        <v>60.480003686950916</v>
      </c>
      <c r="I91" s="8">
        <v>1442.7438554782527</v>
      </c>
      <c r="J91" s="8">
        <v>147.23726027232715</v>
      </c>
      <c r="K91" s="176">
        <f t="shared" si="9"/>
        <v>1650.4611194375309</v>
      </c>
      <c r="L91" s="8">
        <v>37.968677182963688</v>
      </c>
      <c r="M91" s="8">
        <v>14582.842131394355</v>
      </c>
      <c r="N91" s="74">
        <f t="shared" si="10"/>
        <v>14620.810808577318</v>
      </c>
      <c r="O91" s="7">
        <v>1E-3</v>
      </c>
      <c r="P91" s="8">
        <v>1E-3</v>
      </c>
      <c r="Q91" s="8">
        <v>-1.9870812728124136</v>
      </c>
      <c r="R91" s="170">
        <f t="shared" si="15"/>
        <v>-1.9850812728124136</v>
      </c>
      <c r="S91" s="14">
        <v>-13961.04013974742</v>
      </c>
      <c r="T91" s="13">
        <v>368661.45180790342</v>
      </c>
      <c r="U91" s="14">
        <v>243077.10165424313</v>
      </c>
      <c r="V91" s="14">
        <v>150276.13929185685</v>
      </c>
      <c r="W91" s="67">
        <f t="shared" si="11"/>
        <v>239400.30041543266</v>
      </c>
      <c r="X91" s="15">
        <v>10333.600270215906</v>
      </c>
    </row>
    <row r="92" spans="1:25" x14ac:dyDescent="0.3">
      <c r="A92" s="23" t="s">
        <v>2</v>
      </c>
      <c r="B92" s="179">
        <v>2030</v>
      </c>
      <c r="C92" s="7">
        <v>71.476841202547973</v>
      </c>
      <c r="D92" s="8">
        <v>320.40944070999569</v>
      </c>
      <c r="E92" s="8">
        <v>27.687905600171426</v>
      </c>
      <c r="F92" s="176">
        <f t="shared" si="8"/>
        <v>419.57418751271507</v>
      </c>
      <c r="G92" s="9">
        <v>845.59538509461595</v>
      </c>
      <c r="H92" s="7">
        <v>69.881332441556907</v>
      </c>
      <c r="I92" s="8">
        <v>532.94489151852849</v>
      </c>
      <c r="J92" s="8">
        <v>51.120290872704317</v>
      </c>
      <c r="K92" s="176">
        <f t="shared" si="9"/>
        <v>653.94651483278972</v>
      </c>
      <c r="L92" s="8">
        <v>172.96968693637038</v>
      </c>
      <c r="M92" s="8">
        <v>4162.1553146773613</v>
      </c>
      <c r="N92" s="74">
        <f t="shared" si="10"/>
        <v>4335.1250016137319</v>
      </c>
      <c r="O92" s="7">
        <v>1E-3</v>
      </c>
      <c r="P92" s="8">
        <v>1E-3</v>
      </c>
      <c r="Q92" s="8">
        <v>-1.5394866558174569</v>
      </c>
      <c r="R92" s="170">
        <f t="shared" si="15"/>
        <v>-1.5374866558174569</v>
      </c>
      <c r="S92" s="14">
        <v>-3489.5286165191155</v>
      </c>
      <c r="T92" s="13">
        <v>367245.37604770856</v>
      </c>
      <c r="U92" s="14">
        <v>251179.56881226721</v>
      </c>
      <c r="V92" s="14">
        <v>151717.54512474706</v>
      </c>
      <c r="W92" s="67">
        <f t="shared" si="11"/>
        <v>255807.32599145718</v>
      </c>
      <c r="X92" s="15">
        <v>10727.239224174586</v>
      </c>
    </row>
    <row r="93" spans="1:25" x14ac:dyDescent="0.3">
      <c r="A93" s="23" t="s">
        <v>3</v>
      </c>
      <c r="B93" s="179">
        <v>2030</v>
      </c>
      <c r="C93" s="7">
        <v>45.95374225821832</v>
      </c>
      <c r="D93" s="8">
        <v>216.07898617304221</v>
      </c>
      <c r="E93" s="8">
        <v>22.376362124430351</v>
      </c>
      <c r="F93" s="176">
        <f t="shared" si="8"/>
        <v>284.40909055569085</v>
      </c>
      <c r="G93" s="9">
        <v>650.27149625218044</v>
      </c>
      <c r="H93" s="7">
        <v>49.517159056822024</v>
      </c>
      <c r="I93" s="8">
        <v>263.91282564463393</v>
      </c>
      <c r="J93" s="8">
        <v>35.401937287343458</v>
      </c>
      <c r="K93" s="176">
        <f t="shared" si="9"/>
        <v>348.83192198879942</v>
      </c>
      <c r="L93" s="8">
        <v>52.119226473030068</v>
      </c>
      <c r="M93" s="8">
        <v>2909.4160950353044</v>
      </c>
      <c r="N93" s="74">
        <f t="shared" si="10"/>
        <v>2961.5353215083346</v>
      </c>
      <c r="O93" s="7">
        <v>1E-3</v>
      </c>
      <c r="P93" s="8">
        <v>1E-3</v>
      </c>
      <c r="Q93" s="8">
        <v>1E-3</v>
      </c>
      <c r="R93" s="170">
        <f t="shared" si="15"/>
        <v>3.0000000000000001E-3</v>
      </c>
      <c r="S93" s="14">
        <v>-2311.2628252561535</v>
      </c>
      <c r="T93" s="13">
        <v>368756.09939535701</v>
      </c>
      <c r="U93" s="14">
        <v>226833.4336668282</v>
      </c>
      <c r="V93" s="14">
        <v>150772.10492668347</v>
      </c>
      <c r="W93" s="67">
        <f t="shared" si="11"/>
        <v>239260.30331190708</v>
      </c>
      <c r="X93" s="15">
        <v>11068.373108250198</v>
      </c>
    </row>
    <row r="94" spans="1:25" x14ac:dyDescent="0.3">
      <c r="A94" s="23" t="s">
        <v>4</v>
      </c>
      <c r="B94" s="179">
        <v>2030</v>
      </c>
      <c r="C94" s="7">
        <v>36.07100978205591</v>
      </c>
      <c r="D94" s="8">
        <v>304.52645363855373</v>
      </c>
      <c r="E94" s="8">
        <v>30.668980247725912</v>
      </c>
      <c r="F94" s="176">
        <f t="shared" si="8"/>
        <v>371.26644366833557</v>
      </c>
      <c r="G94" s="9">
        <v>2257.8620059532495</v>
      </c>
      <c r="H94" s="7">
        <v>19.840124439616645</v>
      </c>
      <c r="I94" s="8">
        <v>167.61560243953681</v>
      </c>
      <c r="J94" s="8">
        <v>35.761606313409331</v>
      </c>
      <c r="K94" s="176">
        <f t="shared" si="9"/>
        <v>223.21733319256282</v>
      </c>
      <c r="L94" s="8">
        <v>125.03364485835698</v>
      </c>
      <c r="M94" s="8">
        <v>3913.2460820111851</v>
      </c>
      <c r="N94" s="74">
        <f t="shared" si="10"/>
        <v>4038.2797268695422</v>
      </c>
      <c r="O94" s="7">
        <v>1E-3</v>
      </c>
      <c r="P94" s="8">
        <v>1E-3</v>
      </c>
      <c r="Q94" s="8">
        <v>1E-3</v>
      </c>
      <c r="R94" s="170">
        <f t="shared" si="15"/>
        <v>3.0000000000000001E-3</v>
      </c>
      <c r="S94" s="14">
        <v>-1780.4167209162924</v>
      </c>
      <c r="T94" s="13">
        <v>368124.43245060777</v>
      </c>
      <c r="U94" s="14">
        <v>229184.36510721035</v>
      </c>
      <c r="V94" s="14">
        <v>149332.2940340901</v>
      </c>
      <c r="W94" s="67">
        <f t="shared" si="11"/>
        <v>228740.6267027194</v>
      </c>
      <c r="X94" s="15">
        <v>10627.041420628093</v>
      </c>
    </row>
    <row r="95" spans="1:25" x14ac:dyDescent="0.3">
      <c r="A95" s="23" t="s">
        <v>5</v>
      </c>
      <c r="B95" s="179">
        <v>2030</v>
      </c>
      <c r="C95" s="7">
        <v>4.511156427206287</v>
      </c>
      <c r="D95" s="8">
        <v>862.49041392424135</v>
      </c>
      <c r="E95" s="8">
        <v>119.00894035883115</v>
      </c>
      <c r="F95" s="176">
        <f t="shared" si="8"/>
        <v>986.01051071027882</v>
      </c>
      <c r="G95" s="9">
        <v>815.45501604233618</v>
      </c>
      <c r="H95" s="7">
        <v>20.289969126587216</v>
      </c>
      <c r="I95" s="8">
        <v>416.59860546978081</v>
      </c>
      <c r="J95" s="8">
        <v>75.515896729146391</v>
      </c>
      <c r="K95" s="176">
        <f t="shared" si="9"/>
        <v>512.40447132551435</v>
      </c>
      <c r="L95" s="8">
        <v>195.62523737541898</v>
      </c>
      <c r="M95" s="8">
        <v>11068.764855800318</v>
      </c>
      <c r="N95" s="74">
        <f t="shared" si="10"/>
        <v>11264.390093175738</v>
      </c>
      <c r="O95" s="7">
        <v>1E-3</v>
      </c>
      <c r="P95" s="8">
        <v>1E-3</v>
      </c>
      <c r="Q95" s="8">
        <v>1E-3</v>
      </c>
      <c r="R95" s="170">
        <f t="shared" si="15"/>
        <v>3.0000000000000001E-3</v>
      </c>
      <c r="S95" s="14">
        <v>-10448.934077133401</v>
      </c>
      <c r="T95" s="13">
        <v>370502.89671067189</v>
      </c>
      <c r="U95" s="14">
        <v>213257.7281942257</v>
      </c>
      <c r="V95" s="14">
        <v>147882.66202300132</v>
      </c>
      <c r="W95" s="67">
        <f t="shared" si="11"/>
        <v>209849.5668122104</v>
      </c>
      <c r="X95" s="15">
        <v>10206.9249815736</v>
      </c>
    </row>
    <row r="96" spans="1:25" ht="16.2" thickBot="1" x14ac:dyDescent="0.35">
      <c r="A96" s="24" t="s">
        <v>6</v>
      </c>
      <c r="B96" s="180">
        <v>2030</v>
      </c>
      <c r="C96" s="16">
        <v>120.0472278316219</v>
      </c>
      <c r="D96" s="17">
        <v>344.54501051693967</v>
      </c>
      <c r="E96" s="17">
        <v>41.056220791352914</v>
      </c>
      <c r="F96" s="177">
        <f t="shared" si="8"/>
        <v>505.64845913991451</v>
      </c>
      <c r="G96" s="18">
        <v>353.3881658174962</v>
      </c>
      <c r="H96" s="16">
        <v>123.63861450793395</v>
      </c>
      <c r="I96" s="17">
        <v>421.21521257043077</v>
      </c>
      <c r="J96" s="17">
        <v>47.653713617535949</v>
      </c>
      <c r="K96" s="177">
        <f t="shared" si="9"/>
        <v>592.50754069590062</v>
      </c>
      <c r="L96" s="17">
        <v>56.833885598325935</v>
      </c>
      <c r="M96" s="17">
        <v>4931.6957729035421</v>
      </c>
      <c r="N96" s="75">
        <f t="shared" si="10"/>
        <v>4988.5296585018677</v>
      </c>
      <c r="O96" s="16">
        <v>1E-3</v>
      </c>
      <c r="P96" s="17">
        <v>1E-3</v>
      </c>
      <c r="Q96" s="17">
        <v>-0.65964013161870338</v>
      </c>
      <c r="R96" s="171">
        <f>SUM(O96:Q96)</f>
        <v>-0.65764013161870338</v>
      </c>
      <c r="S96" s="20">
        <v>-4635.1404926843716</v>
      </c>
      <c r="T96" s="19">
        <v>368799.4795483292</v>
      </c>
      <c r="U96" s="20">
        <v>235921.91588638682</v>
      </c>
      <c r="V96" s="20">
        <v>149112.33694049602</v>
      </c>
      <c r="W96" s="68">
        <f t="shared" si="11"/>
        <v>256667.6418252821</v>
      </c>
      <c r="X96" s="21">
        <v>10201.471982054747</v>
      </c>
    </row>
    <row r="98" spans="1:24" x14ac:dyDescent="0.3">
      <c r="A98" s="1"/>
      <c r="C98" s="25"/>
    </row>
    <row r="99" spans="1:24" s="41" customFormat="1" x14ac:dyDescent="0.3">
      <c r="A99" s="40" t="s">
        <v>44</v>
      </c>
      <c r="C99" s="40"/>
    </row>
    <row r="100" spans="1:24" s="41" customFormat="1" ht="16.2" thickBot="1" x14ac:dyDescent="0.35">
      <c r="A100" s="39" t="s">
        <v>68</v>
      </c>
    </row>
    <row r="101" spans="1:24" s="41" customFormat="1" ht="16.2" thickBot="1" x14ac:dyDescent="0.35">
      <c r="A101" s="115"/>
      <c r="B101" s="80"/>
      <c r="C101" s="523" t="s">
        <v>26</v>
      </c>
      <c r="D101" s="522"/>
      <c r="E101" s="522"/>
      <c r="F101" s="522"/>
      <c r="G101" s="524"/>
      <c r="H101" s="523" t="s">
        <v>27</v>
      </c>
      <c r="I101" s="522"/>
      <c r="J101" s="522"/>
      <c r="K101" s="522"/>
      <c r="L101" s="522"/>
      <c r="M101" s="522"/>
      <c r="N101" s="524"/>
      <c r="O101" s="523" t="s">
        <v>42</v>
      </c>
      <c r="P101" s="522"/>
      <c r="Q101" s="522"/>
      <c r="R101" s="522"/>
      <c r="S101" s="524"/>
      <c r="T101" s="523" t="s">
        <v>28</v>
      </c>
      <c r="U101" s="522"/>
      <c r="V101" s="522"/>
      <c r="W101" s="522"/>
      <c r="X101" s="524"/>
    </row>
    <row r="102" spans="1:24" s="41" customFormat="1" ht="16.2" thickBot="1" x14ac:dyDescent="0.35">
      <c r="A102" s="116"/>
      <c r="B102" s="81"/>
      <c r="C102" s="42" t="s">
        <v>30</v>
      </c>
      <c r="D102" s="42" t="s">
        <v>31</v>
      </c>
      <c r="E102" s="42" t="s">
        <v>32</v>
      </c>
      <c r="F102" s="181" t="s">
        <v>33</v>
      </c>
      <c r="G102" s="42" t="s">
        <v>29</v>
      </c>
      <c r="H102" s="42" t="s">
        <v>30</v>
      </c>
      <c r="I102" s="42" t="s">
        <v>31</v>
      </c>
      <c r="J102" s="42" t="s">
        <v>32</v>
      </c>
      <c r="K102" s="181" t="s">
        <v>33</v>
      </c>
      <c r="L102" s="43" t="s">
        <v>34</v>
      </c>
      <c r="M102" s="42" t="s">
        <v>35</v>
      </c>
      <c r="N102" s="181" t="s">
        <v>43</v>
      </c>
      <c r="O102" s="42" t="s">
        <v>30</v>
      </c>
      <c r="P102" s="42" t="s">
        <v>31</v>
      </c>
      <c r="Q102" s="42" t="s">
        <v>32</v>
      </c>
      <c r="R102" s="181" t="s">
        <v>33</v>
      </c>
      <c r="S102" s="42" t="s">
        <v>29</v>
      </c>
      <c r="T102" s="42" t="s">
        <v>30</v>
      </c>
      <c r="U102" s="42" t="s">
        <v>31</v>
      </c>
      <c r="V102" s="42" t="s">
        <v>32</v>
      </c>
      <c r="W102" s="181" t="s">
        <v>33</v>
      </c>
      <c r="X102" s="168" t="s">
        <v>29</v>
      </c>
    </row>
    <row r="103" spans="1:24" s="41" customFormat="1" ht="16.2" thickBot="1" x14ac:dyDescent="0.35">
      <c r="A103" s="26" t="s">
        <v>24</v>
      </c>
      <c r="B103" s="27" t="s">
        <v>25</v>
      </c>
      <c r="C103" s="44" t="s">
        <v>11</v>
      </c>
      <c r="D103" s="44" t="s">
        <v>12</v>
      </c>
      <c r="E103" s="45" t="s">
        <v>13</v>
      </c>
      <c r="F103" s="182" t="s">
        <v>36</v>
      </c>
      <c r="G103" s="47" t="s">
        <v>14</v>
      </c>
      <c r="H103" s="76" t="s">
        <v>15</v>
      </c>
      <c r="I103" s="46" t="s">
        <v>16</v>
      </c>
      <c r="J103" s="46" t="s">
        <v>17</v>
      </c>
      <c r="K103" s="182" t="s">
        <v>38</v>
      </c>
      <c r="L103" s="46" t="s">
        <v>18</v>
      </c>
      <c r="M103" s="48" t="s">
        <v>19</v>
      </c>
      <c r="N103" s="186" t="s">
        <v>37</v>
      </c>
      <c r="O103" s="45" t="s">
        <v>7</v>
      </c>
      <c r="P103" s="46" t="s">
        <v>8</v>
      </c>
      <c r="Q103" s="46" t="s">
        <v>9</v>
      </c>
      <c r="R103" s="186" t="s">
        <v>39</v>
      </c>
      <c r="S103" s="168" t="s">
        <v>10</v>
      </c>
      <c r="T103" s="168" t="s">
        <v>20</v>
      </c>
      <c r="U103" s="168" t="s">
        <v>21</v>
      </c>
      <c r="V103" s="168" t="s">
        <v>22</v>
      </c>
      <c r="W103" s="207" t="s">
        <v>40</v>
      </c>
      <c r="X103" s="168" t="s">
        <v>23</v>
      </c>
    </row>
    <row r="104" spans="1:24" x14ac:dyDescent="0.3">
      <c r="A104" s="120" t="s">
        <v>41</v>
      </c>
      <c r="B104" s="115">
        <v>2018</v>
      </c>
      <c r="C104" s="77">
        <f t="shared" ref="C104:J116" si="16">SUMIFS(C$6:C$96,$B$6:$B$96,$B104)</f>
        <v>754.57999192206955</v>
      </c>
      <c r="D104" s="50">
        <f t="shared" si="16"/>
        <v>1059.4367831280681</v>
      </c>
      <c r="E104" s="50">
        <f t="shared" si="16"/>
        <v>97.747074134229734</v>
      </c>
      <c r="F104" s="183">
        <f t="shared" si="16"/>
        <v>1911.7638491843675</v>
      </c>
      <c r="G104" s="50">
        <f t="shared" si="16"/>
        <v>4246.4333566721834</v>
      </c>
      <c r="H104" s="77">
        <f t="shared" si="16"/>
        <v>754.57999192206944</v>
      </c>
      <c r="I104" s="50">
        <f t="shared" si="16"/>
        <v>1059.4367831280688</v>
      </c>
      <c r="J104" s="50">
        <f t="shared" si="16"/>
        <v>95.751636940187311</v>
      </c>
      <c r="K104" s="183">
        <f>SUM(H104:J104)</f>
        <v>1909.7684119903256</v>
      </c>
      <c r="L104" s="50">
        <f t="shared" ref="L104:M116" si="17">SUMIFS(L$6:L$96,$B$6:$B$96,$B104)</f>
        <v>217.21155814113013</v>
      </c>
      <c r="M104" s="50">
        <f t="shared" si="17"/>
        <v>12835.395477989521</v>
      </c>
      <c r="N104" s="204">
        <f>SUM(L104:M104)</f>
        <v>13052.607036130652</v>
      </c>
      <c r="O104" s="49">
        <f t="shared" ref="O104:S116" si="18">SUMIFS(O$6:O$96,$B$6:$B$96,$B104)</f>
        <v>7.0000000000000001E-3</v>
      </c>
      <c r="P104" s="49">
        <f t="shared" si="18"/>
        <v>7.0000000000000001E-3</v>
      </c>
      <c r="Q104" s="49">
        <f t="shared" si="18"/>
        <v>2.0024371940423991</v>
      </c>
      <c r="R104" s="209">
        <f t="shared" si="18"/>
        <v>2.0164371940423993</v>
      </c>
      <c r="S104" s="50">
        <f t="shared" si="18"/>
        <v>-8806.1666794584653</v>
      </c>
      <c r="T104" s="77">
        <f>SUMPRODUCT(T6:T12,H6:H12)/SUM(H6:H12)</f>
        <v>79291.006026788396</v>
      </c>
      <c r="U104" s="50">
        <f>SUMPRODUCT(U6:U12,I6:I12)/SUM(I6:I12)</f>
        <v>79472.188203116224</v>
      </c>
      <c r="V104" s="50">
        <f>SUMPRODUCT(V6:V12,J6:J12)/SUM(J6:J12)</f>
        <v>82941.792586116571</v>
      </c>
      <c r="W104" s="183">
        <f>SUMPRODUCT(T104:V104,H104:J104)/K104</f>
        <v>79574.558654334178</v>
      </c>
      <c r="X104" s="51">
        <f>SUMPRODUCT(X6:X12,N6:N12)/SUM(N6:N12)</f>
        <v>7099.9176596539928</v>
      </c>
    </row>
    <row r="105" spans="1:24" x14ac:dyDescent="0.3">
      <c r="A105" s="152" t="s">
        <v>41</v>
      </c>
      <c r="B105" s="116">
        <v>2019</v>
      </c>
      <c r="C105" s="78">
        <f t="shared" si="16"/>
        <v>515.97784915562875</v>
      </c>
      <c r="D105" s="53">
        <f t="shared" si="16"/>
        <v>937.12129009053012</v>
      </c>
      <c r="E105" s="53">
        <f t="shared" si="16"/>
        <v>109.49193784993756</v>
      </c>
      <c r="F105" s="184">
        <f t="shared" si="16"/>
        <v>1562.5910770960968</v>
      </c>
      <c r="G105" s="53">
        <f t="shared" si="16"/>
        <v>4344.5753729724374</v>
      </c>
      <c r="H105" s="78">
        <f t="shared" si="16"/>
        <v>515.97784915562875</v>
      </c>
      <c r="I105" s="53">
        <f t="shared" si="16"/>
        <v>937.12129009053024</v>
      </c>
      <c r="J105" s="53">
        <f t="shared" si="16"/>
        <v>109.49193784993757</v>
      </c>
      <c r="K105" s="184">
        <f t="shared" ref="K105:K116" si="19">SUM(H105:J105)</f>
        <v>1562.5910770960966</v>
      </c>
      <c r="L105" s="53">
        <f t="shared" si="17"/>
        <v>239.57752593131892</v>
      </c>
      <c r="M105" s="53">
        <f t="shared" si="17"/>
        <v>11481.101189952606</v>
      </c>
      <c r="N105" s="205">
        <f t="shared" ref="N105:N116" si="20">SUM(L105:M105)</f>
        <v>11720.678715883925</v>
      </c>
      <c r="O105" s="52">
        <f t="shared" si="18"/>
        <v>7.0000000000000001E-3</v>
      </c>
      <c r="P105" s="52">
        <f t="shared" si="18"/>
        <v>7.0000000000000001E-3</v>
      </c>
      <c r="Q105" s="52">
        <f t="shared" si="18"/>
        <v>7.0000000000000001E-3</v>
      </c>
      <c r="R105" s="210">
        <f t="shared" si="18"/>
        <v>2.0999999999999998E-2</v>
      </c>
      <c r="S105" s="53">
        <f t="shared" si="18"/>
        <v>-7376.0963429114836</v>
      </c>
      <c r="T105" s="78">
        <f>SUMPRODUCT(T13:T19,H13:H19)/SUM(H13:H19)</f>
        <v>105514.96170451687</v>
      </c>
      <c r="U105" s="53">
        <f>SUMPRODUCT(U13:U19,I13:I19)/SUM(I13:I19)</f>
        <v>88793.281392050761</v>
      </c>
      <c r="V105" s="53">
        <f>SUMPRODUCT(V13:V19,J13:J19)/SUM(J13:J19)</f>
        <v>97219.983188343962</v>
      </c>
      <c r="W105" s="184">
        <f t="shared" ref="W105:W116" si="21">SUMPRODUCT(T105:V105,H105:J105)/K105</f>
        <v>94905.355556075068</v>
      </c>
      <c r="X105" s="54">
        <f>SUMPRODUCT(X13:X19,N13:N19)/SUM(N13:N19)</f>
        <v>7419.3119084521495</v>
      </c>
    </row>
    <row r="106" spans="1:24" x14ac:dyDescent="0.3">
      <c r="A106" s="152" t="s">
        <v>41</v>
      </c>
      <c r="B106" s="116">
        <v>2020</v>
      </c>
      <c r="C106" s="78">
        <f t="shared" si="16"/>
        <v>589.18692634744571</v>
      </c>
      <c r="D106" s="53">
        <f t="shared" si="16"/>
        <v>1126.7046711051967</v>
      </c>
      <c r="E106" s="53">
        <f t="shared" si="16"/>
        <v>113.78408875233859</v>
      </c>
      <c r="F106" s="184">
        <f t="shared" si="16"/>
        <v>1829.6756862049806</v>
      </c>
      <c r="G106" s="53">
        <f t="shared" si="16"/>
        <v>4569.4165699386049</v>
      </c>
      <c r="H106" s="78">
        <f t="shared" si="16"/>
        <v>589.18692634744559</v>
      </c>
      <c r="I106" s="53">
        <f t="shared" si="16"/>
        <v>1126.7046711051962</v>
      </c>
      <c r="J106" s="53">
        <f t="shared" si="16"/>
        <v>113.78408875233855</v>
      </c>
      <c r="K106" s="184">
        <f t="shared" si="19"/>
        <v>1829.6756862049801</v>
      </c>
      <c r="L106" s="53">
        <f t="shared" si="17"/>
        <v>281.4847800559188</v>
      </c>
      <c r="M106" s="53">
        <f t="shared" si="17"/>
        <v>14411.539814811516</v>
      </c>
      <c r="N106" s="205">
        <f t="shared" si="20"/>
        <v>14693.024594867435</v>
      </c>
      <c r="O106" s="52">
        <f t="shared" si="18"/>
        <v>7.0000000000000001E-3</v>
      </c>
      <c r="P106" s="52">
        <f t="shared" si="18"/>
        <v>7.0000000000000001E-3</v>
      </c>
      <c r="Q106" s="52">
        <f t="shared" si="18"/>
        <v>7.0000000000000001E-3</v>
      </c>
      <c r="R106" s="210">
        <f t="shared" si="18"/>
        <v>2.0999999999999998E-2</v>
      </c>
      <c r="S106" s="53">
        <f t="shared" si="18"/>
        <v>-10123.60102492883</v>
      </c>
      <c r="T106" s="78">
        <f>SUMPRODUCT(T20:T26,H20:H26)/SUM(H20:H26)</f>
        <v>130844.23136128068</v>
      </c>
      <c r="U106" s="53">
        <f>SUMPRODUCT(U20:U26,I20:I26)/SUM(I20:I26)</f>
        <v>115261.05380652456</v>
      </c>
      <c r="V106" s="53">
        <f>SUMPRODUCT(V20:V26,J20:J26)/SUM(J20:J26)</f>
        <v>101420.9860809106</v>
      </c>
      <c r="W106" s="184">
        <f t="shared" si="21"/>
        <v>119418.41625558291</v>
      </c>
      <c r="X106" s="54">
        <f>SUMPRODUCT(X20:X26,N20:N26)/SUM(N20:N26)</f>
        <v>7646.2753651273015</v>
      </c>
    </row>
    <row r="107" spans="1:24" x14ac:dyDescent="0.3">
      <c r="A107" s="152" t="s">
        <v>41</v>
      </c>
      <c r="B107" s="116">
        <v>2021</v>
      </c>
      <c r="C107" s="78">
        <f t="shared" si="16"/>
        <v>602.90946365257037</v>
      </c>
      <c r="D107" s="53">
        <f t="shared" si="16"/>
        <v>1228.3822331529486</v>
      </c>
      <c r="E107" s="53">
        <f t="shared" si="16"/>
        <v>124.71836532974908</v>
      </c>
      <c r="F107" s="184">
        <f t="shared" si="16"/>
        <v>1956.0100621352681</v>
      </c>
      <c r="G107" s="53">
        <f t="shared" si="16"/>
        <v>4783.3394974423718</v>
      </c>
      <c r="H107" s="78">
        <f t="shared" si="16"/>
        <v>602.90946365257037</v>
      </c>
      <c r="I107" s="53">
        <f t="shared" si="16"/>
        <v>1228.3822331529482</v>
      </c>
      <c r="J107" s="53">
        <f t="shared" si="16"/>
        <v>124.71836532974913</v>
      </c>
      <c r="K107" s="184">
        <f t="shared" si="19"/>
        <v>1956.0100621352676</v>
      </c>
      <c r="L107" s="53">
        <f t="shared" si="17"/>
        <v>306.27164316019986</v>
      </c>
      <c r="M107" s="53">
        <f t="shared" si="17"/>
        <v>15884.720040021413</v>
      </c>
      <c r="N107" s="205">
        <f t="shared" si="20"/>
        <v>16190.991683181614</v>
      </c>
      <c r="O107" s="52">
        <f t="shared" si="18"/>
        <v>7.0000000000000001E-3</v>
      </c>
      <c r="P107" s="52">
        <f t="shared" si="18"/>
        <v>7.0000000000000001E-3</v>
      </c>
      <c r="Q107" s="52">
        <f t="shared" si="18"/>
        <v>7.0000000000000001E-3</v>
      </c>
      <c r="R107" s="210">
        <f t="shared" si="18"/>
        <v>2.0999999999999998E-2</v>
      </c>
      <c r="S107" s="53">
        <f t="shared" si="18"/>
        <v>-11407.645185739242</v>
      </c>
      <c r="T107" s="78">
        <f>SUMPRODUCT(T27:T33,H27:H33)/SUM(H27:H33)</f>
        <v>138317.67612389426</v>
      </c>
      <c r="U107" s="53">
        <f>SUMPRODUCT(U27:U33,I27:I33)/SUM(I27:I33)</f>
        <v>126937.27814584438</v>
      </c>
      <c r="V107" s="53">
        <f>SUMPRODUCT(V27:V33,J27:J33)/SUM(J27:J33)</f>
        <v>108977.09347055557</v>
      </c>
      <c r="W107" s="184">
        <f t="shared" si="21"/>
        <v>129299.93714072272</v>
      </c>
      <c r="X107" s="54">
        <f>SUMPRODUCT(X27:X33,N27:N33)/SUM(N27:N33)</f>
        <v>7900.5798278818584</v>
      </c>
    </row>
    <row r="108" spans="1:24" x14ac:dyDescent="0.3">
      <c r="A108" s="152" t="s">
        <v>41</v>
      </c>
      <c r="B108" s="116">
        <v>2022</v>
      </c>
      <c r="C108" s="78">
        <f t="shared" si="16"/>
        <v>616.91758897225759</v>
      </c>
      <c r="D108" s="53">
        <f t="shared" si="16"/>
        <v>1346.8447869380011</v>
      </c>
      <c r="E108" s="53">
        <f t="shared" si="16"/>
        <v>137.88908849164034</v>
      </c>
      <c r="F108" s="184">
        <f t="shared" si="16"/>
        <v>2101.6514644018989</v>
      </c>
      <c r="G108" s="53">
        <f t="shared" si="16"/>
        <v>5027.9047395487178</v>
      </c>
      <c r="H108" s="78">
        <f t="shared" si="16"/>
        <v>616.91758897225759</v>
      </c>
      <c r="I108" s="53">
        <f t="shared" si="16"/>
        <v>1346.8447869380009</v>
      </c>
      <c r="J108" s="53">
        <f t="shared" si="16"/>
        <v>137.88908849164031</v>
      </c>
      <c r="K108" s="184">
        <f t="shared" si="19"/>
        <v>2101.6514644018989</v>
      </c>
      <c r="L108" s="53">
        <f t="shared" si="17"/>
        <v>334.79271850282936</v>
      </c>
      <c r="M108" s="53">
        <f t="shared" si="17"/>
        <v>17559.846523047345</v>
      </c>
      <c r="N108" s="205">
        <f t="shared" si="20"/>
        <v>17894.639241550176</v>
      </c>
      <c r="O108" s="52">
        <f t="shared" si="18"/>
        <v>7.0000000000000001E-3</v>
      </c>
      <c r="P108" s="52">
        <f t="shared" si="18"/>
        <v>7.0000000000000001E-3</v>
      </c>
      <c r="Q108" s="52">
        <f t="shared" si="18"/>
        <v>7.0000000000000001E-3</v>
      </c>
      <c r="R108" s="210">
        <f t="shared" si="18"/>
        <v>2.0999999999999998E-2</v>
      </c>
      <c r="S108" s="53">
        <f t="shared" si="18"/>
        <v>-12866.727502001455</v>
      </c>
      <c r="T108" s="78">
        <f>SUMPRODUCT(T34:T40,H34:H40)/SUM(H34:H40)</f>
        <v>146067.46798365965</v>
      </c>
      <c r="U108" s="53">
        <f>SUMPRODUCT(U34:U40,I34:I40)/SUM(I34:I40)</f>
        <v>138912.90941537439</v>
      </c>
      <c r="V108" s="53">
        <f>SUMPRODUCT(V34:V40,J34:J40)/SUM(J34:J40)</f>
        <v>116136.07546819077</v>
      </c>
      <c r="W108" s="184">
        <f t="shared" si="21"/>
        <v>139518.66930085907</v>
      </c>
      <c r="X108" s="54">
        <f>SUMPRODUCT(X34:X40,N34:N40)/SUM(N34:N40)</f>
        <v>8162.4594829865291</v>
      </c>
    </row>
    <row r="109" spans="1:24" x14ac:dyDescent="0.3">
      <c r="A109" s="152" t="s">
        <v>41</v>
      </c>
      <c r="B109" s="116">
        <v>2023</v>
      </c>
      <c r="C109" s="78">
        <f t="shared" si="16"/>
        <v>631.23334339466453</v>
      </c>
      <c r="D109" s="53">
        <f t="shared" si="16"/>
        <v>1485.2797020179335</v>
      </c>
      <c r="E109" s="53">
        <f t="shared" si="16"/>
        <v>153.794304870129</v>
      </c>
      <c r="F109" s="184">
        <f t="shared" si="16"/>
        <v>2270.3073502827269</v>
      </c>
      <c r="G109" s="53">
        <f t="shared" si="16"/>
        <v>5301.8161771633813</v>
      </c>
      <c r="H109" s="78">
        <f t="shared" si="16"/>
        <v>631.23334339466464</v>
      </c>
      <c r="I109" s="53">
        <f t="shared" si="16"/>
        <v>1485.2797020179332</v>
      </c>
      <c r="J109" s="53">
        <f t="shared" si="16"/>
        <v>153.79430487012894</v>
      </c>
      <c r="K109" s="184">
        <f t="shared" si="19"/>
        <v>2270.3073502827269</v>
      </c>
      <c r="L109" s="53">
        <f t="shared" si="17"/>
        <v>367.47147786175429</v>
      </c>
      <c r="M109" s="53">
        <f t="shared" si="17"/>
        <v>19479.923016099197</v>
      </c>
      <c r="N109" s="205">
        <f t="shared" si="20"/>
        <v>19847.39449396095</v>
      </c>
      <c r="O109" s="52">
        <f t="shared" si="18"/>
        <v>7.0000000000000001E-3</v>
      </c>
      <c r="P109" s="52">
        <f t="shared" si="18"/>
        <v>7.0000000000000001E-3</v>
      </c>
      <c r="Q109" s="52">
        <f t="shared" si="18"/>
        <v>7.0000000000000001E-3</v>
      </c>
      <c r="R109" s="210">
        <f t="shared" si="18"/>
        <v>2.0999999999999998E-2</v>
      </c>
      <c r="S109" s="53">
        <f t="shared" si="18"/>
        <v>-14545.571316797566</v>
      </c>
      <c r="T109" s="78">
        <f>SUMPRODUCT(T41:T47,H41:H47)/SUM(H41:H47)</f>
        <v>154086.550639461</v>
      </c>
      <c r="U109" s="53">
        <f>SUMPRODUCT(U41:U47,I41:I47)/SUM(I41:I47)</f>
        <v>151047.32358221104</v>
      </c>
      <c r="V109" s="53">
        <f>SUMPRODUCT(V41:V47,J41:J47)/SUM(J41:J47)</f>
        <v>122732.44176347578</v>
      </c>
      <c r="W109" s="184">
        <f t="shared" si="21"/>
        <v>149974.25032197364</v>
      </c>
      <c r="X109" s="54">
        <f>SUMPRODUCT(X41:X47,N41:N47)/SUM(N41:N47)</f>
        <v>8418.9215344704462</v>
      </c>
    </row>
    <row r="110" spans="1:24" x14ac:dyDescent="0.3">
      <c r="A110" s="152" t="s">
        <v>41</v>
      </c>
      <c r="B110" s="116">
        <v>2024</v>
      </c>
      <c r="C110" s="78">
        <f t="shared" si="16"/>
        <v>645.8363187368202</v>
      </c>
      <c r="D110" s="53">
        <f t="shared" si="16"/>
        <v>1647.3654264748893</v>
      </c>
      <c r="E110" s="53">
        <f t="shared" si="16"/>
        <v>173.04847570529046</v>
      </c>
      <c r="F110" s="184">
        <f t="shared" si="16"/>
        <v>2466.2502209170002</v>
      </c>
      <c r="G110" s="53">
        <f t="shared" si="16"/>
        <v>5615.0095655439036</v>
      </c>
      <c r="H110" s="78">
        <f t="shared" si="16"/>
        <v>645.83631873682032</v>
      </c>
      <c r="I110" s="53">
        <f t="shared" si="16"/>
        <v>1647.3654264748895</v>
      </c>
      <c r="J110" s="53">
        <f t="shared" si="16"/>
        <v>173.04847570529049</v>
      </c>
      <c r="K110" s="184">
        <f t="shared" si="19"/>
        <v>2466.2502209170002</v>
      </c>
      <c r="L110" s="53">
        <f t="shared" si="17"/>
        <v>403.71348595206371</v>
      </c>
      <c r="M110" s="53">
        <f t="shared" si="17"/>
        <v>21676.773380793988</v>
      </c>
      <c r="N110" s="205">
        <f t="shared" si="20"/>
        <v>22080.486866746051</v>
      </c>
      <c r="O110" s="52">
        <f t="shared" si="18"/>
        <v>7.0000000000000001E-3</v>
      </c>
      <c r="P110" s="52">
        <f t="shared" si="18"/>
        <v>7.0000000000000001E-3</v>
      </c>
      <c r="Q110" s="52">
        <f t="shared" si="18"/>
        <v>7.0000000000000001E-3</v>
      </c>
      <c r="R110" s="210">
        <f t="shared" si="18"/>
        <v>2.0999999999999998E-2</v>
      </c>
      <c r="S110" s="53">
        <f t="shared" si="18"/>
        <v>-16465.470301202145</v>
      </c>
      <c r="T110" s="78">
        <f>SUMPRODUCT(T48:T54,H48:H54)/SUM(H48:H54)</f>
        <v>162381.7295113529</v>
      </c>
      <c r="U110" s="53">
        <f>SUMPRODUCT(U48:U54,I48:I54)/SUM(I48:I54)</f>
        <v>163198.78514724158</v>
      </c>
      <c r="V110" s="53">
        <f>SUMPRODUCT(V48:V54,J48:J54)/SUM(J48:J54)</f>
        <v>128622.9165535642</v>
      </c>
      <c r="W110" s="184">
        <f t="shared" si="21"/>
        <v>160558.7506912135</v>
      </c>
      <c r="X110" s="54">
        <f>SUMPRODUCT(X48:X54,N48:N54)/SUM(N48:N54)</f>
        <v>8685.2228770088404</v>
      </c>
    </row>
    <row r="111" spans="1:24" x14ac:dyDescent="0.3">
      <c r="A111" s="152" t="s">
        <v>41</v>
      </c>
      <c r="B111" s="116">
        <v>2025</v>
      </c>
      <c r="C111" s="78">
        <f t="shared" si="16"/>
        <v>660.73421248866089</v>
      </c>
      <c r="D111" s="53">
        <f t="shared" si="16"/>
        <v>1837.6917788910371</v>
      </c>
      <c r="E111" s="53">
        <f t="shared" si="16"/>
        <v>196.44228611614676</v>
      </c>
      <c r="F111" s="184">
        <f t="shared" si="16"/>
        <v>2694.8682774958447</v>
      </c>
      <c r="G111" s="53">
        <f t="shared" si="16"/>
        <v>5972.3176063790088</v>
      </c>
      <c r="H111" s="78">
        <f t="shared" si="16"/>
        <v>660.734212488661</v>
      </c>
      <c r="I111" s="53">
        <f t="shared" si="16"/>
        <v>1837.6917788910373</v>
      </c>
      <c r="J111" s="53">
        <f t="shared" si="16"/>
        <v>196.4422861161467</v>
      </c>
      <c r="K111" s="184">
        <f t="shared" si="19"/>
        <v>2694.8682774958447</v>
      </c>
      <c r="L111" s="53">
        <f t="shared" si="17"/>
        <v>442.84770649776704</v>
      </c>
      <c r="M111" s="53">
        <f t="shared" si="17"/>
        <v>24199.972385657733</v>
      </c>
      <c r="N111" s="205">
        <f t="shared" si="20"/>
        <v>24642.8200921555</v>
      </c>
      <c r="O111" s="52">
        <f t="shared" si="18"/>
        <v>7.0000000000000001E-3</v>
      </c>
      <c r="P111" s="52">
        <f t="shared" si="18"/>
        <v>7.0000000000000001E-3</v>
      </c>
      <c r="Q111" s="52">
        <f t="shared" si="18"/>
        <v>7.0000000000000001E-3</v>
      </c>
      <c r="R111" s="210">
        <f t="shared" si="18"/>
        <v>2.0999999999999998E-2</v>
      </c>
      <c r="S111" s="53">
        <f t="shared" si="18"/>
        <v>-18670.495485776497</v>
      </c>
      <c r="T111" s="78">
        <f>SUMPRODUCT(T55:T61,H55:H61)/SUM(H55:H61)</f>
        <v>170947.43847805558</v>
      </c>
      <c r="U111" s="53">
        <f>SUMPRODUCT(U55:U61,I55:I61)/SUM(I55:I61)</f>
        <v>175211.79468507646</v>
      </c>
      <c r="V111" s="53">
        <f>SUMPRODUCT(V55:V61,J55:J61)/SUM(J55:J61)</f>
        <v>133673.17789612387</v>
      </c>
      <c r="W111" s="184">
        <f t="shared" si="21"/>
        <v>171138.29433034221</v>
      </c>
      <c r="X111" s="54">
        <f>SUMPRODUCT(X55:X61,N55:N61)/SUM(N55:N61)</f>
        <v>8961.7653924304614</v>
      </c>
    </row>
    <row r="112" spans="1:24" x14ac:dyDescent="0.3">
      <c r="A112" s="152" t="s">
        <v>41</v>
      </c>
      <c r="B112" s="116">
        <v>2026</v>
      </c>
      <c r="C112" s="78">
        <f t="shared" si="16"/>
        <v>631.19439418724153</v>
      </c>
      <c r="D112" s="53">
        <f t="shared" si="16"/>
        <v>2062.8003578505245</v>
      </c>
      <c r="E112" s="53">
        <f t="shared" si="16"/>
        <v>225.10058487761532</v>
      </c>
      <c r="F112" s="184">
        <f t="shared" si="16"/>
        <v>2919.0953369153813</v>
      </c>
      <c r="G112" s="53">
        <f t="shared" si="16"/>
        <v>6387.7283151693791</v>
      </c>
      <c r="H112" s="78">
        <f t="shared" si="16"/>
        <v>631.19439418724141</v>
      </c>
      <c r="I112" s="53">
        <f t="shared" si="16"/>
        <v>2062.800357850525</v>
      </c>
      <c r="J112" s="53">
        <f t="shared" si="16"/>
        <v>225.29493841009634</v>
      </c>
      <c r="K112" s="184">
        <f t="shared" si="19"/>
        <v>2919.2896904478625</v>
      </c>
      <c r="L112" s="53">
        <f t="shared" si="17"/>
        <v>508.98482356514734</v>
      </c>
      <c r="M112" s="53">
        <f t="shared" si="17"/>
        <v>27192.403662690813</v>
      </c>
      <c r="N112" s="205">
        <f t="shared" si="20"/>
        <v>27701.388486255961</v>
      </c>
      <c r="O112" s="52">
        <f t="shared" si="18"/>
        <v>7.0000000000000001E-3</v>
      </c>
      <c r="P112" s="52">
        <f t="shared" si="18"/>
        <v>7.0000000000000001E-3</v>
      </c>
      <c r="Q112" s="52">
        <f t="shared" si="18"/>
        <v>-0.1873535324810931</v>
      </c>
      <c r="R112" s="210">
        <f t="shared" si="18"/>
        <v>-0.17335353248109309</v>
      </c>
      <c r="S112" s="53">
        <f t="shared" si="18"/>
        <v>-21313.653171086582</v>
      </c>
      <c r="T112" s="78">
        <f>SUMPRODUCT(T62:T68,H62:H68)/SUM(H62:H68)</f>
        <v>195698.67248793863</v>
      </c>
      <c r="U112" s="53">
        <f>SUMPRODUCT(U62:U68,I62:I68)/SUM(I62:I68)</f>
        <v>188278.45804091211</v>
      </c>
      <c r="V112" s="53">
        <f>SUMPRODUCT(V62:V68,J62:J68)/SUM(J62:J68)</f>
        <v>138809.64423878555</v>
      </c>
      <c r="W112" s="184">
        <f t="shared" si="21"/>
        <v>186065.08551495735</v>
      </c>
      <c r="X112" s="54">
        <f>SUMPRODUCT(X62:X68,N62:N68)/SUM(N62:N68)</f>
        <v>9235.2078548756308</v>
      </c>
    </row>
    <row r="113" spans="1:25" x14ac:dyDescent="0.3">
      <c r="A113" s="152" t="s">
        <v>41</v>
      </c>
      <c r="B113" s="116">
        <v>2027</v>
      </c>
      <c r="C113" s="78">
        <f t="shared" si="16"/>
        <v>597.55995648638316</v>
      </c>
      <c r="D113" s="53">
        <f t="shared" si="16"/>
        <v>2328.7127905963303</v>
      </c>
      <c r="E113" s="53">
        <f t="shared" si="16"/>
        <v>260.13590798850049</v>
      </c>
      <c r="F113" s="184">
        <f t="shared" si="16"/>
        <v>3186.4086550712136</v>
      </c>
      <c r="G113" s="53">
        <f t="shared" si="16"/>
        <v>6856.0470522953256</v>
      </c>
      <c r="H113" s="78">
        <f t="shared" si="16"/>
        <v>597.55995648638316</v>
      </c>
      <c r="I113" s="53">
        <f t="shared" si="16"/>
        <v>2328.7127905963298</v>
      </c>
      <c r="J113" s="53">
        <f t="shared" si="16"/>
        <v>260.9465674827735</v>
      </c>
      <c r="K113" s="184">
        <f t="shared" si="19"/>
        <v>3187.2193145654865</v>
      </c>
      <c r="L113" s="53">
        <f t="shared" si="17"/>
        <v>586.02605073716427</v>
      </c>
      <c r="M113" s="53">
        <f t="shared" si="17"/>
        <v>30677.593628076298</v>
      </c>
      <c r="N113" s="205">
        <f t="shared" si="20"/>
        <v>31263.619678813462</v>
      </c>
      <c r="O113" s="52">
        <f t="shared" si="18"/>
        <v>7.0000000000000001E-3</v>
      </c>
      <c r="P113" s="52">
        <f t="shared" si="18"/>
        <v>7.0000000000000001E-3</v>
      </c>
      <c r="Q113" s="52">
        <f t="shared" si="18"/>
        <v>-0.80365949427294847</v>
      </c>
      <c r="R113" s="210">
        <f t="shared" si="18"/>
        <v>-0.78965949427294846</v>
      </c>
      <c r="S113" s="53">
        <f t="shared" si="18"/>
        <v>-24407.565626518139</v>
      </c>
      <c r="T113" s="78">
        <f>SUMPRODUCT(T69:T75,H69:H75)/SUM(H69:H75)</f>
        <v>225632.95012741786</v>
      </c>
      <c r="U113" s="53">
        <f>SUMPRODUCT(U69:U75,I69:I75)/SUM(I69:I75)</f>
        <v>200919.14226331492</v>
      </c>
      <c r="V113" s="53">
        <f>SUMPRODUCT(V69:V75,J69:J75)/SUM(J69:J75)</f>
        <v>142992.12943880763</v>
      </c>
      <c r="W113" s="184">
        <f t="shared" si="21"/>
        <v>200809.99595900826</v>
      </c>
      <c r="X113" s="54">
        <f>SUMPRODUCT(X69:X75,N69:N75)/SUM(N69:N75)</f>
        <v>9518.7411258507091</v>
      </c>
    </row>
    <row r="114" spans="1:25" x14ac:dyDescent="0.3">
      <c r="A114" s="152" t="s">
        <v>41</v>
      </c>
      <c r="B114" s="116">
        <v>2028</v>
      </c>
      <c r="C114" s="78">
        <f t="shared" si="16"/>
        <v>560.83071302392591</v>
      </c>
      <c r="D114" s="53">
        <f t="shared" si="16"/>
        <v>2644.4514308150615</v>
      </c>
      <c r="E114" s="53">
        <f t="shared" si="16"/>
        <v>303.36621131395339</v>
      </c>
      <c r="F114" s="184">
        <f t="shared" si="16"/>
        <v>3508.6483551529409</v>
      </c>
      <c r="G114" s="53">
        <f t="shared" si="16"/>
        <v>7391.2084043713094</v>
      </c>
      <c r="H114" s="78">
        <f t="shared" si="16"/>
        <v>560.83071302392568</v>
      </c>
      <c r="I114" s="53">
        <f t="shared" si="16"/>
        <v>2644.4514308150615</v>
      </c>
      <c r="J114" s="53">
        <f t="shared" si="16"/>
        <v>305.04079938994852</v>
      </c>
      <c r="K114" s="184">
        <f t="shared" si="19"/>
        <v>3510.3229432289359</v>
      </c>
      <c r="L114" s="53">
        <f t="shared" si="17"/>
        <v>679.80283417863859</v>
      </c>
      <c r="M114" s="53">
        <f t="shared" si="17"/>
        <v>34886.63678652596</v>
      </c>
      <c r="N114" s="205">
        <f t="shared" si="20"/>
        <v>35566.439620704601</v>
      </c>
      <c r="O114" s="52">
        <f t="shared" si="18"/>
        <v>7.0000000000000001E-3</v>
      </c>
      <c r="P114" s="52">
        <f t="shared" si="18"/>
        <v>7.0000000000000001E-3</v>
      </c>
      <c r="Q114" s="52">
        <f t="shared" si="18"/>
        <v>-1.6675880759951796</v>
      </c>
      <c r="R114" s="210">
        <f t="shared" si="18"/>
        <v>-1.6535880759951795</v>
      </c>
      <c r="S114" s="53">
        <f t="shared" si="18"/>
        <v>-28175.224216333292</v>
      </c>
      <c r="T114" s="78">
        <f>SUMPRODUCT(T76:T82,H76:H82)/SUM(H76:H82)</f>
        <v>262713.33628260199</v>
      </c>
      <c r="U114" s="53">
        <f>SUMPRODUCT(U76:U82,I76:I82)/SUM(I76:I82)</f>
        <v>213288.7424913822</v>
      </c>
      <c r="V114" s="53">
        <f>SUMPRODUCT(V76:V82,J76:J82)/SUM(J76:J82)</f>
        <v>146233.1101597822</v>
      </c>
      <c r="W114" s="184">
        <f t="shared" si="21"/>
        <v>215358.10380209284</v>
      </c>
      <c r="X114" s="54">
        <f>SUMPRODUCT(X76:X82,N76:N82)/SUM(N76:N82)</f>
        <v>9812.9763767187815</v>
      </c>
    </row>
    <row r="115" spans="1:25" x14ac:dyDescent="0.3">
      <c r="A115" s="152" t="s">
        <v>41</v>
      </c>
      <c r="B115" s="116">
        <v>2029</v>
      </c>
      <c r="C115" s="78">
        <f t="shared" si="16"/>
        <v>521.81953099512589</v>
      </c>
      <c r="D115" s="53">
        <f t="shared" si="16"/>
        <v>3020.7871193173332</v>
      </c>
      <c r="E115" s="53">
        <f t="shared" si="16"/>
        <v>357.07096703377147</v>
      </c>
      <c r="F115" s="184">
        <f t="shared" si="16"/>
        <v>3899.6776173462308</v>
      </c>
      <c r="G115" s="53">
        <f t="shared" si="16"/>
        <v>8008.1337291328346</v>
      </c>
      <c r="H115" s="78">
        <f t="shared" si="16"/>
        <v>521.81953099512612</v>
      </c>
      <c r="I115" s="53">
        <f t="shared" si="16"/>
        <v>3020.7871193173328</v>
      </c>
      <c r="J115" s="53">
        <f t="shared" si="16"/>
        <v>359.84815029644915</v>
      </c>
      <c r="K115" s="184">
        <f t="shared" si="19"/>
        <v>3902.454800608908</v>
      </c>
      <c r="L115" s="53">
        <f t="shared" si="17"/>
        <v>796.28326196313139</v>
      </c>
      <c r="M115" s="53">
        <f t="shared" si="17"/>
        <v>40046.190534045374</v>
      </c>
      <c r="N115" s="205">
        <f t="shared" si="20"/>
        <v>40842.473796008504</v>
      </c>
      <c r="O115" s="52">
        <f t="shared" si="18"/>
        <v>7.0000000000000001E-3</v>
      </c>
      <c r="P115" s="52">
        <f t="shared" si="18"/>
        <v>7.0000000000000001E-3</v>
      </c>
      <c r="Q115" s="52">
        <f t="shared" si="18"/>
        <v>-2.7701832626777283</v>
      </c>
      <c r="R115" s="210">
        <f t="shared" si="18"/>
        <v>-2.7561832626777276</v>
      </c>
      <c r="S115" s="53">
        <f t="shared" si="18"/>
        <v>-32834.333066875668</v>
      </c>
      <c r="T115" s="78">
        <f t="shared" ref="T115:V116" si="22">SUMPRODUCT(T83:T89,H83:H89)/SUM(H83:H89)</f>
        <v>309228.07032421749</v>
      </c>
      <c r="U115" s="53">
        <f t="shared" si="22"/>
        <v>225334.98933238644</v>
      </c>
      <c r="V115" s="53">
        <f t="shared" si="22"/>
        <v>148503.14272975444</v>
      </c>
      <c r="W115" s="184">
        <f t="shared" si="21"/>
        <v>229468.0930112706</v>
      </c>
      <c r="X115" s="54">
        <f>SUMPRODUCT(X83:X89,N83:N89)/SUM(N83:N89)</f>
        <v>10118.507719312114</v>
      </c>
    </row>
    <row r="116" spans="1:25" ht="16.2" thickBot="1" x14ac:dyDescent="0.35">
      <c r="A116" s="153" t="s">
        <v>41</v>
      </c>
      <c r="B116" s="117">
        <v>2030</v>
      </c>
      <c r="C116" s="79">
        <f t="shared" si="16"/>
        <v>481.2977904484726</v>
      </c>
      <c r="D116" s="56">
        <f t="shared" si="16"/>
        <v>3471.2095493232209</v>
      </c>
      <c r="E116" s="56">
        <f t="shared" si="16"/>
        <v>424.15018481853673</v>
      </c>
      <c r="F116" s="185">
        <f t="shared" si="16"/>
        <v>4376.6575245902304</v>
      </c>
      <c r="G116" s="56">
        <f t="shared" si="16"/>
        <v>8717.5983050241048</v>
      </c>
      <c r="H116" s="79">
        <f t="shared" si="16"/>
        <v>481.29779044847243</v>
      </c>
      <c r="I116" s="56">
        <f t="shared" si="16"/>
        <v>3471.2095493232196</v>
      </c>
      <c r="J116" s="56">
        <f t="shared" si="16"/>
        <v>428.48443540447175</v>
      </c>
      <c r="K116" s="185">
        <f t="shared" si="19"/>
        <v>4380.9917751761641</v>
      </c>
      <c r="L116" s="56">
        <f t="shared" si="17"/>
        <v>939.52358223036526</v>
      </c>
      <c r="M116" s="56">
        <f t="shared" si="17"/>
        <v>46386.435252622265</v>
      </c>
      <c r="N116" s="206">
        <f t="shared" si="20"/>
        <v>47325.95883485263</v>
      </c>
      <c r="O116" s="55">
        <f t="shared" si="18"/>
        <v>7.0000000000000001E-3</v>
      </c>
      <c r="P116" s="55">
        <f t="shared" si="18"/>
        <v>7.0000000000000001E-3</v>
      </c>
      <c r="Q116" s="55">
        <f t="shared" si="18"/>
        <v>-4.3272505859351433</v>
      </c>
      <c r="R116" s="211">
        <f t="shared" si="18"/>
        <v>-4.3132505859351431</v>
      </c>
      <c r="S116" s="56">
        <f t="shared" si="18"/>
        <v>-38608.353529828528</v>
      </c>
      <c r="T116" s="79">
        <f t="shared" si="22"/>
        <v>324971.11229503585</v>
      </c>
      <c r="U116" s="56">
        <f t="shared" si="22"/>
        <v>225973.1011083521</v>
      </c>
      <c r="V116" s="56">
        <f t="shared" si="22"/>
        <v>148609.82403284003</v>
      </c>
      <c r="W116" s="185">
        <f t="shared" si="21"/>
        <v>229282.52616282404</v>
      </c>
      <c r="X116" s="57">
        <f>SUMPRODUCT(X84:X90,N84:N90)/SUM(N84:N90)</f>
        <v>10161.144646882016</v>
      </c>
    </row>
    <row r="117" spans="1:25" x14ac:dyDescent="0.3">
      <c r="A117" s="1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</row>
    <row r="118" spans="1:25" x14ac:dyDescent="0.3">
      <c r="A118" s="1"/>
      <c r="C118" s="151"/>
      <c r="D118" s="151"/>
      <c r="E118" s="157"/>
      <c r="F118" s="157"/>
      <c r="G118" s="157"/>
      <c r="H118" s="157"/>
      <c r="I118" s="151"/>
      <c r="J118" s="151"/>
      <c r="K118" s="159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</row>
    <row r="119" spans="1:25" x14ac:dyDescent="0.3">
      <c r="B119" s="151"/>
      <c r="C119" s="151"/>
      <c r="D119" s="158"/>
      <c r="E119" s="158"/>
      <c r="F119" s="158"/>
      <c r="G119" s="158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</row>
    <row r="120" spans="1:25" x14ac:dyDescent="0.3">
      <c r="B120" s="151"/>
      <c r="C120" s="151"/>
      <c r="D120" s="158"/>
      <c r="E120" s="158"/>
      <c r="F120" s="158"/>
      <c r="G120" s="158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</row>
    <row r="121" spans="1:25" x14ac:dyDescent="0.3">
      <c r="B121" s="151"/>
      <c r="C121" s="151"/>
      <c r="D121" s="158"/>
      <c r="E121" s="158"/>
      <c r="F121" s="158"/>
      <c r="G121" s="158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</row>
    <row r="122" spans="1:25" x14ac:dyDescent="0.3">
      <c r="B122" s="151"/>
      <c r="C122" s="151"/>
      <c r="D122" s="158"/>
      <c r="E122" s="158"/>
      <c r="F122" s="158"/>
      <c r="G122" s="158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</row>
    <row r="123" spans="1:25" x14ac:dyDescent="0.3">
      <c r="B123" s="151"/>
      <c r="C123" s="151"/>
      <c r="D123" s="158"/>
      <c r="E123" s="158"/>
      <c r="F123" s="158"/>
      <c r="G123" s="158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</row>
    <row r="124" spans="1:25" x14ac:dyDescent="0.3">
      <c r="B124" s="151"/>
      <c r="C124" s="151"/>
      <c r="D124" s="158"/>
      <c r="E124" s="158"/>
      <c r="F124" s="158"/>
      <c r="G124" s="158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</row>
    <row r="125" spans="1:25" x14ac:dyDescent="0.3">
      <c r="B125" s="151"/>
      <c r="C125" s="151"/>
      <c r="D125" s="158"/>
      <c r="E125" s="158"/>
      <c r="F125" s="158"/>
      <c r="G125" s="158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</row>
    <row r="126" spans="1:25" x14ac:dyDescent="0.3"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</row>
    <row r="127" spans="1:25" x14ac:dyDescent="0.3"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</row>
    <row r="128" spans="1:25" x14ac:dyDescent="0.3"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</row>
    <row r="129" spans="2:25" x14ac:dyDescent="0.3"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</row>
    <row r="131" spans="2:25" x14ac:dyDescent="0.3">
      <c r="B131" s="151"/>
    </row>
  </sheetData>
  <mergeCells count="8">
    <mergeCell ref="C101:G101"/>
    <mergeCell ref="H101:N101"/>
    <mergeCell ref="O101:S101"/>
    <mergeCell ref="T101:X101"/>
    <mergeCell ref="C3:G3"/>
    <mergeCell ref="H3:N3"/>
    <mergeCell ref="O3:S3"/>
    <mergeCell ref="T3:X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Compare Regional Income</vt:lpstr>
      <vt:lpstr>VPM2018-V04 Assumptions</vt:lpstr>
      <vt:lpstr>Regional Level VPM Sim Result</vt:lpstr>
      <vt:lpstr>National Level VPM Sim Result</vt:lpstr>
      <vt:lpstr>Data for Graph</vt:lpstr>
      <vt:lpstr>GRAPH</vt:lpstr>
      <vt:lpstr>1_SIM_BASE</vt:lpstr>
      <vt:lpstr>2_Sim_ASF</vt:lpstr>
      <vt:lpstr>3_Sim_ASF&amp;HIGH</vt:lpstr>
      <vt:lpstr>4_Sim_NoASF&amp;HIGH</vt:lpstr>
      <vt:lpstr>5_Sim_ASF&amp;FT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2020-04-29T00:13:51Z</dcterms:modified>
</cp:coreProperties>
</file>