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NNQue_Docs\2020\Sent to Linh 19Mar2020\"/>
    </mc:Choice>
  </mc:AlternateContent>
  <bookViews>
    <workbookView xWindow="384" yWindow="228" windowWidth="15720" windowHeight="7764" tabRatio="858" firstSheet="1" activeTab="3"/>
  </bookViews>
  <sheets>
    <sheet name="Compare Regional Income" sheetId="13" r:id="rId1"/>
    <sheet name="VPM2018-V04 Assumptions" sheetId="3" r:id="rId2"/>
    <sheet name="Regional Level VPM Sim Result" sheetId="12" r:id="rId3"/>
    <sheet name="National Level VPM Sim Result" sheetId="10" r:id="rId4"/>
    <sheet name="Data for Graph" sheetId="5" r:id="rId5"/>
    <sheet name="GRAPH" sheetId="4" r:id="rId6"/>
    <sheet name="1_SIM_BASE" sheetId="6" r:id="rId7"/>
    <sheet name="2_Sim_ASF" sheetId="7" r:id="rId8"/>
    <sheet name="3_Sim_ASF&amp;HIGH" sheetId="8" r:id="rId9"/>
    <sheet name="4_Sim_NoASF&amp;HIGH" sheetId="9" r:id="rId10"/>
    <sheet name="5_Sim_ASF&amp;FT" sheetId="11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U188" i="13" l="1"/>
  <c r="T188" i="13"/>
  <c r="U181" i="13"/>
  <c r="T181" i="13"/>
  <c r="U174" i="13"/>
  <c r="T174" i="13"/>
  <c r="U167" i="13"/>
  <c r="T167" i="13"/>
  <c r="U160" i="13"/>
  <c r="T160" i="13"/>
  <c r="U153" i="13"/>
  <c r="T153" i="13"/>
  <c r="U146" i="13"/>
  <c r="T146" i="13"/>
  <c r="U139" i="13"/>
  <c r="T139" i="13"/>
  <c r="U132" i="13"/>
  <c r="T132" i="13"/>
  <c r="U125" i="13"/>
  <c r="T125" i="13"/>
  <c r="U118" i="13"/>
  <c r="T118" i="13"/>
  <c r="U111" i="13"/>
  <c r="T111" i="13"/>
  <c r="U104" i="13"/>
  <c r="T104" i="13"/>
  <c r="R104" i="13"/>
  <c r="S104" i="13"/>
  <c r="R111" i="13"/>
  <c r="S111" i="13"/>
  <c r="S188" i="13"/>
  <c r="R188" i="13"/>
  <c r="S181" i="13"/>
  <c r="R181" i="13"/>
  <c r="S174" i="13"/>
  <c r="R174" i="13"/>
  <c r="S167" i="13"/>
  <c r="R167" i="13"/>
  <c r="S160" i="13"/>
  <c r="R160" i="13"/>
  <c r="S153" i="13"/>
  <c r="R153" i="13"/>
  <c r="S146" i="13"/>
  <c r="R146" i="13"/>
  <c r="S139" i="13"/>
  <c r="R139" i="13"/>
  <c r="S132" i="13"/>
  <c r="R132" i="13"/>
  <c r="S125" i="13"/>
  <c r="R125" i="13"/>
  <c r="S118" i="13"/>
  <c r="R118" i="13"/>
  <c r="BX50" i="13"/>
  <c r="BM50" i="13"/>
  <c r="Q92" i="13"/>
  <c r="P92" i="13"/>
  <c r="Q85" i="13"/>
  <c r="P85" i="13"/>
  <c r="Q78" i="13"/>
  <c r="P78" i="13"/>
  <c r="Q71" i="13"/>
  <c r="P71" i="13"/>
  <c r="Q64" i="13"/>
  <c r="P64" i="13"/>
  <c r="Q57" i="13"/>
  <c r="P57" i="13"/>
  <c r="Q50" i="13"/>
  <c r="P50" i="13"/>
  <c r="Q43" i="13"/>
  <c r="P43" i="13"/>
  <c r="Q36" i="13"/>
  <c r="P36" i="13"/>
  <c r="Q29" i="13"/>
  <c r="P29" i="13"/>
  <c r="Q22" i="13"/>
  <c r="P22" i="13"/>
  <c r="Q15" i="13"/>
  <c r="P15" i="13"/>
  <c r="Q8" i="13"/>
  <c r="P8" i="13"/>
  <c r="Q284" i="13"/>
  <c r="P284" i="13"/>
  <c r="Q277" i="13"/>
  <c r="P277" i="13"/>
  <c r="Q270" i="13"/>
  <c r="P270" i="13"/>
  <c r="Q263" i="13"/>
  <c r="P263" i="13"/>
  <c r="Q256" i="13"/>
  <c r="P256" i="13"/>
  <c r="Q249" i="13"/>
  <c r="P249" i="13"/>
  <c r="Q242" i="13"/>
  <c r="P242" i="13"/>
  <c r="Q235" i="13"/>
  <c r="P235" i="13"/>
  <c r="Q228" i="13"/>
  <c r="P228" i="13"/>
  <c r="Q221" i="13"/>
  <c r="P221" i="13"/>
  <c r="Q214" i="13"/>
  <c r="P214" i="13"/>
  <c r="Q207" i="13"/>
  <c r="P207" i="13"/>
  <c r="Q200" i="13"/>
  <c r="P200" i="13"/>
  <c r="Q188" i="13"/>
  <c r="P188" i="13"/>
  <c r="Q181" i="13"/>
  <c r="P181" i="13"/>
  <c r="Q174" i="13"/>
  <c r="P174" i="13"/>
  <c r="Q167" i="13"/>
  <c r="P167" i="13"/>
  <c r="Q160" i="13"/>
  <c r="P160" i="13"/>
  <c r="Q153" i="13"/>
  <c r="P153" i="13"/>
  <c r="Q146" i="13"/>
  <c r="P146" i="13"/>
  <c r="Q139" i="13"/>
  <c r="P139" i="13"/>
  <c r="Q132" i="13"/>
  <c r="P132" i="13"/>
  <c r="Q125" i="13"/>
  <c r="P125" i="13"/>
  <c r="Q118" i="13"/>
  <c r="P118" i="13"/>
  <c r="Q111" i="13"/>
  <c r="P111" i="13"/>
  <c r="Q104" i="13"/>
  <c r="P104" i="13"/>
  <c r="G8" i="13"/>
  <c r="E8" i="13"/>
  <c r="CC50" i="13"/>
  <c r="CM12" i="13"/>
  <c r="CO85" i="13" l="1"/>
  <c r="CN85" i="13"/>
  <c r="CM85" i="13"/>
  <c r="CL85" i="13"/>
  <c r="CK85" i="13"/>
  <c r="CJ85" i="13"/>
  <c r="CI85" i="13"/>
  <c r="CH85" i="13"/>
  <c r="CC85" i="13"/>
  <c r="CD85" i="13" s="1"/>
  <c r="CB85" i="13"/>
  <c r="CA85" i="13"/>
  <c r="BZ85" i="13"/>
  <c r="BY85" i="13"/>
  <c r="BX85" i="13"/>
  <c r="BW85" i="13"/>
  <c r="BR85" i="13"/>
  <c r="BQ85" i="13"/>
  <c r="BP85" i="13"/>
  <c r="BO85" i="13"/>
  <c r="BN85" i="13"/>
  <c r="BM85" i="13"/>
  <c r="BL85" i="13"/>
  <c r="CO84" i="13"/>
  <c r="CN84" i="13"/>
  <c r="CM84" i="13"/>
  <c r="CL84" i="13"/>
  <c r="CK84" i="13"/>
  <c r="CJ84" i="13"/>
  <c r="CI84" i="13"/>
  <c r="CH84" i="13"/>
  <c r="CC84" i="13"/>
  <c r="CB84" i="13"/>
  <c r="CA84" i="13"/>
  <c r="BZ84" i="13"/>
  <c r="BY84" i="13"/>
  <c r="BX84" i="13"/>
  <c r="CD84" i="13" s="1"/>
  <c r="BW84" i="13"/>
  <c r="BR84" i="13"/>
  <c r="BQ84" i="13"/>
  <c r="BP84" i="13"/>
  <c r="BO84" i="13"/>
  <c r="BN84" i="13"/>
  <c r="BM84" i="13"/>
  <c r="BL84" i="13"/>
  <c r="CO83" i="13"/>
  <c r="CN83" i="13"/>
  <c r="CM83" i="13"/>
  <c r="CL83" i="13"/>
  <c r="CK83" i="13"/>
  <c r="CJ83" i="13"/>
  <c r="CI83" i="13"/>
  <c r="CH83" i="13"/>
  <c r="CC83" i="13"/>
  <c r="CB83" i="13"/>
  <c r="CA83" i="13"/>
  <c r="BZ83" i="13"/>
  <c r="BY83" i="13"/>
  <c r="BX83" i="13"/>
  <c r="BW83" i="13"/>
  <c r="BR83" i="13"/>
  <c r="BQ83" i="13"/>
  <c r="BP83" i="13"/>
  <c r="BO83" i="13"/>
  <c r="BN83" i="13"/>
  <c r="BM83" i="13"/>
  <c r="BL83" i="13"/>
  <c r="CO82" i="13"/>
  <c r="CN82" i="13"/>
  <c r="CM82" i="13"/>
  <c r="CL82" i="13"/>
  <c r="CK82" i="13"/>
  <c r="CJ82" i="13"/>
  <c r="CI82" i="13"/>
  <c r="CH82" i="13"/>
  <c r="CC82" i="13"/>
  <c r="CB82" i="13"/>
  <c r="CA82" i="13"/>
  <c r="BZ82" i="13"/>
  <c r="BY82" i="13"/>
  <c r="BX82" i="13"/>
  <c r="BW82" i="13"/>
  <c r="BR82" i="13"/>
  <c r="BQ82" i="13"/>
  <c r="BP82" i="13"/>
  <c r="BO82" i="13"/>
  <c r="BN82" i="13"/>
  <c r="BM82" i="13"/>
  <c r="BL82" i="13"/>
  <c r="CO81" i="13"/>
  <c r="CN81" i="13"/>
  <c r="CM81" i="13"/>
  <c r="CL81" i="13"/>
  <c r="CK81" i="13"/>
  <c r="CJ81" i="13"/>
  <c r="CI81" i="13"/>
  <c r="CH81" i="13"/>
  <c r="CC81" i="13"/>
  <c r="CB81" i="13"/>
  <c r="CA81" i="13"/>
  <c r="BZ81" i="13"/>
  <c r="BY81" i="13"/>
  <c r="BX81" i="13"/>
  <c r="BW81" i="13"/>
  <c r="BR81" i="13"/>
  <c r="BQ81" i="13"/>
  <c r="BP81" i="13"/>
  <c r="BO81" i="13"/>
  <c r="BN81" i="13"/>
  <c r="BM81" i="13"/>
  <c r="BL81" i="13"/>
  <c r="CO80" i="13"/>
  <c r="CN80" i="13"/>
  <c r="CM80" i="13"/>
  <c r="CL80" i="13"/>
  <c r="CK80" i="13"/>
  <c r="CJ80" i="13"/>
  <c r="CI80" i="13"/>
  <c r="CH80" i="13"/>
  <c r="CC80" i="13"/>
  <c r="CD80" i="13" s="1"/>
  <c r="CB80" i="13"/>
  <c r="CA80" i="13"/>
  <c r="BZ80" i="13"/>
  <c r="BY80" i="13"/>
  <c r="BX80" i="13"/>
  <c r="BW80" i="13"/>
  <c r="BR80" i="13"/>
  <c r="BQ80" i="13"/>
  <c r="BP80" i="13"/>
  <c r="BO80" i="13"/>
  <c r="BN80" i="13"/>
  <c r="BM80" i="13"/>
  <c r="BL80" i="13"/>
  <c r="CO79" i="13"/>
  <c r="CN79" i="13"/>
  <c r="CM79" i="13"/>
  <c r="CL79" i="13"/>
  <c r="CK79" i="13"/>
  <c r="CJ79" i="13"/>
  <c r="CI79" i="13"/>
  <c r="CH79" i="13"/>
  <c r="CC79" i="13"/>
  <c r="CB79" i="13"/>
  <c r="CA79" i="13"/>
  <c r="BZ79" i="13"/>
  <c r="BY79" i="13"/>
  <c r="BX79" i="13"/>
  <c r="BW79" i="13"/>
  <c r="BR79" i="13"/>
  <c r="BQ79" i="13"/>
  <c r="BP79" i="13"/>
  <c r="BO79" i="13"/>
  <c r="BN79" i="13"/>
  <c r="BM79" i="13"/>
  <c r="BL79" i="13"/>
  <c r="BS79" i="13" s="1"/>
  <c r="CO78" i="13"/>
  <c r="CN78" i="13"/>
  <c r="CM78" i="13"/>
  <c r="CL78" i="13"/>
  <c r="CK78" i="13"/>
  <c r="CJ78" i="13"/>
  <c r="CI78" i="13"/>
  <c r="CH78" i="13"/>
  <c r="CC78" i="13"/>
  <c r="CB78" i="13"/>
  <c r="CA78" i="13"/>
  <c r="BZ78" i="13"/>
  <c r="BY78" i="13"/>
  <c r="BX78" i="13"/>
  <c r="BW78" i="13"/>
  <c r="BR78" i="13"/>
  <c r="BQ78" i="13"/>
  <c r="BP78" i="13"/>
  <c r="BO78" i="13"/>
  <c r="BN78" i="13"/>
  <c r="BM78" i="13"/>
  <c r="BL78" i="13"/>
  <c r="CO77" i="13"/>
  <c r="CN77" i="13"/>
  <c r="CM77" i="13"/>
  <c r="CL77" i="13"/>
  <c r="CK77" i="13"/>
  <c r="CJ77" i="13"/>
  <c r="CI77" i="13"/>
  <c r="CH77" i="13"/>
  <c r="CC77" i="13"/>
  <c r="CB77" i="13"/>
  <c r="CA77" i="13"/>
  <c r="BZ77" i="13"/>
  <c r="BY77" i="13"/>
  <c r="BX77" i="13"/>
  <c r="BW77" i="13"/>
  <c r="BR77" i="13"/>
  <c r="BQ77" i="13"/>
  <c r="BP77" i="13"/>
  <c r="BO77" i="13"/>
  <c r="BS77" i="13" s="1"/>
  <c r="BN77" i="13"/>
  <c r="BM77" i="13"/>
  <c r="BL77" i="13"/>
  <c r="CO76" i="13"/>
  <c r="CN76" i="13"/>
  <c r="CM76" i="13"/>
  <c r="CL76" i="13"/>
  <c r="CK76" i="13"/>
  <c r="CJ76" i="13"/>
  <c r="CI76" i="13"/>
  <c r="CH76" i="13"/>
  <c r="CC76" i="13"/>
  <c r="CB76" i="13"/>
  <c r="CA76" i="13"/>
  <c r="BZ76" i="13"/>
  <c r="BY76" i="13"/>
  <c r="BX76" i="13"/>
  <c r="BW76" i="13"/>
  <c r="BR76" i="13"/>
  <c r="BQ76" i="13"/>
  <c r="BP76" i="13"/>
  <c r="BO76" i="13"/>
  <c r="BN76" i="13"/>
  <c r="BM76" i="13"/>
  <c r="BL76" i="13"/>
  <c r="CO75" i="13"/>
  <c r="CN75" i="13"/>
  <c r="CM75" i="13"/>
  <c r="CL75" i="13"/>
  <c r="CK75" i="13"/>
  <c r="CJ75" i="13"/>
  <c r="CI75" i="13"/>
  <c r="CH75" i="13"/>
  <c r="CC75" i="13"/>
  <c r="CB75" i="13"/>
  <c r="CA75" i="13"/>
  <c r="BZ75" i="13"/>
  <c r="BY75" i="13"/>
  <c r="BX75" i="13"/>
  <c r="BW75" i="13"/>
  <c r="BR75" i="13"/>
  <c r="BQ75" i="13"/>
  <c r="BP75" i="13"/>
  <c r="BO75" i="13"/>
  <c r="BN75" i="13"/>
  <c r="BM75" i="13"/>
  <c r="BL75" i="13"/>
  <c r="BS75" i="13" s="1"/>
  <c r="CO74" i="13"/>
  <c r="CN74" i="13"/>
  <c r="CM74" i="13"/>
  <c r="CL74" i="13"/>
  <c r="CK74" i="13"/>
  <c r="CJ74" i="13"/>
  <c r="CI74" i="13"/>
  <c r="CH74" i="13"/>
  <c r="CC74" i="13"/>
  <c r="CB74" i="13"/>
  <c r="CA74" i="13"/>
  <c r="BZ74" i="13"/>
  <c r="BY74" i="13"/>
  <c r="BX74" i="13"/>
  <c r="BW74" i="13"/>
  <c r="BR74" i="13"/>
  <c r="BQ74" i="13"/>
  <c r="BP74" i="13"/>
  <c r="BO74" i="13"/>
  <c r="BN74" i="13"/>
  <c r="BM74" i="13"/>
  <c r="BL74" i="13"/>
  <c r="CO73" i="13"/>
  <c r="CN73" i="13"/>
  <c r="CM73" i="13"/>
  <c r="CL73" i="13"/>
  <c r="CK73" i="13"/>
  <c r="CJ73" i="13"/>
  <c r="CI73" i="13"/>
  <c r="CH73" i="13"/>
  <c r="CC73" i="13"/>
  <c r="CB73" i="13"/>
  <c r="CA73" i="13"/>
  <c r="BZ73" i="13"/>
  <c r="BY73" i="13"/>
  <c r="BX73" i="13"/>
  <c r="BW73" i="13"/>
  <c r="BR73" i="13"/>
  <c r="BQ73" i="13"/>
  <c r="BP73" i="13"/>
  <c r="BO73" i="13"/>
  <c r="BS73" i="13" s="1"/>
  <c r="BN73" i="13"/>
  <c r="BM73" i="13"/>
  <c r="BL73" i="13"/>
  <c r="CO72" i="13"/>
  <c r="CN72" i="13"/>
  <c r="CM72" i="13"/>
  <c r="CL72" i="13"/>
  <c r="CK72" i="13"/>
  <c r="CJ72" i="13"/>
  <c r="CI72" i="13"/>
  <c r="CH72" i="13"/>
  <c r="CD72" i="13"/>
  <c r="CC72" i="13"/>
  <c r="CB72" i="13"/>
  <c r="CA72" i="13"/>
  <c r="BZ72" i="13"/>
  <c r="BY72" i="13"/>
  <c r="BX72" i="13"/>
  <c r="BW72" i="13"/>
  <c r="BR72" i="13"/>
  <c r="BQ72" i="13"/>
  <c r="BP72" i="13"/>
  <c r="BO72" i="13"/>
  <c r="BS72" i="13" s="1"/>
  <c r="BN72" i="13"/>
  <c r="BM72" i="13"/>
  <c r="BL72" i="13"/>
  <c r="CO71" i="13"/>
  <c r="CN71" i="13"/>
  <c r="CM71" i="13"/>
  <c r="CL71" i="13"/>
  <c r="CK71" i="13"/>
  <c r="CJ71" i="13"/>
  <c r="CI71" i="13"/>
  <c r="CH71" i="13"/>
  <c r="CC71" i="13"/>
  <c r="CB71" i="13"/>
  <c r="CA71" i="13"/>
  <c r="BZ71" i="13"/>
  <c r="BY71" i="13"/>
  <c r="BX71" i="13"/>
  <c r="BW71" i="13"/>
  <c r="BR71" i="13"/>
  <c r="BQ71" i="13"/>
  <c r="BP71" i="13"/>
  <c r="BO71" i="13"/>
  <c r="BN71" i="13"/>
  <c r="BM71" i="13"/>
  <c r="BL71" i="13"/>
  <c r="CO70" i="13"/>
  <c r="CN70" i="13"/>
  <c r="CM70" i="13"/>
  <c r="CL70" i="13"/>
  <c r="CK70" i="13"/>
  <c r="CJ70" i="13"/>
  <c r="CI70" i="13"/>
  <c r="CH70" i="13"/>
  <c r="CC70" i="13"/>
  <c r="CB70" i="13"/>
  <c r="CA70" i="13"/>
  <c r="BZ70" i="13"/>
  <c r="BY70" i="13"/>
  <c r="CD70" i="13" s="1"/>
  <c r="BX70" i="13"/>
  <c r="BW70" i="13"/>
  <c r="BR70" i="13"/>
  <c r="BQ70" i="13"/>
  <c r="BP70" i="13"/>
  <c r="BO70" i="13"/>
  <c r="BN70" i="13"/>
  <c r="BS70" i="13" s="1"/>
  <c r="BM70" i="13"/>
  <c r="BL70" i="13"/>
  <c r="CO69" i="13"/>
  <c r="CN69" i="13"/>
  <c r="CM69" i="13"/>
  <c r="CL69" i="13"/>
  <c r="CK69" i="13"/>
  <c r="CJ69" i="13"/>
  <c r="CI69" i="13"/>
  <c r="CH69" i="13"/>
  <c r="CC69" i="13"/>
  <c r="CB69" i="13"/>
  <c r="CA69" i="13"/>
  <c r="BZ69" i="13"/>
  <c r="BY69" i="13"/>
  <c r="BX69" i="13"/>
  <c r="BW69" i="13"/>
  <c r="BR69" i="13"/>
  <c r="BQ69" i="13"/>
  <c r="BP69" i="13"/>
  <c r="BO69" i="13"/>
  <c r="BN69" i="13"/>
  <c r="BM69" i="13"/>
  <c r="BL69" i="13"/>
  <c r="CO68" i="13"/>
  <c r="CN68" i="13"/>
  <c r="CM68" i="13"/>
  <c r="CL68" i="13"/>
  <c r="CK68" i="13"/>
  <c r="CJ68" i="13"/>
  <c r="CI68" i="13"/>
  <c r="CH68" i="13"/>
  <c r="CC68" i="13"/>
  <c r="CB68" i="13"/>
  <c r="CA68" i="13"/>
  <c r="BZ68" i="13"/>
  <c r="CD68" i="13" s="1"/>
  <c r="BY68" i="13"/>
  <c r="BX68" i="13"/>
  <c r="BW68" i="13"/>
  <c r="BR68" i="13"/>
  <c r="BQ68" i="13"/>
  <c r="BP68" i="13"/>
  <c r="BO68" i="13"/>
  <c r="BN68" i="13"/>
  <c r="BM68" i="13"/>
  <c r="BL68" i="13"/>
  <c r="CO67" i="13"/>
  <c r="CN67" i="13"/>
  <c r="CM67" i="13"/>
  <c r="CL67" i="13"/>
  <c r="CK67" i="13"/>
  <c r="CJ67" i="13"/>
  <c r="CI67" i="13"/>
  <c r="CH67" i="13"/>
  <c r="CC67" i="13"/>
  <c r="CB67" i="13"/>
  <c r="CA67" i="13"/>
  <c r="BZ67" i="13"/>
  <c r="BY67" i="13"/>
  <c r="BX67" i="13"/>
  <c r="BW67" i="13"/>
  <c r="BR67" i="13"/>
  <c r="BQ67" i="13"/>
  <c r="BP67" i="13"/>
  <c r="BO67" i="13"/>
  <c r="BN67" i="13"/>
  <c r="BM67" i="13"/>
  <c r="BL67" i="13"/>
  <c r="CO66" i="13"/>
  <c r="CN66" i="13"/>
  <c r="CM66" i="13"/>
  <c r="CL66" i="13"/>
  <c r="CK66" i="13"/>
  <c r="CJ66" i="13"/>
  <c r="CI66" i="13"/>
  <c r="CH66" i="13"/>
  <c r="CC66" i="13"/>
  <c r="CB66" i="13"/>
  <c r="CA66" i="13"/>
  <c r="BZ66" i="13"/>
  <c r="BY66" i="13"/>
  <c r="BX66" i="13"/>
  <c r="BW66" i="13"/>
  <c r="BR66" i="13"/>
  <c r="BQ66" i="13"/>
  <c r="BP66" i="13"/>
  <c r="BO66" i="13"/>
  <c r="BN66" i="13"/>
  <c r="BM66" i="13"/>
  <c r="BL66" i="13"/>
  <c r="CO65" i="13"/>
  <c r="CN65" i="13"/>
  <c r="CM65" i="13"/>
  <c r="CL65" i="13"/>
  <c r="CK65" i="13"/>
  <c r="CJ65" i="13"/>
  <c r="CI65" i="13"/>
  <c r="CH65" i="13"/>
  <c r="CC65" i="13"/>
  <c r="CB65" i="13"/>
  <c r="CA65" i="13"/>
  <c r="BZ65" i="13"/>
  <c r="BY65" i="13"/>
  <c r="BX65" i="13"/>
  <c r="BW65" i="13"/>
  <c r="BR65" i="13"/>
  <c r="BQ65" i="13"/>
  <c r="BP65" i="13"/>
  <c r="BO65" i="13"/>
  <c r="BN65" i="13"/>
  <c r="BM65" i="13"/>
  <c r="BS65" i="13" s="1"/>
  <c r="BL65" i="13"/>
  <c r="CO64" i="13"/>
  <c r="CN64" i="13"/>
  <c r="CM64" i="13"/>
  <c r="CL64" i="13"/>
  <c r="CK64" i="13"/>
  <c r="CJ64" i="13"/>
  <c r="CI64" i="13"/>
  <c r="CH64" i="13"/>
  <c r="CC64" i="13"/>
  <c r="CB64" i="13"/>
  <c r="CA64" i="13"/>
  <c r="BZ64" i="13"/>
  <c r="BY64" i="13"/>
  <c r="BX64" i="13"/>
  <c r="BW64" i="13"/>
  <c r="BR64" i="13"/>
  <c r="BQ64" i="13"/>
  <c r="BP64" i="13"/>
  <c r="BO64" i="13"/>
  <c r="BN64" i="13"/>
  <c r="BM64" i="13"/>
  <c r="BL64" i="13"/>
  <c r="BS64" i="13" s="1"/>
  <c r="CO63" i="13"/>
  <c r="CN63" i="13"/>
  <c r="CM63" i="13"/>
  <c r="CL63" i="13"/>
  <c r="CK63" i="13"/>
  <c r="CJ63" i="13"/>
  <c r="CI63" i="13"/>
  <c r="CH63" i="13"/>
  <c r="CC63" i="13"/>
  <c r="CB63" i="13"/>
  <c r="CA63" i="13"/>
  <c r="BZ63" i="13"/>
  <c r="BY63" i="13"/>
  <c r="BX63" i="13"/>
  <c r="BW63" i="13"/>
  <c r="BR63" i="13"/>
  <c r="BQ63" i="13"/>
  <c r="BP63" i="13"/>
  <c r="BO63" i="13"/>
  <c r="BN63" i="13"/>
  <c r="BM63" i="13"/>
  <c r="BL63" i="13"/>
  <c r="CO62" i="13"/>
  <c r="CN62" i="13"/>
  <c r="CM62" i="13"/>
  <c r="CL62" i="13"/>
  <c r="CK62" i="13"/>
  <c r="CJ62" i="13"/>
  <c r="CI62" i="13"/>
  <c r="CH62" i="13"/>
  <c r="CC62" i="13"/>
  <c r="CB62" i="13"/>
  <c r="CA62" i="13"/>
  <c r="BZ62" i="13"/>
  <c r="BY62" i="13"/>
  <c r="BX62" i="13"/>
  <c r="BW62" i="13"/>
  <c r="BR62" i="13"/>
  <c r="BQ62" i="13"/>
  <c r="BP62" i="13"/>
  <c r="BO62" i="13"/>
  <c r="BN62" i="13"/>
  <c r="BM62" i="13"/>
  <c r="BL62" i="13"/>
  <c r="CO61" i="13"/>
  <c r="CN61" i="13"/>
  <c r="CM61" i="13"/>
  <c r="CL61" i="13"/>
  <c r="CK61" i="13"/>
  <c r="CJ61" i="13"/>
  <c r="CI61" i="13"/>
  <c r="CH61" i="13"/>
  <c r="CC61" i="13"/>
  <c r="CB61" i="13"/>
  <c r="CA61" i="13"/>
  <c r="BZ61" i="13"/>
  <c r="BY61" i="13"/>
  <c r="BX61" i="13"/>
  <c r="BW61" i="13"/>
  <c r="BR61" i="13"/>
  <c r="BQ61" i="13"/>
  <c r="BP61" i="13"/>
  <c r="BO61" i="13"/>
  <c r="BN61" i="13"/>
  <c r="BM61" i="13"/>
  <c r="BL61" i="13"/>
  <c r="CO60" i="13"/>
  <c r="CN60" i="13"/>
  <c r="CM60" i="13"/>
  <c r="CL60" i="13"/>
  <c r="CK60" i="13"/>
  <c r="CJ60" i="13"/>
  <c r="CI60" i="13"/>
  <c r="CH60" i="13"/>
  <c r="CC60" i="13"/>
  <c r="CB60" i="13"/>
  <c r="CA60" i="13"/>
  <c r="BZ60" i="13"/>
  <c r="BY60" i="13"/>
  <c r="BX60" i="13"/>
  <c r="BW60" i="13"/>
  <c r="BR60" i="13"/>
  <c r="BQ60" i="13"/>
  <c r="BP60" i="13"/>
  <c r="BO60" i="13"/>
  <c r="BS60" i="13" s="1"/>
  <c r="BN60" i="13"/>
  <c r="BM60" i="13"/>
  <c r="BL60" i="13"/>
  <c r="CO59" i="13"/>
  <c r="CN59" i="13"/>
  <c r="CM59" i="13"/>
  <c r="CL59" i="13"/>
  <c r="CK59" i="13"/>
  <c r="CJ59" i="13"/>
  <c r="CI59" i="13"/>
  <c r="CH59" i="13"/>
  <c r="CF59" i="13"/>
  <c r="CF62" i="13" s="1"/>
  <c r="CF65" i="13" s="1"/>
  <c r="CF68" i="13" s="1"/>
  <c r="CF71" i="13" s="1"/>
  <c r="CF74" i="13" s="1"/>
  <c r="CF77" i="13" s="1"/>
  <c r="CF80" i="13" s="1"/>
  <c r="CF83" i="13" s="1"/>
  <c r="CC59" i="13"/>
  <c r="CB59" i="13"/>
  <c r="CA59" i="13"/>
  <c r="BZ59" i="13"/>
  <c r="BY59" i="13"/>
  <c r="BX59" i="13"/>
  <c r="BW59" i="13"/>
  <c r="BR59" i="13"/>
  <c r="BQ59" i="13"/>
  <c r="BP59" i="13"/>
  <c r="BO59" i="13"/>
  <c r="BN59" i="13"/>
  <c r="BM59" i="13"/>
  <c r="BL59" i="13"/>
  <c r="CO58" i="13"/>
  <c r="CN58" i="13"/>
  <c r="CM58" i="13"/>
  <c r="CL58" i="13"/>
  <c r="CK58" i="13"/>
  <c r="CJ58" i="13"/>
  <c r="CI58" i="13"/>
  <c r="CH58" i="13"/>
  <c r="CC58" i="13"/>
  <c r="CB58" i="13"/>
  <c r="CA58" i="13"/>
  <c r="BZ58" i="13"/>
  <c r="BY58" i="13"/>
  <c r="CD58" i="13" s="1"/>
  <c r="BX58" i="13"/>
  <c r="BW58" i="13"/>
  <c r="BR58" i="13"/>
  <c r="BQ58" i="13"/>
  <c r="BP58" i="13"/>
  <c r="BO58" i="13"/>
  <c r="BN58" i="13"/>
  <c r="BM58" i="13"/>
  <c r="BL58" i="13"/>
  <c r="CO57" i="13"/>
  <c r="CN57" i="13"/>
  <c r="CM57" i="13"/>
  <c r="CL57" i="13"/>
  <c r="CK57" i="13"/>
  <c r="CJ57" i="13"/>
  <c r="CI57" i="13"/>
  <c r="CH57" i="13"/>
  <c r="CC57" i="13"/>
  <c r="CB57" i="13"/>
  <c r="CA57" i="13"/>
  <c r="BZ57" i="13"/>
  <c r="BY57" i="13"/>
  <c r="BX57" i="13"/>
  <c r="BW57" i="13"/>
  <c r="BR57" i="13"/>
  <c r="BQ57" i="13"/>
  <c r="BP57" i="13"/>
  <c r="BO57" i="13"/>
  <c r="BN57" i="13"/>
  <c r="BM57" i="13"/>
  <c r="BL57" i="13"/>
  <c r="CO56" i="13"/>
  <c r="CN56" i="13"/>
  <c r="CM56" i="13"/>
  <c r="CL56" i="13"/>
  <c r="CK56" i="13"/>
  <c r="CJ56" i="13"/>
  <c r="CI56" i="13"/>
  <c r="CH56" i="13"/>
  <c r="CF56" i="13"/>
  <c r="CC56" i="13"/>
  <c r="CB56" i="13"/>
  <c r="CA56" i="13"/>
  <c r="BZ56" i="13"/>
  <c r="BY56" i="13"/>
  <c r="BX56" i="13"/>
  <c r="BW56" i="13"/>
  <c r="BU56" i="13"/>
  <c r="BU59" i="13" s="1"/>
  <c r="BU62" i="13" s="1"/>
  <c r="BU65" i="13" s="1"/>
  <c r="BU68" i="13" s="1"/>
  <c r="BU71" i="13" s="1"/>
  <c r="BU74" i="13" s="1"/>
  <c r="BU77" i="13" s="1"/>
  <c r="BU80" i="13" s="1"/>
  <c r="BU83" i="13" s="1"/>
  <c r="BR56" i="13"/>
  <c r="BQ56" i="13"/>
  <c r="BP56" i="13"/>
  <c r="BO56" i="13"/>
  <c r="BN56" i="13"/>
  <c r="BM56" i="13"/>
  <c r="BL56" i="13"/>
  <c r="CO55" i="13"/>
  <c r="CN55" i="13"/>
  <c r="CM55" i="13"/>
  <c r="CL55" i="13"/>
  <c r="CK55" i="13"/>
  <c r="CJ55" i="13"/>
  <c r="CI55" i="13"/>
  <c r="CH55" i="13"/>
  <c r="CC55" i="13"/>
  <c r="CB55" i="13"/>
  <c r="CA55" i="13"/>
  <c r="BZ55" i="13"/>
  <c r="BY55" i="13"/>
  <c r="BX55" i="13"/>
  <c r="BW55" i="13"/>
  <c r="BR55" i="13"/>
  <c r="BQ55" i="13"/>
  <c r="BP55" i="13"/>
  <c r="BO55" i="13"/>
  <c r="BN55" i="13"/>
  <c r="BM55" i="13"/>
  <c r="BL55" i="13"/>
  <c r="CO54" i="13"/>
  <c r="CN54" i="13"/>
  <c r="CM54" i="13"/>
  <c r="CL54" i="13"/>
  <c r="CK54" i="13"/>
  <c r="CJ54" i="13"/>
  <c r="CI54" i="13"/>
  <c r="CH54" i="13"/>
  <c r="CC54" i="13"/>
  <c r="CB54" i="13"/>
  <c r="CA54" i="13"/>
  <c r="BZ54" i="13"/>
  <c r="BY54" i="13"/>
  <c r="BX54" i="13"/>
  <c r="BW54" i="13"/>
  <c r="BR54" i="13"/>
  <c r="BQ54" i="13"/>
  <c r="BP54" i="13"/>
  <c r="BO54" i="13"/>
  <c r="BN54" i="13"/>
  <c r="BM54" i="13"/>
  <c r="BL54" i="13"/>
  <c r="CO53" i="13"/>
  <c r="CN53" i="13"/>
  <c r="CM53" i="13"/>
  <c r="CL53" i="13"/>
  <c r="CK53" i="13"/>
  <c r="CJ53" i="13"/>
  <c r="CI53" i="13"/>
  <c r="CH53" i="13"/>
  <c r="CF53" i="13"/>
  <c r="CC53" i="13"/>
  <c r="CB53" i="13"/>
  <c r="CA53" i="13"/>
  <c r="BZ53" i="13"/>
  <c r="BY53" i="13"/>
  <c r="BX53" i="13"/>
  <c r="BW53" i="13"/>
  <c r="BU53" i="13"/>
  <c r="BR53" i="13"/>
  <c r="BQ53" i="13"/>
  <c r="BP53" i="13"/>
  <c r="BO53" i="13"/>
  <c r="BN53" i="13"/>
  <c r="BM53" i="13"/>
  <c r="BL53" i="13"/>
  <c r="BJ53" i="13"/>
  <c r="BJ56" i="13" s="1"/>
  <c r="BJ59" i="13" s="1"/>
  <c r="BJ62" i="13" s="1"/>
  <c r="BJ65" i="13" s="1"/>
  <c r="BJ68" i="13" s="1"/>
  <c r="BJ71" i="13" s="1"/>
  <c r="BJ74" i="13" s="1"/>
  <c r="BJ77" i="13" s="1"/>
  <c r="BJ80" i="13" s="1"/>
  <c r="BJ83" i="13" s="1"/>
  <c r="CO52" i="13"/>
  <c r="CN52" i="13"/>
  <c r="CM52" i="13"/>
  <c r="CL52" i="13"/>
  <c r="CK52" i="13"/>
  <c r="CJ52" i="13"/>
  <c r="CI52" i="13"/>
  <c r="CH52" i="13"/>
  <c r="CC52" i="13"/>
  <c r="CB52" i="13"/>
  <c r="CA52" i="13"/>
  <c r="BZ52" i="13"/>
  <c r="BY52" i="13"/>
  <c r="BX52" i="13"/>
  <c r="BW52" i="13"/>
  <c r="BR52" i="13"/>
  <c r="BQ52" i="13"/>
  <c r="BP52" i="13"/>
  <c r="BO52" i="13"/>
  <c r="BN52" i="13"/>
  <c r="BM52" i="13"/>
  <c r="BL52" i="13"/>
  <c r="CO51" i="13"/>
  <c r="CN51" i="13"/>
  <c r="CM51" i="13"/>
  <c r="CL51" i="13"/>
  <c r="CK51" i="13"/>
  <c r="CJ51" i="13"/>
  <c r="CI51" i="13"/>
  <c r="CH51" i="13"/>
  <c r="CC51" i="13"/>
  <c r="CB51" i="13"/>
  <c r="CA51" i="13"/>
  <c r="BZ51" i="13"/>
  <c r="BY51" i="13"/>
  <c r="BX51" i="13"/>
  <c r="BW51" i="13"/>
  <c r="BR51" i="13"/>
  <c r="BQ51" i="13"/>
  <c r="BP51" i="13"/>
  <c r="BO51" i="13"/>
  <c r="BN51" i="13"/>
  <c r="BM51" i="13"/>
  <c r="BL51" i="13"/>
  <c r="BS51" i="13" s="1"/>
  <c r="CO50" i="13"/>
  <c r="CN50" i="13"/>
  <c r="CM50" i="13"/>
  <c r="CL50" i="13"/>
  <c r="CK50" i="13"/>
  <c r="CJ50" i="13"/>
  <c r="CI50" i="13"/>
  <c r="CH50" i="13"/>
  <c r="CB50" i="13"/>
  <c r="CA50" i="13"/>
  <c r="BZ50" i="13"/>
  <c r="BY50" i="13"/>
  <c r="BW50" i="13"/>
  <c r="CD50" i="13" s="1"/>
  <c r="BR50" i="13"/>
  <c r="BQ50" i="13"/>
  <c r="BP50" i="13"/>
  <c r="BO50" i="13"/>
  <c r="BN50" i="13"/>
  <c r="BL50" i="13"/>
  <c r="BS50" i="13" s="1"/>
  <c r="BH85" i="13"/>
  <c r="BG85" i="13"/>
  <c r="BF85" i="13"/>
  <c r="BE85" i="13"/>
  <c r="BD85" i="13"/>
  <c r="BC85" i="13"/>
  <c r="BB85" i="13"/>
  <c r="BA85" i="13"/>
  <c r="BH84" i="13"/>
  <c r="BG84" i="13"/>
  <c r="BF84" i="13"/>
  <c r="BE84" i="13"/>
  <c r="BD84" i="13"/>
  <c r="BC84" i="13"/>
  <c r="BB84" i="13"/>
  <c r="BA84" i="13"/>
  <c r="BH83" i="13"/>
  <c r="BG83" i="13"/>
  <c r="BF83" i="13"/>
  <c r="BE83" i="13"/>
  <c r="BD83" i="13"/>
  <c r="BC83" i="13"/>
  <c r="BB83" i="13"/>
  <c r="BA83" i="13"/>
  <c r="BH82" i="13"/>
  <c r="BG82" i="13"/>
  <c r="BF82" i="13"/>
  <c r="BE82" i="13"/>
  <c r="BD82" i="13"/>
  <c r="BC82" i="13"/>
  <c r="BB82" i="13"/>
  <c r="BA82" i="13"/>
  <c r="BH81" i="13"/>
  <c r="BG81" i="13"/>
  <c r="BF81" i="13"/>
  <c r="BE81" i="13"/>
  <c r="BD81" i="13"/>
  <c r="BC81" i="13"/>
  <c r="BB81" i="13"/>
  <c r="BA81" i="13"/>
  <c r="BH80" i="13"/>
  <c r="BG80" i="13"/>
  <c r="BF80" i="13"/>
  <c r="BE80" i="13"/>
  <c r="BD80" i="13"/>
  <c r="BC80" i="13"/>
  <c r="BB80" i="13"/>
  <c r="BA80" i="13"/>
  <c r="BH79" i="13"/>
  <c r="BG79" i="13"/>
  <c r="BF79" i="13"/>
  <c r="BE79" i="13"/>
  <c r="BD79" i="13"/>
  <c r="BC79" i="13"/>
  <c r="BB79" i="13"/>
  <c r="BA79" i="13"/>
  <c r="BH78" i="13"/>
  <c r="BG78" i="13"/>
  <c r="BF78" i="13"/>
  <c r="BE78" i="13"/>
  <c r="BD78" i="13"/>
  <c r="BC78" i="13"/>
  <c r="BB78" i="13"/>
  <c r="BA78" i="13"/>
  <c r="BH77" i="13"/>
  <c r="BG77" i="13"/>
  <c r="BF77" i="13"/>
  <c r="BE77" i="13"/>
  <c r="BD77" i="13"/>
  <c r="BC77" i="13"/>
  <c r="BB77" i="13"/>
  <c r="BA77" i="13"/>
  <c r="BH76" i="13"/>
  <c r="BG76" i="13"/>
  <c r="BF76" i="13"/>
  <c r="BE76" i="13"/>
  <c r="BD76" i="13"/>
  <c r="BC76" i="13"/>
  <c r="BB76" i="13"/>
  <c r="BA76" i="13"/>
  <c r="BH75" i="13"/>
  <c r="BG75" i="13"/>
  <c r="BF75" i="13"/>
  <c r="BE75" i="13"/>
  <c r="BD75" i="13"/>
  <c r="BC75" i="13"/>
  <c r="BB75" i="13"/>
  <c r="BA75" i="13"/>
  <c r="BH74" i="13"/>
  <c r="BG74" i="13"/>
  <c r="BF74" i="13"/>
  <c r="BE74" i="13"/>
  <c r="BD74" i="13"/>
  <c r="BC74" i="13"/>
  <c r="BB74" i="13"/>
  <c r="BA74" i="13"/>
  <c r="BH73" i="13"/>
  <c r="BG73" i="13"/>
  <c r="BF73" i="13"/>
  <c r="BE73" i="13"/>
  <c r="BD73" i="13"/>
  <c r="BC73" i="13"/>
  <c r="BB73" i="13"/>
  <c r="BA73" i="13"/>
  <c r="BH72" i="13"/>
  <c r="BG72" i="13"/>
  <c r="BF72" i="13"/>
  <c r="BE72" i="13"/>
  <c r="BD72" i="13"/>
  <c r="BC72" i="13"/>
  <c r="BB72" i="13"/>
  <c r="BA72" i="13"/>
  <c r="BH71" i="13"/>
  <c r="BG71" i="13"/>
  <c r="BF71" i="13"/>
  <c r="BE71" i="13"/>
  <c r="BD71" i="13"/>
  <c r="BC71" i="13"/>
  <c r="BB71" i="13"/>
  <c r="BA71" i="13"/>
  <c r="BH70" i="13"/>
  <c r="BG70" i="13"/>
  <c r="BF70" i="13"/>
  <c r="BE70" i="13"/>
  <c r="BD70" i="13"/>
  <c r="BC70" i="13"/>
  <c r="BB70" i="13"/>
  <c r="BA70" i="13"/>
  <c r="BH69" i="13"/>
  <c r="BG69" i="13"/>
  <c r="BF69" i="13"/>
  <c r="BE69" i="13"/>
  <c r="BD69" i="13"/>
  <c r="BC69" i="13"/>
  <c r="BB69" i="13"/>
  <c r="BA69" i="13"/>
  <c r="BH68" i="13"/>
  <c r="BG68" i="13"/>
  <c r="BF68" i="13"/>
  <c r="BE68" i="13"/>
  <c r="BD68" i="13"/>
  <c r="BC68" i="13"/>
  <c r="BB68" i="13"/>
  <c r="BA68" i="13"/>
  <c r="BH67" i="13"/>
  <c r="BG67" i="13"/>
  <c r="BF67" i="13"/>
  <c r="BE67" i="13"/>
  <c r="BD67" i="13"/>
  <c r="BC67" i="13"/>
  <c r="BB67" i="13"/>
  <c r="BA67" i="13"/>
  <c r="BH66" i="13"/>
  <c r="BG66" i="13"/>
  <c r="BF66" i="13"/>
  <c r="BE66" i="13"/>
  <c r="BD66" i="13"/>
  <c r="BC66" i="13"/>
  <c r="BB66" i="13"/>
  <c r="BA66" i="13"/>
  <c r="BH65" i="13"/>
  <c r="BG65" i="13"/>
  <c r="BF65" i="13"/>
  <c r="BE65" i="13"/>
  <c r="BD65" i="13"/>
  <c r="BC65" i="13"/>
  <c r="BB65" i="13"/>
  <c r="BA65" i="13"/>
  <c r="BH64" i="13"/>
  <c r="BG64" i="13"/>
  <c r="BF64" i="13"/>
  <c r="BE64" i="13"/>
  <c r="BD64" i="13"/>
  <c r="BC64" i="13"/>
  <c r="BB64" i="13"/>
  <c r="BA64" i="13"/>
  <c r="BH63" i="13"/>
  <c r="BG63" i="13"/>
  <c r="BF63" i="13"/>
  <c r="BE63" i="13"/>
  <c r="BD63" i="13"/>
  <c r="BC63" i="13"/>
  <c r="BB63" i="13"/>
  <c r="BA63" i="13"/>
  <c r="BH62" i="13"/>
  <c r="BG62" i="13"/>
  <c r="BF62" i="13"/>
  <c r="BE62" i="13"/>
  <c r="BD62" i="13"/>
  <c r="BC62" i="13"/>
  <c r="BB62" i="13"/>
  <c r="BA62" i="13"/>
  <c r="BH61" i="13"/>
  <c r="BG61" i="13"/>
  <c r="BF61" i="13"/>
  <c r="BE61" i="13"/>
  <c r="BD61" i="13"/>
  <c r="BC61" i="13"/>
  <c r="BB61" i="13"/>
  <c r="BA61" i="13"/>
  <c r="BH60" i="13"/>
  <c r="BG60" i="13"/>
  <c r="BF60" i="13"/>
  <c r="BE60" i="13"/>
  <c r="BD60" i="13"/>
  <c r="BC60" i="13"/>
  <c r="BB60" i="13"/>
  <c r="BA60" i="13"/>
  <c r="BH59" i="13"/>
  <c r="BG59" i="13"/>
  <c r="BF59" i="13"/>
  <c r="BE59" i="13"/>
  <c r="BD59" i="13"/>
  <c r="BC59" i="13"/>
  <c r="BB59" i="13"/>
  <c r="BA59" i="13"/>
  <c r="BH58" i="13"/>
  <c r="BG58" i="13"/>
  <c r="BF58" i="13"/>
  <c r="BE58" i="13"/>
  <c r="BD58" i="13"/>
  <c r="BC58" i="13"/>
  <c r="BB58" i="13"/>
  <c r="BA58" i="13"/>
  <c r="BH57" i="13"/>
  <c r="BG57" i="13"/>
  <c r="BF57" i="13"/>
  <c r="BE57" i="13"/>
  <c r="BD57" i="13"/>
  <c r="BC57" i="13"/>
  <c r="BB57" i="13"/>
  <c r="BA57" i="13"/>
  <c r="BH56" i="13"/>
  <c r="BG56" i="13"/>
  <c r="BF56" i="13"/>
  <c r="BE56" i="13"/>
  <c r="BD56" i="13"/>
  <c r="BC56" i="13"/>
  <c r="BB56" i="13"/>
  <c r="BA56" i="13"/>
  <c r="BH55" i="13"/>
  <c r="BG55" i="13"/>
  <c r="BF55" i="13"/>
  <c r="BE55" i="13"/>
  <c r="BD55" i="13"/>
  <c r="BC55" i="13"/>
  <c r="BB55" i="13"/>
  <c r="BA55" i="13"/>
  <c r="BH54" i="13"/>
  <c r="BG54" i="13"/>
  <c r="BF54" i="13"/>
  <c r="BE54" i="13"/>
  <c r="BD54" i="13"/>
  <c r="BC54" i="13"/>
  <c r="BB54" i="13"/>
  <c r="BA54" i="13"/>
  <c r="BH53" i="13"/>
  <c r="BG53" i="13"/>
  <c r="BF53" i="13"/>
  <c r="BE53" i="13"/>
  <c r="BD53" i="13"/>
  <c r="BC53" i="13"/>
  <c r="BB53" i="13"/>
  <c r="BA53" i="13"/>
  <c r="AY53" i="13"/>
  <c r="AY56" i="13" s="1"/>
  <c r="AY59" i="13" s="1"/>
  <c r="AY62" i="13" s="1"/>
  <c r="AY65" i="13" s="1"/>
  <c r="AY68" i="13" s="1"/>
  <c r="AY71" i="13" s="1"/>
  <c r="AY74" i="13" s="1"/>
  <c r="AY77" i="13" s="1"/>
  <c r="AY80" i="13" s="1"/>
  <c r="AY83" i="13" s="1"/>
  <c r="BH52" i="13"/>
  <c r="BG52" i="13"/>
  <c r="BF52" i="13"/>
  <c r="BE52" i="13"/>
  <c r="BD52" i="13"/>
  <c r="BC52" i="13"/>
  <c r="BB52" i="13"/>
  <c r="BA52" i="13"/>
  <c r="BH51" i="13"/>
  <c r="BG51" i="13"/>
  <c r="BF51" i="13"/>
  <c r="BE51" i="13"/>
  <c r="BD51" i="13"/>
  <c r="BC51" i="13"/>
  <c r="BB51" i="13"/>
  <c r="BA51" i="13"/>
  <c r="BH50" i="13"/>
  <c r="BG50" i="13"/>
  <c r="BF50" i="13"/>
  <c r="BE50" i="13"/>
  <c r="BD50" i="13"/>
  <c r="BC50" i="13"/>
  <c r="BB50" i="13"/>
  <c r="BA50" i="13"/>
  <c r="AW85" i="13"/>
  <c r="AW84" i="13"/>
  <c r="AW83" i="13"/>
  <c r="AW82" i="13"/>
  <c r="AW81" i="13"/>
  <c r="AW80" i="13"/>
  <c r="AW79" i="13"/>
  <c r="AW78" i="13"/>
  <c r="AW77" i="13"/>
  <c r="AW76" i="13"/>
  <c r="AW75" i="13"/>
  <c r="AW74" i="13"/>
  <c r="AW73" i="13"/>
  <c r="AW72" i="13"/>
  <c r="AW71" i="13"/>
  <c r="AW70" i="13"/>
  <c r="AW69" i="13"/>
  <c r="AW68" i="13"/>
  <c r="AW67" i="13"/>
  <c r="AW66" i="13"/>
  <c r="AW65" i="13"/>
  <c r="AW64" i="13"/>
  <c r="AW63" i="13"/>
  <c r="AW62" i="13"/>
  <c r="AW61" i="13"/>
  <c r="AW60" i="13"/>
  <c r="AW59" i="13"/>
  <c r="AW58" i="13"/>
  <c r="AW57" i="13"/>
  <c r="AW56" i="13"/>
  <c r="AW55" i="13"/>
  <c r="AW54" i="13"/>
  <c r="AW53" i="13"/>
  <c r="AW52" i="13"/>
  <c r="AW51" i="13"/>
  <c r="AW50" i="13"/>
  <c r="AO85" i="13"/>
  <c r="AO84" i="13"/>
  <c r="AO83" i="13"/>
  <c r="AO82" i="13"/>
  <c r="AO81" i="13"/>
  <c r="AO80" i="13"/>
  <c r="AO79" i="13"/>
  <c r="AO78" i="13"/>
  <c r="AO77" i="13"/>
  <c r="AO76" i="13"/>
  <c r="AO75" i="13"/>
  <c r="AO74" i="13"/>
  <c r="AO73" i="13"/>
  <c r="AO72" i="13"/>
  <c r="AO71" i="13"/>
  <c r="AO70" i="13"/>
  <c r="AO69" i="13"/>
  <c r="AO68" i="13"/>
  <c r="AO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G85" i="13"/>
  <c r="AG84" i="13"/>
  <c r="AG83" i="13"/>
  <c r="AG82" i="13"/>
  <c r="AG81" i="13"/>
  <c r="AG80" i="13"/>
  <c r="AG79" i="13"/>
  <c r="AG78" i="13"/>
  <c r="AG77" i="13"/>
  <c r="AG76" i="13"/>
  <c r="AG75" i="13"/>
  <c r="AG74" i="13"/>
  <c r="AG73" i="13"/>
  <c r="AG72" i="13"/>
  <c r="AG71" i="13"/>
  <c r="AG70" i="13"/>
  <c r="AG69" i="13"/>
  <c r="AG68" i="13"/>
  <c r="AG67" i="13"/>
  <c r="AG66" i="13"/>
  <c r="AG65" i="13"/>
  <c r="AG64" i="13"/>
  <c r="AG63" i="13"/>
  <c r="AG62" i="13"/>
  <c r="AG61" i="13"/>
  <c r="AG60" i="13"/>
  <c r="AG59" i="13"/>
  <c r="AG58" i="13"/>
  <c r="AG57" i="13"/>
  <c r="AG56" i="13"/>
  <c r="AG55" i="13"/>
  <c r="AG54" i="13"/>
  <c r="AG53" i="13"/>
  <c r="AG52" i="13"/>
  <c r="AG51" i="13"/>
  <c r="AG50" i="13"/>
  <c r="X53" i="13"/>
  <c r="X56" i="13" s="1"/>
  <c r="X59" i="13" s="1"/>
  <c r="X62" i="13" s="1"/>
  <c r="X65" i="13" s="1"/>
  <c r="X68" i="13" s="1"/>
  <c r="X71" i="13" s="1"/>
  <c r="X74" i="13" s="1"/>
  <c r="X77" i="13" s="1"/>
  <c r="X80" i="13" s="1"/>
  <c r="X83" i="13" s="1"/>
  <c r="I290" i="13"/>
  <c r="H290" i="13"/>
  <c r="G290" i="13"/>
  <c r="I289" i="13"/>
  <c r="H289" i="13"/>
  <c r="G289" i="13"/>
  <c r="I288" i="13"/>
  <c r="H288" i="13"/>
  <c r="G288" i="13"/>
  <c r="I287" i="13"/>
  <c r="H287" i="13"/>
  <c r="G287" i="13"/>
  <c r="I286" i="13"/>
  <c r="H286" i="13"/>
  <c r="G286" i="13"/>
  <c r="I285" i="13"/>
  <c r="H285" i="13"/>
  <c r="G285" i="13"/>
  <c r="I284" i="13"/>
  <c r="H284" i="13"/>
  <c r="G284" i="13"/>
  <c r="I283" i="13"/>
  <c r="H283" i="13"/>
  <c r="G283" i="13"/>
  <c r="I282" i="13"/>
  <c r="H282" i="13"/>
  <c r="G282" i="13"/>
  <c r="I281" i="13"/>
  <c r="H281" i="13"/>
  <c r="G281" i="13"/>
  <c r="I280" i="13"/>
  <c r="H280" i="13"/>
  <c r="G280" i="13"/>
  <c r="I279" i="13"/>
  <c r="H279" i="13"/>
  <c r="G279" i="13"/>
  <c r="I278" i="13"/>
  <c r="H278" i="13"/>
  <c r="G278" i="13"/>
  <c r="I277" i="13"/>
  <c r="H277" i="13"/>
  <c r="G277" i="13"/>
  <c r="I276" i="13"/>
  <c r="H276" i="13"/>
  <c r="G276" i="13"/>
  <c r="I275" i="13"/>
  <c r="H275" i="13"/>
  <c r="G275" i="13"/>
  <c r="I274" i="13"/>
  <c r="H274" i="13"/>
  <c r="G274" i="13"/>
  <c r="I273" i="13"/>
  <c r="H273" i="13"/>
  <c r="G273" i="13"/>
  <c r="I272" i="13"/>
  <c r="H272" i="13"/>
  <c r="G272" i="13"/>
  <c r="I271" i="13"/>
  <c r="H271" i="13"/>
  <c r="G271" i="13"/>
  <c r="I270" i="13"/>
  <c r="H270" i="13"/>
  <c r="G270" i="13"/>
  <c r="I269" i="13"/>
  <c r="H269" i="13"/>
  <c r="G269" i="13"/>
  <c r="I268" i="13"/>
  <c r="H268" i="13"/>
  <c r="G268" i="13"/>
  <c r="I267" i="13"/>
  <c r="H267" i="13"/>
  <c r="G267" i="13"/>
  <c r="I266" i="13"/>
  <c r="H266" i="13"/>
  <c r="G266" i="13"/>
  <c r="I265" i="13"/>
  <c r="H265" i="13"/>
  <c r="G265" i="13"/>
  <c r="I264" i="13"/>
  <c r="H264" i="13"/>
  <c r="G264" i="13"/>
  <c r="I263" i="13"/>
  <c r="H263" i="13"/>
  <c r="G263" i="13"/>
  <c r="I262" i="13"/>
  <c r="H262" i="13"/>
  <c r="G262" i="13"/>
  <c r="I261" i="13"/>
  <c r="H261" i="13"/>
  <c r="G261" i="13"/>
  <c r="I260" i="13"/>
  <c r="H260" i="13"/>
  <c r="G260" i="13"/>
  <c r="I259" i="13"/>
  <c r="H259" i="13"/>
  <c r="G259" i="13"/>
  <c r="I258" i="13"/>
  <c r="H258" i="13"/>
  <c r="G258" i="13"/>
  <c r="I257" i="13"/>
  <c r="H257" i="13"/>
  <c r="G257" i="13"/>
  <c r="I256" i="13"/>
  <c r="H256" i="13"/>
  <c r="G256" i="13"/>
  <c r="I255" i="13"/>
  <c r="H255" i="13"/>
  <c r="G255" i="13"/>
  <c r="I254" i="13"/>
  <c r="H254" i="13"/>
  <c r="G254" i="13"/>
  <c r="I253" i="13"/>
  <c r="H253" i="13"/>
  <c r="G253" i="13"/>
  <c r="I252" i="13"/>
  <c r="H252" i="13"/>
  <c r="G252" i="13"/>
  <c r="I251" i="13"/>
  <c r="H251" i="13"/>
  <c r="G251" i="13"/>
  <c r="I250" i="13"/>
  <c r="H250" i="13"/>
  <c r="G250" i="13"/>
  <c r="I249" i="13"/>
  <c r="H249" i="13"/>
  <c r="G249" i="13"/>
  <c r="I248" i="13"/>
  <c r="H248" i="13"/>
  <c r="G248" i="13"/>
  <c r="I247" i="13"/>
  <c r="H247" i="13"/>
  <c r="G247" i="13"/>
  <c r="I246" i="13"/>
  <c r="H246" i="13"/>
  <c r="G246" i="13"/>
  <c r="I245" i="13"/>
  <c r="H245" i="13"/>
  <c r="G245" i="13"/>
  <c r="I244" i="13"/>
  <c r="H244" i="13"/>
  <c r="G244" i="13"/>
  <c r="I243" i="13"/>
  <c r="H243" i="13"/>
  <c r="G243" i="13"/>
  <c r="I242" i="13"/>
  <c r="H242" i="13"/>
  <c r="G242" i="13"/>
  <c r="I241" i="13"/>
  <c r="H241" i="13"/>
  <c r="G241" i="13"/>
  <c r="I240" i="13"/>
  <c r="H240" i="13"/>
  <c r="G240" i="13"/>
  <c r="I239" i="13"/>
  <c r="H239" i="13"/>
  <c r="G239" i="13"/>
  <c r="I238" i="13"/>
  <c r="H238" i="13"/>
  <c r="G238" i="13"/>
  <c r="I237" i="13"/>
  <c r="H237" i="13"/>
  <c r="G237" i="13"/>
  <c r="I236" i="13"/>
  <c r="H236" i="13"/>
  <c r="G236" i="13"/>
  <c r="I235" i="13"/>
  <c r="H235" i="13"/>
  <c r="G235" i="13"/>
  <c r="I234" i="13"/>
  <c r="H234" i="13"/>
  <c r="G234" i="13"/>
  <c r="I233" i="13"/>
  <c r="H233" i="13"/>
  <c r="G233" i="13"/>
  <c r="I232" i="13"/>
  <c r="H232" i="13"/>
  <c r="G232" i="13"/>
  <c r="I231" i="13"/>
  <c r="H231" i="13"/>
  <c r="G231" i="13"/>
  <c r="I230" i="13"/>
  <c r="H230" i="13"/>
  <c r="G230" i="13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D8" i="13"/>
  <c r="D200" i="13"/>
  <c r="F290" i="13"/>
  <c r="E290" i="13"/>
  <c r="D290" i="13"/>
  <c r="F283" i="13"/>
  <c r="E283" i="13"/>
  <c r="D283" i="13"/>
  <c r="F276" i="13"/>
  <c r="E276" i="13"/>
  <c r="D276" i="13"/>
  <c r="F269" i="13"/>
  <c r="E269" i="13"/>
  <c r="D269" i="13"/>
  <c r="F262" i="13"/>
  <c r="E262" i="13"/>
  <c r="D262" i="13"/>
  <c r="F255" i="13"/>
  <c r="E255" i="13"/>
  <c r="D255" i="13"/>
  <c r="F248" i="13"/>
  <c r="E248" i="13"/>
  <c r="D248" i="13"/>
  <c r="F241" i="13"/>
  <c r="E241" i="13"/>
  <c r="D241" i="13"/>
  <c r="F234" i="13"/>
  <c r="E234" i="13"/>
  <c r="D234" i="13"/>
  <c r="F227" i="13"/>
  <c r="E227" i="13"/>
  <c r="D227" i="13"/>
  <c r="F220" i="13"/>
  <c r="E220" i="13"/>
  <c r="D220" i="13"/>
  <c r="F213" i="13"/>
  <c r="E213" i="13"/>
  <c r="D213" i="13"/>
  <c r="F206" i="13"/>
  <c r="E206" i="13"/>
  <c r="D206" i="13"/>
  <c r="F289" i="13"/>
  <c r="E289" i="13"/>
  <c r="D289" i="13"/>
  <c r="F282" i="13"/>
  <c r="E282" i="13"/>
  <c r="D282" i="13"/>
  <c r="F275" i="13"/>
  <c r="E275" i="13"/>
  <c r="D275" i="13"/>
  <c r="F268" i="13"/>
  <c r="E268" i="13"/>
  <c r="D268" i="13"/>
  <c r="F261" i="13"/>
  <c r="E261" i="13"/>
  <c r="D261" i="13"/>
  <c r="F254" i="13"/>
  <c r="E254" i="13"/>
  <c r="D254" i="13"/>
  <c r="F247" i="13"/>
  <c r="E247" i="13"/>
  <c r="D247" i="13"/>
  <c r="F240" i="13"/>
  <c r="E240" i="13"/>
  <c r="D240" i="13"/>
  <c r="F233" i="13"/>
  <c r="E233" i="13"/>
  <c r="D233" i="13"/>
  <c r="F226" i="13"/>
  <c r="E226" i="13"/>
  <c r="D226" i="13"/>
  <c r="F219" i="13"/>
  <c r="E219" i="13"/>
  <c r="D219" i="13"/>
  <c r="F212" i="13"/>
  <c r="E212" i="13"/>
  <c r="D212" i="13"/>
  <c r="F205" i="13"/>
  <c r="E205" i="13"/>
  <c r="D205" i="13"/>
  <c r="F288" i="13"/>
  <c r="E288" i="13"/>
  <c r="D288" i="13"/>
  <c r="F281" i="13"/>
  <c r="E281" i="13"/>
  <c r="D281" i="13"/>
  <c r="F274" i="13"/>
  <c r="E274" i="13"/>
  <c r="D274" i="13"/>
  <c r="F267" i="13"/>
  <c r="E267" i="13"/>
  <c r="D267" i="13"/>
  <c r="F260" i="13"/>
  <c r="E260" i="13"/>
  <c r="D260" i="13"/>
  <c r="F253" i="13"/>
  <c r="E253" i="13"/>
  <c r="D253" i="13"/>
  <c r="F246" i="13"/>
  <c r="E246" i="13"/>
  <c r="D246" i="13"/>
  <c r="F239" i="13"/>
  <c r="E239" i="13"/>
  <c r="D239" i="13"/>
  <c r="F232" i="13"/>
  <c r="E232" i="13"/>
  <c r="D232" i="13"/>
  <c r="F225" i="13"/>
  <c r="E225" i="13"/>
  <c r="D225" i="13"/>
  <c r="F218" i="13"/>
  <c r="E218" i="13"/>
  <c r="D218" i="13"/>
  <c r="F211" i="13"/>
  <c r="E211" i="13"/>
  <c r="D211" i="13"/>
  <c r="F204" i="13"/>
  <c r="E204" i="13"/>
  <c r="D204" i="13"/>
  <c r="F287" i="13"/>
  <c r="E287" i="13"/>
  <c r="D287" i="13"/>
  <c r="F280" i="13"/>
  <c r="E280" i="13"/>
  <c r="D280" i="13"/>
  <c r="F273" i="13"/>
  <c r="E273" i="13"/>
  <c r="D273" i="13"/>
  <c r="F266" i="13"/>
  <c r="E266" i="13"/>
  <c r="D266" i="13"/>
  <c r="F259" i="13"/>
  <c r="E259" i="13"/>
  <c r="D259" i="13"/>
  <c r="F252" i="13"/>
  <c r="E252" i="13"/>
  <c r="D252" i="13"/>
  <c r="F245" i="13"/>
  <c r="E245" i="13"/>
  <c r="D245" i="13"/>
  <c r="F238" i="13"/>
  <c r="E238" i="13"/>
  <c r="D238" i="13"/>
  <c r="F231" i="13"/>
  <c r="E231" i="13"/>
  <c r="D231" i="13"/>
  <c r="F224" i="13"/>
  <c r="E224" i="13"/>
  <c r="D224" i="13"/>
  <c r="F217" i="13"/>
  <c r="E217" i="13"/>
  <c r="D217" i="13"/>
  <c r="F210" i="13"/>
  <c r="E210" i="13"/>
  <c r="D210" i="13"/>
  <c r="F203" i="13"/>
  <c r="E203" i="13"/>
  <c r="D203" i="13"/>
  <c r="F286" i="13"/>
  <c r="E286" i="13"/>
  <c r="D286" i="13"/>
  <c r="F279" i="13"/>
  <c r="E279" i="13"/>
  <c r="D279" i="13"/>
  <c r="F272" i="13"/>
  <c r="E272" i="13"/>
  <c r="D272" i="13"/>
  <c r="F265" i="13"/>
  <c r="E265" i="13"/>
  <c r="D265" i="13"/>
  <c r="F258" i="13"/>
  <c r="E258" i="13"/>
  <c r="D258" i="13"/>
  <c r="F251" i="13"/>
  <c r="E251" i="13"/>
  <c r="D251" i="13"/>
  <c r="F244" i="13"/>
  <c r="E244" i="13"/>
  <c r="D244" i="13"/>
  <c r="F237" i="13"/>
  <c r="E237" i="13"/>
  <c r="D237" i="13"/>
  <c r="F230" i="13"/>
  <c r="E230" i="13"/>
  <c r="D230" i="13"/>
  <c r="F223" i="13"/>
  <c r="E223" i="13"/>
  <c r="D223" i="13"/>
  <c r="F216" i="13"/>
  <c r="E216" i="13"/>
  <c r="D216" i="13"/>
  <c r="F209" i="13"/>
  <c r="E209" i="13"/>
  <c r="D209" i="13"/>
  <c r="F202" i="13"/>
  <c r="E202" i="13"/>
  <c r="D202" i="13"/>
  <c r="F285" i="13"/>
  <c r="E285" i="13"/>
  <c r="D285" i="13"/>
  <c r="F278" i="13"/>
  <c r="E278" i="13"/>
  <c r="D278" i="13"/>
  <c r="F271" i="13"/>
  <c r="E271" i="13"/>
  <c r="D271" i="13"/>
  <c r="F264" i="13"/>
  <c r="E264" i="13"/>
  <c r="D264" i="13"/>
  <c r="F257" i="13"/>
  <c r="E257" i="13"/>
  <c r="D257" i="13"/>
  <c r="F250" i="13"/>
  <c r="E250" i="13"/>
  <c r="D250" i="13"/>
  <c r="F243" i="13"/>
  <c r="E243" i="13"/>
  <c r="D243" i="13"/>
  <c r="F236" i="13"/>
  <c r="E236" i="13"/>
  <c r="D236" i="13"/>
  <c r="F229" i="13"/>
  <c r="E229" i="13"/>
  <c r="D229" i="13"/>
  <c r="F222" i="13"/>
  <c r="E222" i="13"/>
  <c r="D222" i="13"/>
  <c r="F215" i="13"/>
  <c r="E215" i="13"/>
  <c r="D215" i="13"/>
  <c r="F208" i="13"/>
  <c r="E208" i="13"/>
  <c r="D208" i="13"/>
  <c r="F201" i="13"/>
  <c r="E201" i="13"/>
  <c r="D201" i="13"/>
  <c r="F284" i="13"/>
  <c r="E284" i="13"/>
  <c r="D284" i="13"/>
  <c r="F277" i="13"/>
  <c r="E277" i="13"/>
  <c r="D277" i="13"/>
  <c r="F270" i="13"/>
  <c r="E270" i="13"/>
  <c r="D270" i="13"/>
  <c r="F263" i="13"/>
  <c r="E263" i="13"/>
  <c r="D263" i="13"/>
  <c r="F256" i="13"/>
  <c r="E256" i="13"/>
  <c r="D256" i="13"/>
  <c r="F249" i="13"/>
  <c r="E249" i="13"/>
  <c r="D249" i="13"/>
  <c r="F242" i="13"/>
  <c r="E242" i="13"/>
  <c r="D242" i="13"/>
  <c r="F235" i="13"/>
  <c r="E235" i="13"/>
  <c r="D235" i="13"/>
  <c r="F228" i="13"/>
  <c r="E228" i="13"/>
  <c r="D228" i="13"/>
  <c r="F221" i="13"/>
  <c r="E221" i="13"/>
  <c r="D221" i="13"/>
  <c r="F214" i="13"/>
  <c r="E214" i="13"/>
  <c r="D214" i="13"/>
  <c r="F207" i="13"/>
  <c r="E207" i="13"/>
  <c r="D207" i="13"/>
  <c r="F200" i="13"/>
  <c r="E200" i="13"/>
  <c r="F194" i="13"/>
  <c r="E194" i="13"/>
  <c r="D194" i="13"/>
  <c r="F187" i="13"/>
  <c r="E187" i="13"/>
  <c r="D187" i="13"/>
  <c r="F180" i="13"/>
  <c r="E180" i="13"/>
  <c r="D180" i="13"/>
  <c r="F173" i="13"/>
  <c r="E173" i="13"/>
  <c r="D173" i="13"/>
  <c r="F166" i="13"/>
  <c r="E166" i="13"/>
  <c r="D166" i="13"/>
  <c r="F159" i="13"/>
  <c r="E159" i="13"/>
  <c r="D159" i="13"/>
  <c r="F152" i="13"/>
  <c r="E152" i="13"/>
  <c r="D152" i="13"/>
  <c r="F145" i="13"/>
  <c r="E145" i="13"/>
  <c r="D145" i="13"/>
  <c r="F138" i="13"/>
  <c r="E138" i="13"/>
  <c r="D138" i="13"/>
  <c r="F131" i="13"/>
  <c r="E131" i="13"/>
  <c r="D131" i="13"/>
  <c r="F124" i="13"/>
  <c r="E124" i="13"/>
  <c r="D124" i="13"/>
  <c r="F117" i="13"/>
  <c r="E117" i="13"/>
  <c r="D117" i="13"/>
  <c r="F110" i="13"/>
  <c r="E110" i="13"/>
  <c r="D110" i="13"/>
  <c r="F193" i="13"/>
  <c r="E193" i="13"/>
  <c r="D193" i="13"/>
  <c r="F186" i="13"/>
  <c r="E186" i="13"/>
  <c r="D186" i="13"/>
  <c r="F179" i="13"/>
  <c r="E179" i="13"/>
  <c r="D179" i="13"/>
  <c r="F172" i="13"/>
  <c r="E172" i="13"/>
  <c r="D172" i="13"/>
  <c r="F165" i="13"/>
  <c r="E165" i="13"/>
  <c r="D165" i="13"/>
  <c r="F158" i="13"/>
  <c r="E158" i="13"/>
  <c r="D158" i="13"/>
  <c r="F151" i="13"/>
  <c r="E151" i="13"/>
  <c r="D151" i="13"/>
  <c r="F144" i="13"/>
  <c r="E144" i="13"/>
  <c r="D144" i="13"/>
  <c r="F137" i="13"/>
  <c r="E137" i="13"/>
  <c r="D137" i="13"/>
  <c r="F130" i="13"/>
  <c r="E130" i="13"/>
  <c r="D130" i="13"/>
  <c r="F123" i="13"/>
  <c r="E123" i="13"/>
  <c r="D123" i="13"/>
  <c r="F116" i="13"/>
  <c r="E116" i="13"/>
  <c r="D116" i="13"/>
  <c r="F109" i="13"/>
  <c r="E109" i="13"/>
  <c r="D109" i="13"/>
  <c r="F192" i="13"/>
  <c r="E192" i="13"/>
  <c r="D192" i="13"/>
  <c r="F185" i="13"/>
  <c r="E185" i="13"/>
  <c r="D185" i="13"/>
  <c r="F178" i="13"/>
  <c r="E178" i="13"/>
  <c r="D178" i="13"/>
  <c r="F171" i="13"/>
  <c r="E171" i="13"/>
  <c r="D171" i="13"/>
  <c r="F164" i="13"/>
  <c r="E164" i="13"/>
  <c r="D164" i="13"/>
  <c r="F157" i="13"/>
  <c r="E157" i="13"/>
  <c r="D157" i="13"/>
  <c r="F150" i="13"/>
  <c r="E150" i="13"/>
  <c r="D150" i="13"/>
  <c r="F143" i="13"/>
  <c r="E143" i="13"/>
  <c r="D143" i="13"/>
  <c r="F136" i="13"/>
  <c r="E136" i="13"/>
  <c r="D136" i="13"/>
  <c r="F129" i="13"/>
  <c r="E129" i="13"/>
  <c r="D129" i="13"/>
  <c r="F122" i="13"/>
  <c r="E122" i="13"/>
  <c r="D122" i="13"/>
  <c r="F115" i="13"/>
  <c r="E115" i="13"/>
  <c r="D115" i="13"/>
  <c r="F108" i="13"/>
  <c r="E108" i="13"/>
  <c r="D108" i="13"/>
  <c r="F191" i="13"/>
  <c r="E191" i="13"/>
  <c r="D191" i="13"/>
  <c r="F184" i="13"/>
  <c r="E184" i="13"/>
  <c r="D184" i="13"/>
  <c r="F177" i="13"/>
  <c r="E177" i="13"/>
  <c r="D177" i="13"/>
  <c r="F170" i="13"/>
  <c r="E170" i="13"/>
  <c r="D170" i="13"/>
  <c r="F163" i="13"/>
  <c r="E163" i="13"/>
  <c r="D163" i="13"/>
  <c r="F156" i="13"/>
  <c r="E156" i="13"/>
  <c r="D156" i="13"/>
  <c r="F149" i="13"/>
  <c r="E149" i="13"/>
  <c r="D149" i="13"/>
  <c r="F142" i="13"/>
  <c r="E142" i="13"/>
  <c r="D142" i="13"/>
  <c r="F135" i="13"/>
  <c r="E135" i="13"/>
  <c r="D135" i="13"/>
  <c r="F128" i="13"/>
  <c r="E128" i="13"/>
  <c r="D128" i="13"/>
  <c r="F121" i="13"/>
  <c r="E121" i="13"/>
  <c r="D121" i="13"/>
  <c r="F114" i="13"/>
  <c r="E114" i="13"/>
  <c r="D114" i="13"/>
  <c r="F107" i="13"/>
  <c r="E107" i="13"/>
  <c r="D107" i="13"/>
  <c r="F190" i="13"/>
  <c r="E190" i="13"/>
  <c r="D190" i="13"/>
  <c r="F183" i="13"/>
  <c r="E183" i="13"/>
  <c r="D183" i="13"/>
  <c r="F176" i="13"/>
  <c r="E176" i="13"/>
  <c r="D176" i="13"/>
  <c r="F169" i="13"/>
  <c r="E169" i="13"/>
  <c r="D169" i="13"/>
  <c r="F162" i="13"/>
  <c r="E162" i="13"/>
  <c r="D162" i="13"/>
  <c r="F155" i="13"/>
  <c r="E155" i="13"/>
  <c r="D155" i="13"/>
  <c r="F148" i="13"/>
  <c r="E148" i="13"/>
  <c r="D148" i="13"/>
  <c r="F141" i="13"/>
  <c r="E141" i="13"/>
  <c r="D141" i="13"/>
  <c r="F134" i="13"/>
  <c r="E134" i="13"/>
  <c r="D134" i="13"/>
  <c r="F127" i="13"/>
  <c r="E127" i="13"/>
  <c r="D127" i="13"/>
  <c r="F120" i="13"/>
  <c r="E120" i="13"/>
  <c r="D120" i="13"/>
  <c r="F113" i="13"/>
  <c r="E113" i="13"/>
  <c r="D113" i="13"/>
  <c r="F106" i="13"/>
  <c r="E106" i="13"/>
  <c r="D106" i="13"/>
  <c r="F189" i="13"/>
  <c r="E189" i="13"/>
  <c r="D189" i="13"/>
  <c r="F182" i="13"/>
  <c r="E182" i="13"/>
  <c r="D182" i="13"/>
  <c r="F175" i="13"/>
  <c r="E175" i="13"/>
  <c r="D175" i="13"/>
  <c r="F168" i="13"/>
  <c r="E168" i="13"/>
  <c r="D168" i="13"/>
  <c r="F161" i="13"/>
  <c r="E161" i="13"/>
  <c r="D161" i="13"/>
  <c r="F154" i="13"/>
  <c r="E154" i="13"/>
  <c r="D154" i="13"/>
  <c r="F147" i="13"/>
  <c r="E147" i="13"/>
  <c r="D147" i="13"/>
  <c r="F140" i="13"/>
  <c r="E140" i="13"/>
  <c r="D140" i="13"/>
  <c r="F133" i="13"/>
  <c r="E133" i="13"/>
  <c r="D133" i="13"/>
  <c r="F126" i="13"/>
  <c r="E126" i="13"/>
  <c r="D126" i="13"/>
  <c r="F119" i="13"/>
  <c r="E119" i="13"/>
  <c r="D119" i="13"/>
  <c r="F112" i="13"/>
  <c r="E112" i="13"/>
  <c r="D112" i="13"/>
  <c r="F105" i="13"/>
  <c r="E105" i="13"/>
  <c r="D105" i="13"/>
  <c r="F188" i="13"/>
  <c r="E188" i="13"/>
  <c r="D188" i="13"/>
  <c r="F181" i="13"/>
  <c r="E181" i="13"/>
  <c r="D181" i="13"/>
  <c r="F174" i="13"/>
  <c r="E174" i="13"/>
  <c r="D174" i="13"/>
  <c r="F167" i="13"/>
  <c r="E167" i="13"/>
  <c r="D167" i="13"/>
  <c r="F160" i="13"/>
  <c r="E160" i="13"/>
  <c r="D160" i="13"/>
  <c r="F153" i="13"/>
  <c r="E153" i="13"/>
  <c r="D153" i="13"/>
  <c r="F146" i="13"/>
  <c r="E146" i="13"/>
  <c r="D146" i="13"/>
  <c r="F139" i="13"/>
  <c r="E139" i="13"/>
  <c r="D139" i="13"/>
  <c r="F132" i="13"/>
  <c r="E132" i="13"/>
  <c r="D132" i="13"/>
  <c r="F125" i="13"/>
  <c r="E125" i="13"/>
  <c r="D125" i="13"/>
  <c r="F118" i="13"/>
  <c r="E118" i="13"/>
  <c r="D118" i="13"/>
  <c r="F111" i="13"/>
  <c r="E111" i="13"/>
  <c r="D111" i="13"/>
  <c r="F104" i="13"/>
  <c r="E104" i="13"/>
  <c r="D104" i="13"/>
  <c r="F98" i="13"/>
  <c r="E98" i="13"/>
  <c r="D98" i="13"/>
  <c r="F91" i="13"/>
  <c r="E91" i="13"/>
  <c r="D91" i="13"/>
  <c r="F84" i="13"/>
  <c r="E84" i="13"/>
  <c r="D84" i="13"/>
  <c r="F77" i="13"/>
  <c r="E77" i="13"/>
  <c r="D77" i="13"/>
  <c r="F70" i="13"/>
  <c r="E70" i="13"/>
  <c r="D70" i="13"/>
  <c r="F63" i="13"/>
  <c r="E63" i="13"/>
  <c r="D63" i="13"/>
  <c r="F56" i="13"/>
  <c r="E56" i="13"/>
  <c r="D56" i="13"/>
  <c r="F49" i="13"/>
  <c r="E49" i="13"/>
  <c r="D49" i="13"/>
  <c r="F42" i="13"/>
  <c r="E42" i="13"/>
  <c r="D42" i="13"/>
  <c r="F35" i="13"/>
  <c r="E35" i="13"/>
  <c r="D35" i="13"/>
  <c r="F28" i="13"/>
  <c r="E28" i="13"/>
  <c r="D28" i="13"/>
  <c r="F21" i="13"/>
  <c r="E21" i="13"/>
  <c r="D21" i="13"/>
  <c r="F14" i="13"/>
  <c r="E14" i="13"/>
  <c r="D14" i="13"/>
  <c r="F97" i="13"/>
  <c r="E97" i="13"/>
  <c r="D97" i="13"/>
  <c r="F90" i="13"/>
  <c r="E90" i="13"/>
  <c r="D90" i="13"/>
  <c r="F83" i="13"/>
  <c r="E83" i="13"/>
  <c r="D83" i="13"/>
  <c r="F76" i="13"/>
  <c r="E76" i="13"/>
  <c r="D76" i="13"/>
  <c r="F69" i="13"/>
  <c r="E69" i="13"/>
  <c r="D69" i="13"/>
  <c r="F62" i="13"/>
  <c r="E62" i="13"/>
  <c r="D62" i="13"/>
  <c r="F55" i="13"/>
  <c r="E55" i="13"/>
  <c r="D55" i="13"/>
  <c r="F48" i="13"/>
  <c r="E48" i="13"/>
  <c r="D48" i="13"/>
  <c r="F41" i="13"/>
  <c r="E41" i="13"/>
  <c r="D41" i="13"/>
  <c r="F34" i="13"/>
  <c r="E34" i="13"/>
  <c r="D34" i="13"/>
  <c r="F27" i="13"/>
  <c r="E27" i="13"/>
  <c r="D27" i="13"/>
  <c r="F20" i="13"/>
  <c r="E20" i="13"/>
  <c r="D20" i="13"/>
  <c r="F13" i="13"/>
  <c r="E13" i="13"/>
  <c r="D13" i="13"/>
  <c r="F96" i="13"/>
  <c r="E96" i="13"/>
  <c r="D96" i="13"/>
  <c r="F89" i="13"/>
  <c r="E89" i="13"/>
  <c r="D89" i="13"/>
  <c r="F82" i="13"/>
  <c r="E82" i="13"/>
  <c r="D82" i="13"/>
  <c r="F75" i="13"/>
  <c r="E75" i="13"/>
  <c r="D75" i="13"/>
  <c r="F68" i="13"/>
  <c r="E68" i="13"/>
  <c r="D68" i="13"/>
  <c r="F61" i="13"/>
  <c r="E61" i="13"/>
  <c r="D61" i="13"/>
  <c r="F54" i="13"/>
  <c r="E54" i="13"/>
  <c r="D54" i="13"/>
  <c r="F47" i="13"/>
  <c r="E47" i="13"/>
  <c r="D47" i="13"/>
  <c r="F40" i="13"/>
  <c r="E40" i="13"/>
  <c r="D40" i="13"/>
  <c r="F33" i="13"/>
  <c r="E33" i="13"/>
  <c r="D33" i="13"/>
  <c r="F26" i="13"/>
  <c r="E26" i="13"/>
  <c r="D26" i="13"/>
  <c r="F19" i="13"/>
  <c r="E19" i="13"/>
  <c r="D19" i="13"/>
  <c r="F12" i="13"/>
  <c r="E12" i="13"/>
  <c r="D12" i="13"/>
  <c r="F95" i="13"/>
  <c r="E95" i="13"/>
  <c r="D95" i="13"/>
  <c r="F88" i="13"/>
  <c r="E88" i="13"/>
  <c r="D88" i="13"/>
  <c r="F81" i="13"/>
  <c r="E81" i="13"/>
  <c r="D81" i="13"/>
  <c r="F74" i="13"/>
  <c r="E74" i="13"/>
  <c r="D74" i="13"/>
  <c r="F67" i="13"/>
  <c r="E67" i="13"/>
  <c r="D67" i="13"/>
  <c r="F60" i="13"/>
  <c r="E60" i="13"/>
  <c r="D60" i="13"/>
  <c r="F53" i="13"/>
  <c r="E53" i="13"/>
  <c r="D53" i="13"/>
  <c r="F46" i="13"/>
  <c r="E46" i="13"/>
  <c r="D46" i="13"/>
  <c r="F39" i="13"/>
  <c r="E39" i="13"/>
  <c r="D39" i="13"/>
  <c r="F32" i="13"/>
  <c r="E32" i="13"/>
  <c r="D32" i="13"/>
  <c r="F25" i="13"/>
  <c r="E25" i="13"/>
  <c r="D25" i="13"/>
  <c r="F18" i="13"/>
  <c r="E18" i="13"/>
  <c r="D18" i="13"/>
  <c r="F11" i="13"/>
  <c r="E11" i="13"/>
  <c r="D11" i="13"/>
  <c r="F94" i="13"/>
  <c r="E94" i="13"/>
  <c r="D94" i="13"/>
  <c r="F87" i="13"/>
  <c r="E87" i="13"/>
  <c r="D87" i="13"/>
  <c r="F80" i="13"/>
  <c r="E80" i="13"/>
  <c r="D80" i="13"/>
  <c r="F73" i="13"/>
  <c r="E73" i="13"/>
  <c r="D73" i="13"/>
  <c r="F66" i="13"/>
  <c r="E66" i="13"/>
  <c r="D66" i="13"/>
  <c r="F59" i="13"/>
  <c r="E59" i="13"/>
  <c r="D59" i="13"/>
  <c r="F52" i="13"/>
  <c r="E52" i="13"/>
  <c r="D52" i="13"/>
  <c r="F45" i="13"/>
  <c r="E45" i="13"/>
  <c r="D45" i="13"/>
  <c r="F38" i="13"/>
  <c r="E38" i="13"/>
  <c r="D38" i="13"/>
  <c r="F31" i="13"/>
  <c r="E31" i="13"/>
  <c r="D31" i="13"/>
  <c r="F24" i="13"/>
  <c r="E24" i="13"/>
  <c r="D24" i="13"/>
  <c r="F17" i="13"/>
  <c r="E17" i="13"/>
  <c r="D17" i="13"/>
  <c r="F10" i="13"/>
  <c r="E10" i="13"/>
  <c r="D10" i="13"/>
  <c r="F93" i="13"/>
  <c r="E93" i="13"/>
  <c r="D93" i="13"/>
  <c r="F86" i="13"/>
  <c r="E86" i="13"/>
  <c r="D86" i="13"/>
  <c r="F79" i="13"/>
  <c r="E79" i="13"/>
  <c r="D79" i="13"/>
  <c r="F72" i="13"/>
  <c r="E72" i="13"/>
  <c r="D72" i="13"/>
  <c r="F65" i="13"/>
  <c r="E65" i="13"/>
  <c r="D65" i="13"/>
  <c r="F58" i="13"/>
  <c r="E58" i="13"/>
  <c r="D58" i="13"/>
  <c r="F51" i="13"/>
  <c r="E51" i="13"/>
  <c r="D51" i="13"/>
  <c r="F44" i="13"/>
  <c r="E44" i="13"/>
  <c r="D44" i="13"/>
  <c r="F37" i="13"/>
  <c r="E37" i="13"/>
  <c r="D37" i="13"/>
  <c r="F30" i="13"/>
  <c r="E30" i="13"/>
  <c r="D30" i="13"/>
  <c r="F23" i="13"/>
  <c r="E23" i="13"/>
  <c r="D23" i="13"/>
  <c r="F16" i="13"/>
  <c r="E16" i="13"/>
  <c r="D16" i="13"/>
  <c r="F9" i="13"/>
  <c r="E9" i="13"/>
  <c r="D9" i="13"/>
  <c r="F92" i="13"/>
  <c r="F85" i="13"/>
  <c r="F78" i="13"/>
  <c r="F71" i="13"/>
  <c r="F64" i="13"/>
  <c r="F57" i="13"/>
  <c r="F50" i="13"/>
  <c r="F43" i="13"/>
  <c r="F36" i="13"/>
  <c r="F29" i="13"/>
  <c r="F22" i="13"/>
  <c r="F15" i="13"/>
  <c r="F8" i="13"/>
  <c r="E92" i="13"/>
  <c r="E85" i="13"/>
  <c r="E78" i="13"/>
  <c r="E71" i="13"/>
  <c r="E64" i="13"/>
  <c r="E57" i="13"/>
  <c r="E50" i="13"/>
  <c r="E43" i="13"/>
  <c r="E36" i="13"/>
  <c r="E29" i="13"/>
  <c r="E22" i="13"/>
  <c r="E15" i="13"/>
  <c r="D92" i="13"/>
  <c r="D85" i="13"/>
  <c r="D78" i="13"/>
  <c r="D71" i="13"/>
  <c r="D64" i="13"/>
  <c r="D57" i="13"/>
  <c r="D50" i="13"/>
  <c r="D43" i="13"/>
  <c r="D36" i="13"/>
  <c r="D29" i="13"/>
  <c r="D22" i="13"/>
  <c r="D15" i="13"/>
  <c r="D5" i="12"/>
  <c r="CD53" i="13" l="1"/>
  <c r="BS57" i="13"/>
  <c r="CD65" i="13"/>
  <c r="CD69" i="13"/>
  <c r="BS74" i="13"/>
  <c r="CD82" i="13"/>
  <c r="CD83" i="13"/>
  <c r="BS53" i="13"/>
  <c r="CD54" i="13"/>
  <c r="CD59" i="13"/>
  <c r="BS66" i="13"/>
  <c r="BS68" i="13"/>
  <c r="BS83" i="13"/>
  <c r="BS54" i="13"/>
  <c r="BS59" i="13"/>
  <c r="BS78" i="13"/>
  <c r="BS80" i="13"/>
  <c r="CD52" i="13"/>
  <c r="BS56" i="13"/>
  <c r="BS58" i="13"/>
  <c r="BS61" i="13"/>
  <c r="CD63" i="13"/>
  <c r="BS69" i="13"/>
  <c r="CD74" i="13"/>
  <c r="CD76" i="13"/>
  <c r="CD78" i="13"/>
  <c r="BS82" i="13"/>
  <c r="BS85" i="13"/>
  <c r="BS52" i="13"/>
  <c r="CD57" i="13"/>
  <c r="BS62" i="13"/>
  <c r="BS63" i="13"/>
  <c r="CD71" i="13"/>
  <c r="BS76" i="13"/>
  <c r="CD81" i="13"/>
  <c r="BS84" i="13"/>
  <c r="BS55" i="13"/>
  <c r="BS67" i="13"/>
  <c r="BS71" i="13"/>
  <c r="BS81" i="13"/>
  <c r="CD55" i="13"/>
  <c r="CD60" i="13"/>
  <c r="CD67" i="13"/>
  <c r="CD73" i="13"/>
  <c r="CD51" i="13"/>
  <c r="CD62" i="13"/>
  <c r="CD64" i="13"/>
  <c r="CD75" i="13"/>
  <c r="CD79" i="13"/>
  <c r="CD77" i="13"/>
  <c r="CD56" i="13"/>
  <c r="CD61" i="13"/>
  <c r="CD66" i="13"/>
  <c r="CC43" i="13"/>
  <c r="CB43" i="13"/>
  <c r="CA43" i="13"/>
  <c r="BZ43" i="13"/>
  <c r="BY43" i="13"/>
  <c r="BX43" i="13"/>
  <c r="BW43" i="13"/>
  <c r="CC42" i="13"/>
  <c r="CB42" i="13"/>
  <c r="CA42" i="13"/>
  <c r="BZ42" i="13"/>
  <c r="BY42" i="13"/>
  <c r="BX42" i="13"/>
  <c r="BW42" i="13"/>
  <c r="CC41" i="13"/>
  <c r="CB41" i="13"/>
  <c r="CA41" i="13"/>
  <c r="BZ41" i="13"/>
  <c r="BY41" i="13"/>
  <c r="BX41" i="13"/>
  <c r="BW41" i="13"/>
  <c r="CC40" i="13"/>
  <c r="CB40" i="13"/>
  <c r="CA40" i="13"/>
  <c r="BZ40" i="13"/>
  <c r="BY40" i="13"/>
  <c r="BX40" i="13"/>
  <c r="BW40" i="13"/>
  <c r="CC39" i="13"/>
  <c r="CB39" i="13"/>
  <c r="CA39" i="13"/>
  <c r="BZ39" i="13"/>
  <c r="BY39" i="13"/>
  <c r="BX39" i="13"/>
  <c r="BW39" i="13"/>
  <c r="CC38" i="13"/>
  <c r="CB38" i="13"/>
  <c r="CA38" i="13"/>
  <c r="BZ38" i="13"/>
  <c r="BY38" i="13"/>
  <c r="BX38" i="13"/>
  <c r="BW38" i="13"/>
  <c r="CC37" i="13"/>
  <c r="CB37" i="13"/>
  <c r="CA37" i="13"/>
  <c r="BZ37" i="13"/>
  <c r="BY37" i="13"/>
  <c r="BX37" i="13"/>
  <c r="BW37" i="13"/>
  <c r="CC36" i="13"/>
  <c r="CB36" i="13"/>
  <c r="CA36" i="13"/>
  <c r="BZ36" i="13"/>
  <c r="BY36" i="13"/>
  <c r="BX36" i="13"/>
  <c r="BW36" i="13"/>
  <c r="CC35" i="13"/>
  <c r="CB35" i="13"/>
  <c r="CA35" i="13"/>
  <c r="BZ35" i="13"/>
  <c r="BY35" i="13"/>
  <c r="BX35" i="13"/>
  <c r="BW35" i="13"/>
  <c r="CC34" i="13"/>
  <c r="CB34" i="13"/>
  <c r="CA34" i="13"/>
  <c r="BZ34" i="13"/>
  <c r="BY34" i="13"/>
  <c r="BX34" i="13"/>
  <c r="BW34" i="13"/>
  <c r="CC33" i="13"/>
  <c r="CB33" i="13"/>
  <c r="CA33" i="13"/>
  <c r="BZ33" i="13"/>
  <c r="BY33" i="13"/>
  <c r="BX33" i="13"/>
  <c r="BW33" i="13"/>
  <c r="CC32" i="13"/>
  <c r="CB32" i="13"/>
  <c r="CA32" i="13"/>
  <c r="BZ32" i="13"/>
  <c r="BY32" i="13"/>
  <c r="BX32" i="13"/>
  <c r="BW32" i="13"/>
  <c r="CC31" i="13"/>
  <c r="CB31" i="13"/>
  <c r="CA31" i="13"/>
  <c r="BZ31" i="13"/>
  <c r="BY31" i="13"/>
  <c r="BX31" i="13"/>
  <c r="BW31" i="13"/>
  <c r="CC30" i="13"/>
  <c r="CB30" i="13"/>
  <c r="CA30" i="13"/>
  <c r="BZ30" i="13"/>
  <c r="BY30" i="13"/>
  <c r="BX30" i="13"/>
  <c r="BW30" i="13"/>
  <c r="CC29" i="13"/>
  <c r="CB29" i="13"/>
  <c r="CA29" i="13"/>
  <c r="BZ29" i="13"/>
  <c r="BY29" i="13"/>
  <c r="BX29" i="13"/>
  <c r="BW29" i="13"/>
  <c r="CC28" i="13"/>
  <c r="CB28" i="13"/>
  <c r="CA28" i="13"/>
  <c r="BZ28" i="13"/>
  <c r="BY28" i="13"/>
  <c r="BX28" i="13"/>
  <c r="BW28" i="13"/>
  <c r="CC27" i="13"/>
  <c r="CB27" i="13"/>
  <c r="CA27" i="13"/>
  <c r="BZ27" i="13"/>
  <c r="BY27" i="13"/>
  <c r="BX27" i="13"/>
  <c r="BW27" i="13"/>
  <c r="CC26" i="13"/>
  <c r="CB26" i="13"/>
  <c r="CA26" i="13"/>
  <c r="BZ26" i="13"/>
  <c r="BY26" i="13"/>
  <c r="BX26" i="13"/>
  <c r="BW26" i="13"/>
  <c r="CC25" i="13"/>
  <c r="CB25" i="13"/>
  <c r="CA25" i="13"/>
  <c r="BZ25" i="13"/>
  <c r="BY25" i="13"/>
  <c r="BX25" i="13"/>
  <c r="BW25" i="13"/>
  <c r="CC24" i="13"/>
  <c r="CB24" i="13"/>
  <c r="CA24" i="13"/>
  <c r="BZ24" i="13"/>
  <c r="BY24" i="13"/>
  <c r="BX24" i="13"/>
  <c r="BW24" i="13"/>
  <c r="CC23" i="13"/>
  <c r="CB23" i="13"/>
  <c r="CA23" i="13"/>
  <c r="BZ23" i="13"/>
  <c r="BY23" i="13"/>
  <c r="BX23" i="13"/>
  <c r="BW23" i="13"/>
  <c r="CC22" i="13"/>
  <c r="CB22" i="13"/>
  <c r="CA22" i="13"/>
  <c r="BZ22" i="13"/>
  <c r="BY22" i="13"/>
  <c r="BX22" i="13"/>
  <c r="BW22" i="13"/>
  <c r="CC21" i="13"/>
  <c r="CB21" i="13"/>
  <c r="CA21" i="13"/>
  <c r="BZ21" i="13"/>
  <c r="BY21" i="13"/>
  <c r="BX21" i="13"/>
  <c r="BW21" i="13"/>
  <c r="CC20" i="13"/>
  <c r="CB20" i="13"/>
  <c r="CA20" i="13"/>
  <c r="BZ20" i="13"/>
  <c r="BY20" i="13"/>
  <c r="BX20" i="13"/>
  <c r="BW20" i="13"/>
  <c r="CC19" i="13"/>
  <c r="CB19" i="13"/>
  <c r="CA19" i="13"/>
  <c r="BZ19" i="13"/>
  <c r="BY19" i="13"/>
  <c r="BX19" i="13"/>
  <c r="BW19" i="13"/>
  <c r="CC18" i="13"/>
  <c r="CB18" i="13"/>
  <c r="CA18" i="13"/>
  <c r="BZ18" i="13"/>
  <c r="BY18" i="13"/>
  <c r="BX18" i="13"/>
  <c r="BW18" i="13"/>
  <c r="CC17" i="13"/>
  <c r="CB17" i="13"/>
  <c r="CA17" i="13"/>
  <c r="BZ17" i="13"/>
  <c r="BY17" i="13"/>
  <c r="BX17" i="13"/>
  <c r="BW17" i="13"/>
  <c r="CC16" i="13"/>
  <c r="CB16" i="13"/>
  <c r="CA16" i="13"/>
  <c r="BZ16" i="13"/>
  <c r="BY16" i="13"/>
  <c r="BX16" i="13"/>
  <c r="BW16" i="13"/>
  <c r="CC15" i="13"/>
  <c r="CB15" i="13"/>
  <c r="CA15" i="13"/>
  <c r="BZ15" i="13"/>
  <c r="BY15" i="13"/>
  <c r="BX15" i="13"/>
  <c r="BW15" i="13"/>
  <c r="CC14" i="13"/>
  <c r="CB14" i="13"/>
  <c r="CA14" i="13"/>
  <c r="BZ14" i="13"/>
  <c r="BY14" i="13"/>
  <c r="BX14" i="13"/>
  <c r="BW14" i="13"/>
  <c r="CC13" i="13"/>
  <c r="CB13" i="13"/>
  <c r="CA13" i="13"/>
  <c r="BZ13" i="13"/>
  <c r="BY13" i="13"/>
  <c r="BX13" i="13"/>
  <c r="BW13" i="13"/>
  <c r="CC12" i="13"/>
  <c r="CB12" i="13"/>
  <c r="CA12" i="13"/>
  <c r="BZ12" i="13"/>
  <c r="BY12" i="13"/>
  <c r="BX12" i="13"/>
  <c r="BW12" i="13"/>
  <c r="CC11" i="13"/>
  <c r="CB11" i="13"/>
  <c r="CA11" i="13"/>
  <c r="BZ11" i="13"/>
  <c r="BY11" i="13"/>
  <c r="BX11" i="13"/>
  <c r="BW11" i="13"/>
  <c r="CC10" i="13"/>
  <c r="CB10" i="13"/>
  <c r="CA10" i="13"/>
  <c r="BZ10" i="13"/>
  <c r="BY10" i="13"/>
  <c r="BX10" i="13"/>
  <c r="BW10" i="13"/>
  <c r="CC9" i="13"/>
  <c r="CB9" i="13"/>
  <c r="CA9" i="13"/>
  <c r="BZ9" i="13"/>
  <c r="BY9" i="13"/>
  <c r="BX9" i="13"/>
  <c r="BW9" i="13"/>
  <c r="CC8" i="13"/>
  <c r="CB8" i="13"/>
  <c r="CA8" i="13"/>
  <c r="BZ8" i="13"/>
  <c r="BY8" i="13"/>
  <c r="BX8" i="13"/>
  <c r="BW8" i="13"/>
  <c r="CF11" i="13"/>
  <c r="CF14" i="13" s="1"/>
  <c r="CF17" i="13" s="1"/>
  <c r="CF20" i="13" s="1"/>
  <c r="CF23" i="13" s="1"/>
  <c r="CF26" i="13" s="1"/>
  <c r="CF29" i="13" s="1"/>
  <c r="CF32" i="13" s="1"/>
  <c r="CF35" i="13" s="1"/>
  <c r="CF38" i="13" s="1"/>
  <c r="CF41" i="13" s="1"/>
  <c r="CN43" i="13"/>
  <c r="CM43" i="13"/>
  <c r="CL43" i="13"/>
  <c r="CK43" i="13"/>
  <c r="CJ43" i="13"/>
  <c r="CI43" i="13"/>
  <c r="CH43" i="13"/>
  <c r="CN42" i="13"/>
  <c r="CM42" i="13"/>
  <c r="CL42" i="13"/>
  <c r="CK42" i="13"/>
  <c r="CJ42" i="13"/>
  <c r="CI42" i="13"/>
  <c r="CH42" i="13"/>
  <c r="CN41" i="13"/>
  <c r="CM41" i="13"/>
  <c r="CL41" i="13"/>
  <c r="CK41" i="13"/>
  <c r="CJ41" i="13"/>
  <c r="CI41" i="13"/>
  <c r="CH41" i="13"/>
  <c r="CN40" i="13"/>
  <c r="CM40" i="13"/>
  <c r="CL40" i="13"/>
  <c r="CK40" i="13"/>
  <c r="CJ40" i="13"/>
  <c r="CI40" i="13"/>
  <c r="CH40" i="13"/>
  <c r="CN39" i="13"/>
  <c r="CM39" i="13"/>
  <c r="CL39" i="13"/>
  <c r="CK39" i="13"/>
  <c r="CJ39" i="13"/>
  <c r="CI39" i="13"/>
  <c r="CH39" i="13"/>
  <c r="CN38" i="13"/>
  <c r="CM38" i="13"/>
  <c r="CL38" i="13"/>
  <c r="CK38" i="13"/>
  <c r="CJ38" i="13"/>
  <c r="CI38" i="13"/>
  <c r="CH38" i="13"/>
  <c r="CN37" i="13"/>
  <c r="CM37" i="13"/>
  <c r="CL37" i="13"/>
  <c r="CK37" i="13"/>
  <c r="CJ37" i="13"/>
  <c r="CI37" i="13"/>
  <c r="CH37" i="13"/>
  <c r="CN36" i="13"/>
  <c r="CM36" i="13"/>
  <c r="CL36" i="13"/>
  <c r="CK36" i="13"/>
  <c r="CJ36" i="13"/>
  <c r="CI36" i="13"/>
  <c r="CH36" i="13"/>
  <c r="CN35" i="13"/>
  <c r="CM35" i="13"/>
  <c r="CL35" i="13"/>
  <c r="CK35" i="13"/>
  <c r="CJ35" i="13"/>
  <c r="CI35" i="13"/>
  <c r="CH35" i="13"/>
  <c r="CN34" i="13"/>
  <c r="CM34" i="13"/>
  <c r="CL34" i="13"/>
  <c r="CK34" i="13"/>
  <c r="CJ34" i="13"/>
  <c r="CI34" i="13"/>
  <c r="CH34" i="13"/>
  <c r="CN33" i="13"/>
  <c r="CM33" i="13"/>
  <c r="CL33" i="13"/>
  <c r="CK33" i="13"/>
  <c r="CJ33" i="13"/>
  <c r="CI33" i="13"/>
  <c r="CH33" i="13"/>
  <c r="CN32" i="13"/>
  <c r="CM32" i="13"/>
  <c r="CL32" i="13"/>
  <c r="CK32" i="13"/>
  <c r="CJ32" i="13"/>
  <c r="CI32" i="13"/>
  <c r="CH32" i="13"/>
  <c r="CN31" i="13"/>
  <c r="CM31" i="13"/>
  <c r="CL31" i="13"/>
  <c r="CK31" i="13"/>
  <c r="CJ31" i="13"/>
  <c r="CI31" i="13"/>
  <c r="CH31" i="13"/>
  <c r="CN30" i="13"/>
  <c r="CM30" i="13"/>
  <c r="CL30" i="13"/>
  <c r="CK30" i="13"/>
  <c r="CJ30" i="13"/>
  <c r="CI30" i="13"/>
  <c r="CH30" i="13"/>
  <c r="CN29" i="13"/>
  <c r="CM29" i="13"/>
  <c r="CL29" i="13"/>
  <c r="CK29" i="13"/>
  <c r="CJ29" i="13"/>
  <c r="CI29" i="13"/>
  <c r="CH29" i="13"/>
  <c r="CN28" i="13"/>
  <c r="CM28" i="13"/>
  <c r="CL28" i="13"/>
  <c r="CK28" i="13"/>
  <c r="CJ28" i="13"/>
  <c r="CI28" i="13"/>
  <c r="CH28" i="13"/>
  <c r="CN27" i="13"/>
  <c r="CM27" i="13"/>
  <c r="CL27" i="13"/>
  <c r="CK27" i="13"/>
  <c r="CJ27" i="13"/>
  <c r="CI27" i="13"/>
  <c r="CH27" i="13"/>
  <c r="CN26" i="13"/>
  <c r="CM26" i="13"/>
  <c r="CL26" i="13"/>
  <c r="CK26" i="13"/>
  <c r="CJ26" i="13"/>
  <c r="CI26" i="13"/>
  <c r="CH26" i="13"/>
  <c r="CN25" i="13"/>
  <c r="CM25" i="13"/>
  <c r="CL25" i="13"/>
  <c r="CK25" i="13"/>
  <c r="CJ25" i="13"/>
  <c r="CI25" i="13"/>
  <c r="CH25" i="13"/>
  <c r="CN24" i="13"/>
  <c r="CM24" i="13"/>
  <c r="CL24" i="13"/>
  <c r="CK24" i="13"/>
  <c r="CJ24" i="13"/>
  <c r="CI24" i="13"/>
  <c r="CH24" i="13"/>
  <c r="CN23" i="13"/>
  <c r="CM23" i="13"/>
  <c r="CL23" i="13"/>
  <c r="CK23" i="13"/>
  <c r="CJ23" i="13"/>
  <c r="CI23" i="13"/>
  <c r="CH23" i="13"/>
  <c r="CN22" i="13"/>
  <c r="CM22" i="13"/>
  <c r="CL22" i="13"/>
  <c r="CK22" i="13"/>
  <c r="CJ22" i="13"/>
  <c r="CI22" i="13"/>
  <c r="CH22" i="13"/>
  <c r="CN21" i="13"/>
  <c r="CM21" i="13"/>
  <c r="CL21" i="13"/>
  <c r="CK21" i="13"/>
  <c r="CJ21" i="13"/>
  <c r="CI21" i="13"/>
  <c r="CH21" i="13"/>
  <c r="CN20" i="13"/>
  <c r="CM20" i="13"/>
  <c r="CL20" i="13"/>
  <c r="CK20" i="13"/>
  <c r="CJ20" i="13"/>
  <c r="CI20" i="13"/>
  <c r="CH20" i="13"/>
  <c r="CN19" i="13"/>
  <c r="CM19" i="13"/>
  <c r="CL19" i="13"/>
  <c r="CK19" i="13"/>
  <c r="CJ19" i="13"/>
  <c r="CI19" i="13"/>
  <c r="CH19" i="13"/>
  <c r="CN18" i="13"/>
  <c r="CM18" i="13"/>
  <c r="CL18" i="13"/>
  <c r="CK18" i="13"/>
  <c r="CJ18" i="13"/>
  <c r="CI18" i="13"/>
  <c r="CH18" i="13"/>
  <c r="CN17" i="13"/>
  <c r="CM17" i="13"/>
  <c r="CL17" i="13"/>
  <c r="CK17" i="13"/>
  <c r="CJ17" i="13"/>
  <c r="CI17" i="13"/>
  <c r="CH17" i="13"/>
  <c r="CN16" i="13"/>
  <c r="CM16" i="13"/>
  <c r="CL16" i="13"/>
  <c r="CK16" i="13"/>
  <c r="CJ16" i="13"/>
  <c r="CI16" i="13"/>
  <c r="CH16" i="13"/>
  <c r="CN15" i="13"/>
  <c r="CM15" i="13"/>
  <c r="CL15" i="13"/>
  <c r="CK15" i="13"/>
  <c r="CJ15" i="13"/>
  <c r="CI15" i="13"/>
  <c r="CH15" i="13"/>
  <c r="CN14" i="13"/>
  <c r="CM14" i="13"/>
  <c r="CL14" i="13"/>
  <c r="CK14" i="13"/>
  <c r="CJ14" i="13"/>
  <c r="CI14" i="13"/>
  <c r="CH14" i="13"/>
  <c r="CN13" i="13"/>
  <c r="CM13" i="13"/>
  <c r="CL13" i="13"/>
  <c r="CK13" i="13"/>
  <c r="CJ13" i="13"/>
  <c r="CI13" i="13"/>
  <c r="CH13" i="13"/>
  <c r="CN12" i="13"/>
  <c r="CL12" i="13"/>
  <c r="CK12" i="13"/>
  <c r="CJ12" i="13"/>
  <c r="CI12" i="13"/>
  <c r="CH12" i="13"/>
  <c r="CN11" i="13"/>
  <c r="CM11" i="13"/>
  <c r="CL11" i="13"/>
  <c r="CK11" i="13"/>
  <c r="CJ11" i="13"/>
  <c r="CI11" i="13"/>
  <c r="CH11" i="13"/>
  <c r="CN10" i="13"/>
  <c r="CM10" i="13"/>
  <c r="CL10" i="13"/>
  <c r="CK10" i="13"/>
  <c r="CJ10" i="13"/>
  <c r="CI10" i="13"/>
  <c r="CH10" i="13"/>
  <c r="CN9" i="13"/>
  <c r="CM9" i="13"/>
  <c r="CL9" i="13"/>
  <c r="CK9" i="13"/>
  <c r="CJ9" i="13"/>
  <c r="CI9" i="13"/>
  <c r="CH9" i="13"/>
  <c r="CN8" i="13"/>
  <c r="CM8" i="13"/>
  <c r="CL8" i="13"/>
  <c r="CK8" i="13"/>
  <c r="CJ8" i="13"/>
  <c r="CI8" i="13"/>
  <c r="CH8" i="13"/>
  <c r="BU11" i="13"/>
  <c r="BU14" i="13" s="1"/>
  <c r="BU17" i="13" s="1"/>
  <c r="BU20" i="13" s="1"/>
  <c r="BU23" i="13" s="1"/>
  <c r="BU26" i="13" s="1"/>
  <c r="BU29" i="13" s="1"/>
  <c r="BU32" i="13" s="1"/>
  <c r="BU35" i="13" s="1"/>
  <c r="BU38" i="13" s="1"/>
  <c r="BU41" i="13" s="1"/>
  <c r="BG8" i="13"/>
  <c r="BR43" i="13"/>
  <c r="BQ43" i="13"/>
  <c r="BP43" i="13"/>
  <c r="BO43" i="13"/>
  <c r="BN43" i="13"/>
  <c r="BM43" i="13"/>
  <c r="BL43" i="13"/>
  <c r="BR42" i="13"/>
  <c r="BQ42" i="13"/>
  <c r="BP42" i="13"/>
  <c r="BO42" i="13"/>
  <c r="BN42" i="13"/>
  <c r="BM42" i="13"/>
  <c r="BL42" i="13"/>
  <c r="BR41" i="13"/>
  <c r="BQ41" i="13"/>
  <c r="BP41" i="13"/>
  <c r="BO41" i="13"/>
  <c r="BN41" i="13"/>
  <c r="BM41" i="13"/>
  <c r="BL41" i="13"/>
  <c r="BR40" i="13"/>
  <c r="BQ40" i="13"/>
  <c r="BP40" i="13"/>
  <c r="BO40" i="13"/>
  <c r="BN40" i="13"/>
  <c r="BM40" i="13"/>
  <c r="BL40" i="13"/>
  <c r="BR39" i="13"/>
  <c r="BQ39" i="13"/>
  <c r="BP39" i="13"/>
  <c r="BO39" i="13"/>
  <c r="BN39" i="13"/>
  <c r="BM39" i="13"/>
  <c r="BL39" i="13"/>
  <c r="BR38" i="13"/>
  <c r="BQ38" i="13"/>
  <c r="BP38" i="13"/>
  <c r="BO38" i="13"/>
  <c r="BN38" i="13"/>
  <c r="BM38" i="13"/>
  <c r="BL38" i="13"/>
  <c r="BR37" i="13"/>
  <c r="BQ37" i="13"/>
  <c r="BP37" i="13"/>
  <c r="BO37" i="13"/>
  <c r="BN37" i="13"/>
  <c r="BM37" i="13"/>
  <c r="BL37" i="13"/>
  <c r="BR36" i="13"/>
  <c r="BQ36" i="13"/>
  <c r="BP36" i="13"/>
  <c r="BO36" i="13"/>
  <c r="BN36" i="13"/>
  <c r="BM36" i="13"/>
  <c r="BL36" i="13"/>
  <c r="BR35" i="13"/>
  <c r="BQ35" i="13"/>
  <c r="BP35" i="13"/>
  <c r="BO35" i="13"/>
  <c r="BN35" i="13"/>
  <c r="BM35" i="13"/>
  <c r="BL35" i="13"/>
  <c r="BR34" i="13"/>
  <c r="BQ34" i="13"/>
  <c r="BP34" i="13"/>
  <c r="BO34" i="13"/>
  <c r="BN34" i="13"/>
  <c r="BM34" i="13"/>
  <c r="BL34" i="13"/>
  <c r="BR33" i="13"/>
  <c r="BQ33" i="13"/>
  <c r="BP33" i="13"/>
  <c r="BO33" i="13"/>
  <c r="BN33" i="13"/>
  <c r="BM33" i="13"/>
  <c r="BL33" i="13"/>
  <c r="BR32" i="13"/>
  <c r="BQ32" i="13"/>
  <c r="BP32" i="13"/>
  <c r="BO32" i="13"/>
  <c r="BN32" i="13"/>
  <c r="BM32" i="13"/>
  <c r="BL32" i="13"/>
  <c r="BR31" i="13"/>
  <c r="BQ31" i="13"/>
  <c r="BP31" i="13"/>
  <c r="BO31" i="13"/>
  <c r="BN31" i="13"/>
  <c r="BM31" i="13"/>
  <c r="BL31" i="13"/>
  <c r="BR30" i="13"/>
  <c r="BQ30" i="13"/>
  <c r="BP30" i="13"/>
  <c r="BO30" i="13"/>
  <c r="BN30" i="13"/>
  <c r="BM30" i="13"/>
  <c r="BL30" i="13"/>
  <c r="BR29" i="13"/>
  <c r="BQ29" i="13"/>
  <c r="BP29" i="13"/>
  <c r="BO29" i="13"/>
  <c r="BN29" i="13"/>
  <c r="BM29" i="13"/>
  <c r="BL29" i="13"/>
  <c r="BR28" i="13"/>
  <c r="BQ28" i="13"/>
  <c r="BP28" i="13"/>
  <c r="BO28" i="13"/>
  <c r="BN28" i="13"/>
  <c r="BM28" i="13"/>
  <c r="BL28" i="13"/>
  <c r="BR27" i="13"/>
  <c r="BQ27" i="13"/>
  <c r="BP27" i="13"/>
  <c r="BO27" i="13"/>
  <c r="BN27" i="13"/>
  <c r="BM27" i="13"/>
  <c r="BL27" i="13"/>
  <c r="BR26" i="13"/>
  <c r="BQ26" i="13"/>
  <c r="BP26" i="13"/>
  <c r="BO26" i="13"/>
  <c r="BN26" i="13"/>
  <c r="BM26" i="13"/>
  <c r="BL26" i="13"/>
  <c r="BR25" i="13"/>
  <c r="BQ25" i="13"/>
  <c r="BP25" i="13"/>
  <c r="BO25" i="13"/>
  <c r="BN25" i="13"/>
  <c r="BM25" i="13"/>
  <c r="BL25" i="13"/>
  <c r="BR24" i="13"/>
  <c r="BQ24" i="13"/>
  <c r="BP24" i="13"/>
  <c r="BO24" i="13"/>
  <c r="BN24" i="13"/>
  <c r="BM24" i="13"/>
  <c r="BL24" i="13"/>
  <c r="BR23" i="13"/>
  <c r="BQ23" i="13"/>
  <c r="BP23" i="13"/>
  <c r="BO23" i="13"/>
  <c r="BN23" i="13"/>
  <c r="BM23" i="13"/>
  <c r="BL23" i="13"/>
  <c r="BR22" i="13"/>
  <c r="BQ22" i="13"/>
  <c r="BP22" i="13"/>
  <c r="BO22" i="13"/>
  <c r="BN22" i="13"/>
  <c r="BM22" i="13"/>
  <c r="BL22" i="13"/>
  <c r="BR21" i="13"/>
  <c r="BQ21" i="13"/>
  <c r="BP21" i="13"/>
  <c r="BO21" i="13"/>
  <c r="BN21" i="13"/>
  <c r="BM21" i="13"/>
  <c r="BL21" i="13"/>
  <c r="BR20" i="13"/>
  <c r="BQ20" i="13"/>
  <c r="BP20" i="13"/>
  <c r="BO20" i="13"/>
  <c r="BN20" i="13"/>
  <c r="BM20" i="13"/>
  <c r="BL20" i="13"/>
  <c r="BR19" i="13"/>
  <c r="BQ19" i="13"/>
  <c r="BP19" i="13"/>
  <c r="BO19" i="13"/>
  <c r="BN19" i="13"/>
  <c r="BM19" i="13"/>
  <c r="BL19" i="13"/>
  <c r="BR18" i="13"/>
  <c r="BQ18" i="13"/>
  <c r="BP18" i="13"/>
  <c r="BO18" i="13"/>
  <c r="BN18" i="13"/>
  <c r="BM18" i="13"/>
  <c r="BL18" i="13"/>
  <c r="BR17" i="13"/>
  <c r="BQ17" i="13"/>
  <c r="BP17" i="13"/>
  <c r="BO17" i="13"/>
  <c r="BN17" i="13"/>
  <c r="BM17" i="13"/>
  <c r="BL17" i="13"/>
  <c r="BR16" i="13"/>
  <c r="BQ16" i="13"/>
  <c r="BP16" i="13"/>
  <c r="BO16" i="13"/>
  <c r="BN16" i="13"/>
  <c r="BM16" i="13"/>
  <c r="BL16" i="13"/>
  <c r="BR15" i="13"/>
  <c r="BQ15" i="13"/>
  <c r="BP15" i="13"/>
  <c r="BO15" i="13"/>
  <c r="BN15" i="13"/>
  <c r="BM15" i="13"/>
  <c r="BL15" i="13"/>
  <c r="BR14" i="13"/>
  <c r="BQ14" i="13"/>
  <c r="BP14" i="13"/>
  <c r="BO14" i="13"/>
  <c r="BN14" i="13"/>
  <c r="BM14" i="13"/>
  <c r="BL14" i="13"/>
  <c r="BR13" i="13"/>
  <c r="BQ13" i="13"/>
  <c r="BP13" i="13"/>
  <c r="BO13" i="13"/>
  <c r="BN13" i="13"/>
  <c r="BM13" i="13"/>
  <c r="BL13" i="13"/>
  <c r="BR12" i="13"/>
  <c r="BQ12" i="13"/>
  <c r="BP12" i="13"/>
  <c r="BO12" i="13"/>
  <c r="BN12" i="13"/>
  <c r="BM12" i="13"/>
  <c r="BL12" i="13"/>
  <c r="BR11" i="13"/>
  <c r="BQ11" i="13"/>
  <c r="BP11" i="13"/>
  <c r="BO11" i="13"/>
  <c r="BN11" i="13"/>
  <c r="BM11" i="13"/>
  <c r="BL11" i="13"/>
  <c r="BL8" i="13"/>
  <c r="AW15" i="13"/>
  <c r="AW10" i="13"/>
  <c r="AW8" i="13"/>
  <c r="AO10" i="13"/>
  <c r="AO9" i="13"/>
  <c r="AG10" i="13"/>
  <c r="AG9" i="13"/>
  <c r="AG8" i="13"/>
  <c r="BR10" i="13"/>
  <c r="BQ10" i="13"/>
  <c r="BP10" i="13"/>
  <c r="BO10" i="13"/>
  <c r="BN10" i="13"/>
  <c r="BM10" i="13"/>
  <c r="BL10" i="13"/>
  <c r="BR9" i="13"/>
  <c r="BQ9" i="13"/>
  <c r="BP9" i="13"/>
  <c r="BO9" i="13"/>
  <c r="BN9" i="13"/>
  <c r="BM9" i="13"/>
  <c r="BL9" i="13"/>
  <c r="BR8" i="13"/>
  <c r="BQ8" i="13"/>
  <c r="BP8" i="13"/>
  <c r="BO8" i="13"/>
  <c r="BN8" i="13"/>
  <c r="BM8" i="13"/>
  <c r="BJ11" i="13"/>
  <c r="BJ14" i="13" s="1"/>
  <c r="BJ17" i="13" s="1"/>
  <c r="BJ20" i="13" s="1"/>
  <c r="BJ23" i="13" s="1"/>
  <c r="BJ26" i="13" s="1"/>
  <c r="BJ29" i="13" s="1"/>
  <c r="BJ32" i="13" s="1"/>
  <c r="BJ35" i="13" s="1"/>
  <c r="BJ38" i="13" s="1"/>
  <c r="BJ41" i="13" s="1"/>
  <c r="BG43" i="13"/>
  <c r="BF43" i="13"/>
  <c r="BE43" i="13"/>
  <c r="BD43" i="13"/>
  <c r="BC43" i="13"/>
  <c r="BB43" i="13"/>
  <c r="BA43" i="13"/>
  <c r="BG42" i="13"/>
  <c r="BF42" i="13"/>
  <c r="BE42" i="13"/>
  <c r="BD42" i="13"/>
  <c r="BC42" i="13"/>
  <c r="BB42" i="13"/>
  <c r="BA42" i="13"/>
  <c r="BG41" i="13"/>
  <c r="BF41" i="13"/>
  <c r="BE41" i="13"/>
  <c r="BD41" i="13"/>
  <c r="BC41" i="13"/>
  <c r="BB41" i="13"/>
  <c r="BA41" i="13"/>
  <c r="BG40" i="13"/>
  <c r="BF40" i="13"/>
  <c r="BE40" i="13"/>
  <c r="BD40" i="13"/>
  <c r="BC40" i="13"/>
  <c r="BB40" i="13"/>
  <c r="BA40" i="13"/>
  <c r="BG39" i="13"/>
  <c r="BF39" i="13"/>
  <c r="BE39" i="13"/>
  <c r="BD39" i="13"/>
  <c r="BC39" i="13"/>
  <c r="BB39" i="13"/>
  <c r="BA39" i="13"/>
  <c r="BG38" i="13"/>
  <c r="BF38" i="13"/>
  <c r="BE38" i="13"/>
  <c r="BD38" i="13"/>
  <c r="BC38" i="13"/>
  <c r="BB38" i="13"/>
  <c r="BA38" i="13"/>
  <c r="BG37" i="13"/>
  <c r="BF37" i="13"/>
  <c r="BE37" i="13"/>
  <c r="BD37" i="13"/>
  <c r="BC37" i="13"/>
  <c r="BB37" i="13"/>
  <c r="BA37" i="13"/>
  <c r="BG36" i="13"/>
  <c r="BF36" i="13"/>
  <c r="BE36" i="13"/>
  <c r="BD36" i="13"/>
  <c r="BC36" i="13"/>
  <c r="BB36" i="13"/>
  <c r="BA36" i="13"/>
  <c r="BG35" i="13"/>
  <c r="BF35" i="13"/>
  <c r="BE35" i="13"/>
  <c r="BD35" i="13"/>
  <c r="BC35" i="13"/>
  <c r="BB35" i="13"/>
  <c r="BA35" i="13"/>
  <c r="BG34" i="13"/>
  <c r="BF34" i="13"/>
  <c r="BE34" i="13"/>
  <c r="BD34" i="13"/>
  <c r="BC34" i="13"/>
  <c r="BB34" i="13"/>
  <c r="BA34" i="13"/>
  <c r="BG33" i="13"/>
  <c r="BF33" i="13"/>
  <c r="BE33" i="13"/>
  <c r="BD33" i="13"/>
  <c r="BC33" i="13"/>
  <c r="BB33" i="13"/>
  <c r="BA33" i="13"/>
  <c r="BG32" i="13"/>
  <c r="BF32" i="13"/>
  <c r="BE32" i="13"/>
  <c r="BD32" i="13"/>
  <c r="BC32" i="13"/>
  <c r="BB32" i="13"/>
  <c r="BA32" i="13"/>
  <c r="BG31" i="13"/>
  <c r="BF31" i="13"/>
  <c r="BE31" i="13"/>
  <c r="BD31" i="13"/>
  <c r="BC31" i="13"/>
  <c r="BB31" i="13"/>
  <c r="BA31" i="13"/>
  <c r="BG30" i="13"/>
  <c r="BF30" i="13"/>
  <c r="BE30" i="13"/>
  <c r="BD30" i="13"/>
  <c r="BC30" i="13"/>
  <c r="BB30" i="13"/>
  <c r="BA30" i="13"/>
  <c r="BG29" i="13"/>
  <c r="BF29" i="13"/>
  <c r="BE29" i="13"/>
  <c r="BD29" i="13"/>
  <c r="BC29" i="13"/>
  <c r="BB29" i="13"/>
  <c r="BA29" i="13"/>
  <c r="BG28" i="13"/>
  <c r="BF28" i="13"/>
  <c r="BE28" i="13"/>
  <c r="BD28" i="13"/>
  <c r="BC28" i="13"/>
  <c r="BB28" i="13"/>
  <c r="BA28" i="13"/>
  <c r="BG27" i="13"/>
  <c r="BF27" i="13"/>
  <c r="BE27" i="13"/>
  <c r="BD27" i="13"/>
  <c r="BC27" i="13"/>
  <c r="BB27" i="13"/>
  <c r="BA27" i="13"/>
  <c r="BG26" i="13"/>
  <c r="BF26" i="13"/>
  <c r="BE26" i="13"/>
  <c r="BD26" i="13"/>
  <c r="BC26" i="13"/>
  <c r="BB26" i="13"/>
  <c r="BA26" i="13"/>
  <c r="BG25" i="13"/>
  <c r="BF25" i="13"/>
  <c r="BE25" i="13"/>
  <c r="BD25" i="13"/>
  <c r="BC25" i="13"/>
  <c r="BB25" i="13"/>
  <c r="BA25" i="13"/>
  <c r="BG24" i="13"/>
  <c r="BF24" i="13"/>
  <c r="BE24" i="13"/>
  <c r="BD24" i="13"/>
  <c r="BC24" i="13"/>
  <c r="BB24" i="13"/>
  <c r="BA24" i="13"/>
  <c r="BG23" i="13"/>
  <c r="BF23" i="13"/>
  <c r="BE23" i="13"/>
  <c r="BD23" i="13"/>
  <c r="BC23" i="13"/>
  <c r="BB23" i="13"/>
  <c r="BA23" i="13"/>
  <c r="BG22" i="13"/>
  <c r="BF22" i="13"/>
  <c r="BE22" i="13"/>
  <c r="BD22" i="13"/>
  <c r="BC22" i="13"/>
  <c r="BB22" i="13"/>
  <c r="BA22" i="13"/>
  <c r="BG21" i="13"/>
  <c r="BF21" i="13"/>
  <c r="BE21" i="13"/>
  <c r="BD21" i="13"/>
  <c r="BC21" i="13"/>
  <c r="BB21" i="13"/>
  <c r="BA21" i="13"/>
  <c r="BG20" i="13"/>
  <c r="BF20" i="13"/>
  <c r="BE20" i="13"/>
  <c r="BD20" i="13"/>
  <c r="BC20" i="13"/>
  <c r="BB20" i="13"/>
  <c r="BA20" i="13"/>
  <c r="BG19" i="13"/>
  <c r="BF19" i="13"/>
  <c r="BE19" i="13"/>
  <c r="BD19" i="13"/>
  <c r="BC19" i="13"/>
  <c r="BB19" i="13"/>
  <c r="BA19" i="13"/>
  <c r="BG18" i="13"/>
  <c r="BF18" i="13"/>
  <c r="BE18" i="13"/>
  <c r="BD18" i="13"/>
  <c r="BC18" i="13"/>
  <c r="BB18" i="13"/>
  <c r="BA18" i="13"/>
  <c r="BG17" i="13"/>
  <c r="BF17" i="13"/>
  <c r="BE17" i="13"/>
  <c r="BD17" i="13"/>
  <c r="BC17" i="13"/>
  <c r="BB17" i="13"/>
  <c r="BA17" i="13"/>
  <c r="BG16" i="13"/>
  <c r="BF16" i="13"/>
  <c r="BE16" i="13"/>
  <c r="BD16" i="13"/>
  <c r="BC16" i="13"/>
  <c r="BB16" i="13"/>
  <c r="BA16" i="13"/>
  <c r="BG15" i="13"/>
  <c r="BF15" i="13"/>
  <c r="BE15" i="13"/>
  <c r="BD15" i="13"/>
  <c r="BC15" i="13"/>
  <c r="BB15" i="13"/>
  <c r="BA15" i="13"/>
  <c r="BG14" i="13"/>
  <c r="BF14" i="13"/>
  <c r="BE14" i="13"/>
  <c r="BD14" i="13"/>
  <c r="BC14" i="13"/>
  <c r="BB14" i="13"/>
  <c r="BA14" i="13"/>
  <c r="BG13" i="13"/>
  <c r="BF13" i="13"/>
  <c r="BE13" i="13"/>
  <c r="BD13" i="13"/>
  <c r="BC13" i="13"/>
  <c r="BB13" i="13"/>
  <c r="BA13" i="13"/>
  <c r="BG12" i="13"/>
  <c r="BF12" i="13"/>
  <c r="BE12" i="13"/>
  <c r="BD12" i="13"/>
  <c r="BC12" i="13"/>
  <c r="BB12" i="13"/>
  <c r="BA12" i="13"/>
  <c r="BG11" i="13"/>
  <c r="BF11" i="13"/>
  <c r="BE11" i="13"/>
  <c r="BD11" i="13"/>
  <c r="BC11" i="13"/>
  <c r="BB11" i="13"/>
  <c r="BA11" i="13"/>
  <c r="BH10" i="13"/>
  <c r="BG10" i="13"/>
  <c r="BF10" i="13"/>
  <c r="BE10" i="13"/>
  <c r="BD10" i="13"/>
  <c r="BC10" i="13"/>
  <c r="BB10" i="13"/>
  <c r="BA10" i="13"/>
  <c r="BH9" i="13"/>
  <c r="BG9" i="13"/>
  <c r="BF9" i="13"/>
  <c r="BE9" i="13"/>
  <c r="BD9" i="13"/>
  <c r="BC9" i="13"/>
  <c r="BB9" i="13"/>
  <c r="BA9" i="13"/>
  <c r="BF8" i="13"/>
  <c r="BE8" i="13"/>
  <c r="BD8" i="13"/>
  <c r="BC8" i="13"/>
  <c r="BB8" i="13"/>
  <c r="BA8" i="13"/>
  <c r="AY11" i="13"/>
  <c r="AY14" i="13" s="1"/>
  <c r="AY17" i="13" s="1"/>
  <c r="AY20" i="13" s="1"/>
  <c r="AY23" i="13" s="1"/>
  <c r="AY26" i="13" s="1"/>
  <c r="AY29" i="13" s="1"/>
  <c r="AY32" i="13" s="1"/>
  <c r="AY35" i="13" s="1"/>
  <c r="AY38" i="13" s="1"/>
  <c r="AY41" i="13" s="1"/>
  <c r="AW43" i="13"/>
  <c r="AW42" i="13"/>
  <c r="AW41" i="13"/>
  <c r="AW40" i="13"/>
  <c r="AW39" i="13"/>
  <c r="AW38" i="13"/>
  <c r="AW37" i="13"/>
  <c r="AW36" i="13"/>
  <c r="AW35" i="13"/>
  <c r="AW34" i="13"/>
  <c r="AW33" i="13"/>
  <c r="AW32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4" i="13"/>
  <c r="AW13" i="13"/>
  <c r="AW12" i="13"/>
  <c r="AW11" i="13"/>
  <c r="AW9" i="13"/>
  <c r="AO43" i="13"/>
  <c r="AO42" i="13"/>
  <c r="CO42" i="13" s="1"/>
  <c r="AO41" i="13"/>
  <c r="AO40" i="13"/>
  <c r="AO39" i="13"/>
  <c r="AO38" i="13"/>
  <c r="CO38" i="13" s="1"/>
  <c r="AO37" i="13"/>
  <c r="AO36" i="13"/>
  <c r="AO35" i="13"/>
  <c r="AO34" i="13"/>
  <c r="CO34" i="13" s="1"/>
  <c r="AO33" i="13"/>
  <c r="AO32" i="13"/>
  <c r="AO31" i="13"/>
  <c r="AO30" i="13"/>
  <c r="CO30" i="13" s="1"/>
  <c r="AO29" i="13"/>
  <c r="AO28" i="13"/>
  <c r="AO27" i="13"/>
  <c r="AO26" i="13"/>
  <c r="CO26" i="13" s="1"/>
  <c r="AO25" i="13"/>
  <c r="AO24" i="13"/>
  <c r="AO23" i="13"/>
  <c r="CO23" i="13" s="1"/>
  <c r="AO22" i="13"/>
  <c r="CO22" i="13" s="1"/>
  <c r="AO21" i="13"/>
  <c r="AO20" i="13"/>
  <c r="AO19" i="13"/>
  <c r="CO19" i="13" s="1"/>
  <c r="AO18" i="13"/>
  <c r="CO18" i="13" s="1"/>
  <c r="AO17" i="13"/>
  <c r="AO16" i="13"/>
  <c r="AO15" i="13"/>
  <c r="CO15" i="13" s="1"/>
  <c r="AO14" i="13"/>
  <c r="CO14" i="13" s="1"/>
  <c r="AO13" i="13"/>
  <c r="AO12" i="13"/>
  <c r="AO11" i="13"/>
  <c r="CO11" i="13" s="1"/>
  <c r="AO8" i="13"/>
  <c r="CO8" i="13" s="1"/>
  <c r="AG43" i="13"/>
  <c r="AG42" i="13"/>
  <c r="AG41" i="13"/>
  <c r="AG40" i="13"/>
  <c r="AG39" i="13"/>
  <c r="AG38" i="13"/>
  <c r="AG37" i="13"/>
  <c r="AG36" i="13"/>
  <c r="AG35" i="13"/>
  <c r="AG34" i="13"/>
  <c r="AG33" i="13"/>
  <c r="AG32" i="13"/>
  <c r="AG31" i="13"/>
  <c r="AG30" i="13"/>
  <c r="AG29" i="13"/>
  <c r="AG28" i="13"/>
  <c r="AG27" i="13"/>
  <c r="AG26" i="13"/>
  <c r="AG25" i="13"/>
  <c r="AG24" i="13"/>
  <c r="AG23" i="13"/>
  <c r="AG22" i="13"/>
  <c r="AG21" i="13"/>
  <c r="AG20" i="13"/>
  <c r="AG19" i="13"/>
  <c r="AG18" i="13"/>
  <c r="AG17" i="13"/>
  <c r="AG16" i="13"/>
  <c r="AG15" i="13"/>
  <c r="AG14" i="13"/>
  <c r="AG13" i="13"/>
  <c r="AG12" i="13"/>
  <c r="AG11" i="13"/>
  <c r="X11" i="13"/>
  <c r="X14" i="13" s="1"/>
  <c r="X17" i="13" s="1"/>
  <c r="X20" i="13" s="1"/>
  <c r="X23" i="13" s="1"/>
  <c r="X26" i="13" s="1"/>
  <c r="X29" i="13" s="1"/>
  <c r="X32" i="13" s="1"/>
  <c r="X35" i="13" s="1"/>
  <c r="X38" i="13" s="1"/>
  <c r="X41" i="13" s="1"/>
  <c r="G479" i="12"/>
  <c r="F479" i="12"/>
  <c r="E479" i="12"/>
  <c r="D479" i="12"/>
  <c r="G466" i="12"/>
  <c r="F466" i="12"/>
  <c r="E466" i="12"/>
  <c r="D466" i="12"/>
  <c r="G453" i="12"/>
  <c r="F453" i="12"/>
  <c r="E453" i="12"/>
  <c r="D453" i="12"/>
  <c r="G440" i="12"/>
  <c r="F440" i="12"/>
  <c r="E440" i="12"/>
  <c r="D440" i="12"/>
  <c r="G427" i="12"/>
  <c r="F427" i="12"/>
  <c r="E427" i="12"/>
  <c r="D427" i="12"/>
  <c r="G414" i="12"/>
  <c r="F414" i="12"/>
  <c r="E414" i="12"/>
  <c r="D414" i="12"/>
  <c r="G401" i="12"/>
  <c r="F401" i="12"/>
  <c r="E401" i="12"/>
  <c r="D401" i="12"/>
  <c r="G478" i="12"/>
  <c r="F478" i="12"/>
  <c r="E478" i="12"/>
  <c r="D478" i="12"/>
  <c r="G465" i="12"/>
  <c r="F465" i="12"/>
  <c r="E465" i="12"/>
  <c r="D465" i="12"/>
  <c r="G452" i="12"/>
  <c r="F452" i="12"/>
  <c r="E452" i="12"/>
  <c r="D452" i="12"/>
  <c r="G439" i="12"/>
  <c r="F439" i="12"/>
  <c r="E439" i="12"/>
  <c r="D439" i="12"/>
  <c r="G426" i="12"/>
  <c r="F426" i="12"/>
  <c r="E426" i="12"/>
  <c r="D426" i="12"/>
  <c r="G413" i="12"/>
  <c r="F413" i="12"/>
  <c r="E413" i="12"/>
  <c r="D413" i="12"/>
  <c r="G400" i="12"/>
  <c r="F400" i="12"/>
  <c r="E400" i="12"/>
  <c r="D400" i="12"/>
  <c r="G477" i="12"/>
  <c r="F477" i="12"/>
  <c r="E477" i="12"/>
  <c r="D477" i="12"/>
  <c r="G464" i="12"/>
  <c r="F464" i="12"/>
  <c r="E464" i="12"/>
  <c r="D464" i="12"/>
  <c r="G451" i="12"/>
  <c r="F451" i="12"/>
  <c r="E451" i="12"/>
  <c r="D451" i="12"/>
  <c r="G438" i="12"/>
  <c r="F438" i="12"/>
  <c r="E438" i="12"/>
  <c r="D438" i="12"/>
  <c r="G425" i="12"/>
  <c r="F425" i="12"/>
  <c r="E425" i="12"/>
  <c r="D425" i="12"/>
  <c r="G412" i="12"/>
  <c r="F412" i="12"/>
  <c r="E412" i="12"/>
  <c r="D412" i="12"/>
  <c r="G399" i="12"/>
  <c r="F399" i="12"/>
  <c r="E399" i="12"/>
  <c r="D399" i="12"/>
  <c r="G476" i="12"/>
  <c r="F476" i="12"/>
  <c r="E476" i="12"/>
  <c r="D476" i="12"/>
  <c r="G463" i="12"/>
  <c r="F463" i="12"/>
  <c r="E463" i="12"/>
  <c r="D463" i="12"/>
  <c r="G450" i="12"/>
  <c r="F450" i="12"/>
  <c r="E450" i="12"/>
  <c r="D450" i="12"/>
  <c r="G437" i="12"/>
  <c r="F437" i="12"/>
  <c r="E437" i="12"/>
  <c r="D437" i="12"/>
  <c r="G424" i="12"/>
  <c r="F424" i="12"/>
  <c r="E424" i="12"/>
  <c r="D424" i="12"/>
  <c r="G411" i="12"/>
  <c r="F411" i="12"/>
  <c r="E411" i="12"/>
  <c r="D411" i="12"/>
  <c r="G398" i="12"/>
  <c r="F398" i="12"/>
  <c r="E398" i="12"/>
  <c r="D398" i="12"/>
  <c r="G475" i="12"/>
  <c r="F475" i="12"/>
  <c r="E475" i="12"/>
  <c r="D475" i="12"/>
  <c r="G462" i="12"/>
  <c r="F462" i="12"/>
  <c r="E462" i="12"/>
  <c r="D462" i="12"/>
  <c r="G449" i="12"/>
  <c r="F449" i="12"/>
  <c r="E449" i="12"/>
  <c r="D449" i="12"/>
  <c r="G436" i="12"/>
  <c r="F436" i="12"/>
  <c r="E436" i="12"/>
  <c r="D436" i="12"/>
  <c r="G423" i="12"/>
  <c r="F423" i="12"/>
  <c r="E423" i="12"/>
  <c r="D423" i="12"/>
  <c r="G410" i="12"/>
  <c r="F410" i="12"/>
  <c r="E410" i="12"/>
  <c r="D410" i="12"/>
  <c r="G397" i="12"/>
  <c r="F397" i="12"/>
  <c r="E397" i="12"/>
  <c r="D397" i="12"/>
  <c r="G474" i="12"/>
  <c r="F474" i="12"/>
  <c r="E474" i="12"/>
  <c r="D474" i="12"/>
  <c r="G461" i="12"/>
  <c r="F461" i="12"/>
  <c r="E461" i="12"/>
  <c r="D461" i="12"/>
  <c r="G448" i="12"/>
  <c r="F448" i="12"/>
  <c r="E448" i="12"/>
  <c r="D448" i="12"/>
  <c r="G435" i="12"/>
  <c r="F435" i="12"/>
  <c r="E435" i="12"/>
  <c r="D435" i="12"/>
  <c r="G422" i="12"/>
  <c r="F422" i="12"/>
  <c r="E422" i="12"/>
  <c r="D422" i="12"/>
  <c r="G409" i="12"/>
  <c r="F409" i="12"/>
  <c r="E409" i="12"/>
  <c r="D409" i="12"/>
  <c r="G396" i="12"/>
  <c r="F396" i="12"/>
  <c r="E396" i="12"/>
  <c r="D396" i="12"/>
  <c r="G473" i="12"/>
  <c r="F473" i="12"/>
  <c r="E473" i="12"/>
  <c r="D473" i="12"/>
  <c r="G460" i="12"/>
  <c r="F460" i="12"/>
  <c r="E460" i="12"/>
  <c r="D460" i="12"/>
  <c r="G447" i="12"/>
  <c r="F447" i="12"/>
  <c r="E447" i="12"/>
  <c r="D447" i="12"/>
  <c r="G434" i="12"/>
  <c r="F434" i="12"/>
  <c r="E434" i="12"/>
  <c r="D434" i="12"/>
  <c r="G421" i="12"/>
  <c r="F421" i="12"/>
  <c r="E421" i="12"/>
  <c r="D421" i="12"/>
  <c r="G408" i="12"/>
  <c r="F408" i="12"/>
  <c r="E408" i="12"/>
  <c r="D408" i="12"/>
  <c r="G395" i="12"/>
  <c r="F395" i="12"/>
  <c r="E395" i="12"/>
  <c r="D395" i="12"/>
  <c r="G472" i="12"/>
  <c r="F472" i="12"/>
  <c r="E472" i="12"/>
  <c r="D472" i="12"/>
  <c r="G459" i="12"/>
  <c r="F459" i="12"/>
  <c r="E459" i="12"/>
  <c r="D459" i="12"/>
  <c r="G446" i="12"/>
  <c r="F446" i="12"/>
  <c r="E446" i="12"/>
  <c r="D446" i="12"/>
  <c r="G433" i="12"/>
  <c r="F433" i="12"/>
  <c r="E433" i="12"/>
  <c r="D433" i="12"/>
  <c r="G420" i="12"/>
  <c r="F420" i="12"/>
  <c r="E420" i="12"/>
  <c r="D420" i="12"/>
  <c r="G407" i="12"/>
  <c r="F407" i="12"/>
  <c r="E407" i="12"/>
  <c r="D407" i="12"/>
  <c r="G394" i="12"/>
  <c r="F394" i="12"/>
  <c r="E394" i="12"/>
  <c r="D394" i="12"/>
  <c r="G471" i="12"/>
  <c r="F471" i="12"/>
  <c r="E471" i="12"/>
  <c r="D471" i="12"/>
  <c r="G458" i="12"/>
  <c r="F458" i="12"/>
  <c r="E458" i="12"/>
  <c r="D458" i="12"/>
  <c r="G445" i="12"/>
  <c r="F445" i="12"/>
  <c r="E445" i="12"/>
  <c r="D445" i="12"/>
  <c r="G432" i="12"/>
  <c r="F432" i="12"/>
  <c r="E432" i="12"/>
  <c r="D432" i="12"/>
  <c r="G419" i="12"/>
  <c r="F419" i="12"/>
  <c r="E419" i="12"/>
  <c r="D419" i="12"/>
  <c r="G406" i="12"/>
  <c r="F406" i="12"/>
  <c r="E406" i="12"/>
  <c r="D406" i="12"/>
  <c r="G393" i="12"/>
  <c r="F393" i="12"/>
  <c r="E393" i="12"/>
  <c r="D393" i="12"/>
  <c r="G470" i="12"/>
  <c r="F470" i="12"/>
  <c r="E470" i="12"/>
  <c r="D470" i="12"/>
  <c r="G457" i="12"/>
  <c r="F457" i="12"/>
  <c r="E457" i="12"/>
  <c r="D457" i="12"/>
  <c r="G444" i="12"/>
  <c r="F444" i="12"/>
  <c r="E444" i="12"/>
  <c r="D444" i="12"/>
  <c r="G431" i="12"/>
  <c r="F431" i="12"/>
  <c r="E431" i="12"/>
  <c r="D431" i="12"/>
  <c r="G418" i="12"/>
  <c r="F418" i="12"/>
  <c r="E418" i="12"/>
  <c r="D418" i="12"/>
  <c r="G405" i="12"/>
  <c r="F405" i="12"/>
  <c r="E405" i="12"/>
  <c r="D405" i="12"/>
  <c r="G392" i="12"/>
  <c r="F392" i="12"/>
  <c r="E392" i="12"/>
  <c r="D392" i="12"/>
  <c r="G469" i="12"/>
  <c r="F469" i="12"/>
  <c r="E469" i="12"/>
  <c r="D469" i="12"/>
  <c r="G456" i="12"/>
  <c r="F456" i="12"/>
  <c r="E456" i="12"/>
  <c r="D456" i="12"/>
  <c r="G443" i="12"/>
  <c r="F443" i="12"/>
  <c r="E443" i="12"/>
  <c r="D443" i="12"/>
  <c r="G430" i="12"/>
  <c r="F430" i="12"/>
  <c r="E430" i="12"/>
  <c r="D430" i="12"/>
  <c r="G417" i="12"/>
  <c r="F417" i="12"/>
  <c r="E417" i="12"/>
  <c r="D417" i="12"/>
  <c r="G404" i="12"/>
  <c r="F404" i="12"/>
  <c r="E404" i="12"/>
  <c r="D404" i="12"/>
  <c r="G391" i="12"/>
  <c r="F391" i="12"/>
  <c r="E391" i="12"/>
  <c r="D391" i="12"/>
  <c r="G468" i="12"/>
  <c r="F468" i="12"/>
  <c r="E468" i="12"/>
  <c r="D468" i="12"/>
  <c r="G455" i="12"/>
  <c r="F455" i="12"/>
  <c r="E455" i="12"/>
  <c r="D455" i="12"/>
  <c r="G442" i="12"/>
  <c r="F442" i="12"/>
  <c r="E442" i="12"/>
  <c r="D442" i="12"/>
  <c r="G429" i="12"/>
  <c r="F429" i="12"/>
  <c r="E429" i="12"/>
  <c r="D429" i="12"/>
  <c r="G416" i="12"/>
  <c r="F416" i="12"/>
  <c r="E416" i="12"/>
  <c r="D416" i="12"/>
  <c r="G403" i="12"/>
  <c r="F403" i="12"/>
  <c r="E403" i="12"/>
  <c r="D403" i="12"/>
  <c r="G390" i="12"/>
  <c r="F390" i="12"/>
  <c r="E390" i="12"/>
  <c r="D390" i="12"/>
  <c r="G467" i="12"/>
  <c r="F467" i="12"/>
  <c r="E467" i="12"/>
  <c r="D467" i="12"/>
  <c r="G454" i="12"/>
  <c r="F454" i="12"/>
  <c r="E454" i="12"/>
  <c r="D454" i="12"/>
  <c r="G441" i="12"/>
  <c r="F441" i="12"/>
  <c r="E441" i="12"/>
  <c r="D441" i="12"/>
  <c r="G428" i="12"/>
  <c r="F428" i="12"/>
  <c r="E428" i="12"/>
  <c r="D428" i="12"/>
  <c r="G415" i="12"/>
  <c r="F415" i="12"/>
  <c r="E415" i="12"/>
  <c r="D415" i="12"/>
  <c r="G402" i="12"/>
  <c r="F402" i="12"/>
  <c r="E402" i="12"/>
  <c r="D402" i="12"/>
  <c r="G389" i="12"/>
  <c r="F389" i="12"/>
  <c r="E389" i="12"/>
  <c r="D389" i="12"/>
  <c r="G383" i="12"/>
  <c r="F383" i="12"/>
  <c r="E383" i="12"/>
  <c r="D383" i="12"/>
  <c r="G370" i="12"/>
  <c r="F370" i="12"/>
  <c r="E370" i="12"/>
  <c r="D370" i="12"/>
  <c r="G357" i="12"/>
  <c r="F357" i="12"/>
  <c r="E357" i="12"/>
  <c r="D357" i="12"/>
  <c r="G344" i="12"/>
  <c r="F344" i="12"/>
  <c r="E344" i="12"/>
  <c r="D344" i="12"/>
  <c r="G331" i="12"/>
  <c r="F331" i="12"/>
  <c r="E331" i="12"/>
  <c r="D331" i="12"/>
  <c r="G318" i="12"/>
  <c r="F318" i="12"/>
  <c r="E318" i="12"/>
  <c r="D318" i="12"/>
  <c r="G305" i="12"/>
  <c r="F305" i="12"/>
  <c r="E305" i="12"/>
  <c r="D305" i="12"/>
  <c r="G382" i="12"/>
  <c r="F382" i="12"/>
  <c r="E382" i="12"/>
  <c r="D382" i="12"/>
  <c r="G369" i="12"/>
  <c r="F369" i="12"/>
  <c r="E369" i="12"/>
  <c r="D369" i="12"/>
  <c r="G356" i="12"/>
  <c r="F356" i="12"/>
  <c r="E356" i="12"/>
  <c r="D356" i="12"/>
  <c r="G343" i="12"/>
  <c r="F343" i="12"/>
  <c r="E343" i="12"/>
  <c r="D343" i="12"/>
  <c r="G330" i="12"/>
  <c r="F330" i="12"/>
  <c r="E330" i="12"/>
  <c r="D330" i="12"/>
  <c r="G317" i="12"/>
  <c r="F317" i="12"/>
  <c r="E317" i="12"/>
  <c r="D317" i="12"/>
  <c r="G304" i="12"/>
  <c r="F304" i="12"/>
  <c r="E304" i="12"/>
  <c r="D304" i="12"/>
  <c r="G381" i="12"/>
  <c r="F381" i="12"/>
  <c r="E381" i="12"/>
  <c r="D381" i="12"/>
  <c r="G368" i="12"/>
  <c r="F368" i="12"/>
  <c r="E368" i="12"/>
  <c r="D368" i="12"/>
  <c r="G355" i="12"/>
  <c r="F355" i="12"/>
  <c r="E355" i="12"/>
  <c r="D355" i="12"/>
  <c r="G342" i="12"/>
  <c r="F342" i="12"/>
  <c r="E342" i="12"/>
  <c r="D342" i="12"/>
  <c r="G329" i="12"/>
  <c r="F329" i="12"/>
  <c r="E329" i="12"/>
  <c r="D329" i="12"/>
  <c r="G316" i="12"/>
  <c r="F316" i="12"/>
  <c r="E316" i="12"/>
  <c r="D316" i="12"/>
  <c r="G303" i="12"/>
  <c r="F303" i="12"/>
  <c r="E303" i="12"/>
  <c r="D303" i="12"/>
  <c r="G380" i="12"/>
  <c r="F380" i="12"/>
  <c r="E380" i="12"/>
  <c r="D380" i="12"/>
  <c r="G367" i="12"/>
  <c r="F367" i="12"/>
  <c r="E367" i="12"/>
  <c r="D367" i="12"/>
  <c r="G354" i="12"/>
  <c r="F354" i="12"/>
  <c r="E354" i="12"/>
  <c r="D354" i="12"/>
  <c r="G341" i="12"/>
  <c r="F341" i="12"/>
  <c r="E341" i="12"/>
  <c r="D341" i="12"/>
  <c r="G328" i="12"/>
  <c r="F328" i="12"/>
  <c r="E328" i="12"/>
  <c r="D328" i="12"/>
  <c r="G315" i="12"/>
  <c r="F315" i="12"/>
  <c r="E315" i="12"/>
  <c r="D315" i="12"/>
  <c r="G302" i="12"/>
  <c r="F302" i="12"/>
  <c r="E302" i="12"/>
  <c r="D302" i="12"/>
  <c r="G379" i="12"/>
  <c r="F379" i="12"/>
  <c r="E379" i="12"/>
  <c r="D379" i="12"/>
  <c r="G366" i="12"/>
  <c r="F366" i="12"/>
  <c r="E366" i="12"/>
  <c r="D366" i="12"/>
  <c r="G353" i="12"/>
  <c r="F353" i="12"/>
  <c r="E353" i="12"/>
  <c r="D353" i="12"/>
  <c r="G340" i="12"/>
  <c r="F340" i="12"/>
  <c r="E340" i="12"/>
  <c r="D340" i="12"/>
  <c r="G327" i="12"/>
  <c r="F327" i="12"/>
  <c r="E327" i="12"/>
  <c r="D327" i="12"/>
  <c r="G314" i="12"/>
  <c r="F314" i="12"/>
  <c r="E314" i="12"/>
  <c r="D314" i="12"/>
  <c r="G301" i="12"/>
  <c r="F301" i="12"/>
  <c r="E301" i="12"/>
  <c r="D301" i="12"/>
  <c r="G378" i="12"/>
  <c r="F378" i="12"/>
  <c r="E378" i="12"/>
  <c r="D378" i="12"/>
  <c r="G365" i="12"/>
  <c r="F365" i="12"/>
  <c r="E365" i="12"/>
  <c r="D365" i="12"/>
  <c r="G352" i="12"/>
  <c r="F352" i="12"/>
  <c r="E352" i="12"/>
  <c r="D352" i="12"/>
  <c r="G339" i="12"/>
  <c r="F339" i="12"/>
  <c r="E339" i="12"/>
  <c r="D339" i="12"/>
  <c r="G326" i="12"/>
  <c r="F326" i="12"/>
  <c r="E326" i="12"/>
  <c r="D326" i="12"/>
  <c r="G313" i="12"/>
  <c r="F313" i="12"/>
  <c r="E313" i="12"/>
  <c r="D313" i="12"/>
  <c r="G300" i="12"/>
  <c r="F300" i="12"/>
  <c r="E300" i="12"/>
  <c r="D300" i="12"/>
  <c r="G377" i="12"/>
  <c r="F377" i="12"/>
  <c r="E377" i="12"/>
  <c r="D377" i="12"/>
  <c r="G364" i="12"/>
  <c r="F364" i="12"/>
  <c r="E364" i="12"/>
  <c r="D364" i="12"/>
  <c r="G351" i="12"/>
  <c r="F351" i="12"/>
  <c r="E351" i="12"/>
  <c r="D351" i="12"/>
  <c r="G338" i="12"/>
  <c r="F338" i="12"/>
  <c r="E338" i="12"/>
  <c r="D338" i="12"/>
  <c r="G325" i="12"/>
  <c r="F325" i="12"/>
  <c r="E325" i="12"/>
  <c r="D325" i="12"/>
  <c r="G312" i="12"/>
  <c r="F312" i="12"/>
  <c r="E312" i="12"/>
  <c r="D312" i="12"/>
  <c r="G299" i="12"/>
  <c r="F299" i="12"/>
  <c r="E299" i="12"/>
  <c r="D299" i="12"/>
  <c r="G376" i="12"/>
  <c r="F376" i="12"/>
  <c r="E376" i="12"/>
  <c r="D376" i="12"/>
  <c r="G363" i="12"/>
  <c r="F363" i="12"/>
  <c r="E363" i="12"/>
  <c r="D363" i="12"/>
  <c r="G350" i="12"/>
  <c r="F350" i="12"/>
  <c r="E350" i="12"/>
  <c r="D350" i="12"/>
  <c r="G337" i="12"/>
  <c r="F337" i="12"/>
  <c r="E337" i="12"/>
  <c r="D337" i="12"/>
  <c r="G324" i="12"/>
  <c r="F324" i="12"/>
  <c r="E324" i="12"/>
  <c r="D324" i="12"/>
  <c r="G311" i="12"/>
  <c r="F311" i="12"/>
  <c r="E311" i="12"/>
  <c r="D311" i="12"/>
  <c r="G298" i="12"/>
  <c r="F298" i="12"/>
  <c r="E298" i="12"/>
  <c r="D298" i="12"/>
  <c r="G375" i="12"/>
  <c r="F375" i="12"/>
  <c r="E375" i="12"/>
  <c r="D375" i="12"/>
  <c r="G362" i="12"/>
  <c r="F362" i="12"/>
  <c r="E362" i="12"/>
  <c r="D362" i="12"/>
  <c r="G349" i="12"/>
  <c r="F349" i="12"/>
  <c r="E349" i="12"/>
  <c r="D349" i="12"/>
  <c r="G336" i="12"/>
  <c r="F336" i="12"/>
  <c r="E336" i="12"/>
  <c r="D336" i="12"/>
  <c r="G323" i="12"/>
  <c r="F323" i="12"/>
  <c r="E323" i="12"/>
  <c r="D323" i="12"/>
  <c r="G310" i="12"/>
  <c r="F310" i="12"/>
  <c r="E310" i="12"/>
  <c r="D310" i="12"/>
  <c r="G297" i="12"/>
  <c r="F297" i="12"/>
  <c r="E297" i="12"/>
  <c r="D297" i="12"/>
  <c r="G374" i="12"/>
  <c r="F374" i="12"/>
  <c r="E374" i="12"/>
  <c r="D374" i="12"/>
  <c r="G361" i="12"/>
  <c r="F361" i="12"/>
  <c r="E361" i="12"/>
  <c r="D361" i="12"/>
  <c r="G348" i="12"/>
  <c r="F348" i="12"/>
  <c r="E348" i="12"/>
  <c r="D348" i="12"/>
  <c r="G335" i="12"/>
  <c r="F335" i="12"/>
  <c r="E335" i="12"/>
  <c r="D335" i="12"/>
  <c r="G322" i="12"/>
  <c r="F322" i="12"/>
  <c r="E322" i="12"/>
  <c r="D322" i="12"/>
  <c r="G309" i="12"/>
  <c r="F309" i="12"/>
  <c r="E309" i="12"/>
  <c r="D309" i="12"/>
  <c r="G296" i="12"/>
  <c r="F296" i="12"/>
  <c r="E296" i="12"/>
  <c r="D296" i="12"/>
  <c r="G373" i="12"/>
  <c r="F373" i="12"/>
  <c r="E373" i="12"/>
  <c r="D373" i="12"/>
  <c r="G360" i="12"/>
  <c r="F360" i="12"/>
  <c r="E360" i="12"/>
  <c r="D360" i="12"/>
  <c r="G347" i="12"/>
  <c r="F347" i="12"/>
  <c r="E347" i="12"/>
  <c r="D347" i="12"/>
  <c r="G334" i="12"/>
  <c r="F334" i="12"/>
  <c r="E334" i="12"/>
  <c r="D334" i="12"/>
  <c r="G321" i="12"/>
  <c r="F321" i="12"/>
  <c r="E321" i="12"/>
  <c r="D321" i="12"/>
  <c r="G308" i="12"/>
  <c r="F308" i="12"/>
  <c r="E308" i="12"/>
  <c r="D308" i="12"/>
  <c r="G295" i="12"/>
  <c r="F295" i="12"/>
  <c r="E295" i="12"/>
  <c r="D295" i="12"/>
  <c r="G372" i="12"/>
  <c r="F372" i="12"/>
  <c r="E372" i="12"/>
  <c r="D372" i="12"/>
  <c r="G359" i="12"/>
  <c r="F359" i="12"/>
  <c r="E359" i="12"/>
  <c r="D359" i="12"/>
  <c r="G346" i="12"/>
  <c r="F346" i="12"/>
  <c r="E346" i="12"/>
  <c r="D346" i="12"/>
  <c r="G333" i="12"/>
  <c r="F333" i="12"/>
  <c r="E333" i="12"/>
  <c r="D333" i="12"/>
  <c r="G320" i="12"/>
  <c r="F320" i="12"/>
  <c r="E320" i="12"/>
  <c r="D320" i="12"/>
  <c r="G307" i="12"/>
  <c r="F307" i="12"/>
  <c r="E307" i="12"/>
  <c r="D307" i="12"/>
  <c r="G294" i="12"/>
  <c r="F294" i="12"/>
  <c r="E294" i="12"/>
  <c r="D294" i="12"/>
  <c r="G371" i="12"/>
  <c r="F371" i="12"/>
  <c r="E371" i="12"/>
  <c r="D371" i="12"/>
  <c r="G358" i="12"/>
  <c r="F358" i="12"/>
  <c r="E358" i="12"/>
  <c r="D358" i="12"/>
  <c r="G345" i="12"/>
  <c r="F345" i="12"/>
  <c r="E345" i="12"/>
  <c r="D345" i="12"/>
  <c r="G332" i="12"/>
  <c r="F332" i="12"/>
  <c r="E332" i="12"/>
  <c r="D332" i="12"/>
  <c r="G319" i="12"/>
  <c r="F319" i="12"/>
  <c r="E319" i="12"/>
  <c r="D319" i="12"/>
  <c r="G306" i="12"/>
  <c r="F306" i="12"/>
  <c r="E306" i="12"/>
  <c r="D306" i="12"/>
  <c r="G293" i="12"/>
  <c r="F293" i="12"/>
  <c r="E293" i="12"/>
  <c r="D293" i="12"/>
  <c r="G287" i="12"/>
  <c r="F287" i="12"/>
  <c r="E287" i="12"/>
  <c r="D287" i="12"/>
  <c r="G274" i="12"/>
  <c r="F274" i="12"/>
  <c r="E274" i="12"/>
  <c r="D274" i="12"/>
  <c r="G261" i="12"/>
  <c r="F261" i="12"/>
  <c r="E261" i="12"/>
  <c r="D261" i="12"/>
  <c r="G248" i="12"/>
  <c r="F248" i="12"/>
  <c r="E248" i="12"/>
  <c r="D248" i="12"/>
  <c r="G235" i="12"/>
  <c r="F235" i="12"/>
  <c r="E235" i="12"/>
  <c r="D235" i="12"/>
  <c r="G222" i="12"/>
  <c r="F222" i="12"/>
  <c r="E222" i="12"/>
  <c r="D222" i="12"/>
  <c r="G209" i="12"/>
  <c r="F209" i="12"/>
  <c r="E209" i="12"/>
  <c r="D209" i="12"/>
  <c r="G286" i="12"/>
  <c r="F286" i="12"/>
  <c r="E286" i="12"/>
  <c r="D286" i="12"/>
  <c r="G273" i="12"/>
  <c r="F273" i="12"/>
  <c r="E273" i="12"/>
  <c r="D273" i="12"/>
  <c r="G260" i="12"/>
  <c r="F260" i="12"/>
  <c r="E260" i="12"/>
  <c r="D260" i="12"/>
  <c r="G247" i="12"/>
  <c r="F247" i="12"/>
  <c r="E247" i="12"/>
  <c r="D247" i="12"/>
  <c r="G234" i="12"/>
  <c r="F234" i="12"/>
  <c r="E234" i="12"/>
  <c r="D234" i="12"/>
  <c r="G221" i="12"/>
  <c r="F221" i="12"/>
  <c r="E221" i="12"/>
  <c r="D221" i="12"/>
  <c r="G208" i="12"/>
  <c r="F208" i="12"/>
  <c r="E208" i="12"/>
  <c r="D208" i="12"/>
  <c r="G285" i="12"/>
  <c r="F285" i="12"/>
  <c r="E285" i="12"/>
  <c r="D285" i="12"/>
  <c r="G272" i="12"/>
  <c r="F272" i="12"/>
  <c r="E272" i="12"/>
  <c r="D272" i="12"/>
  <c r="G259" i="12"/>
  <c r="F259" i="12"/>
  <c r="E259" i="12"/>
  <c r="D259" i="12"/>
  <c r="G246" i="12"/>
  <c r="F246" i="12"/>
  <c r="E246" i="12"/>
  <c r="D246" i="12"/>
  <c r="G233" i="12"/>
  <c r="F233" i="12"/>
  <c r="E233" i="12"/>
  <c r="D233" i="12"/>
  <c r="G220" i="12"/>
  <c r="F220" i="12"/>
  <c r="E220" i="12"/>
  <c r="D220" i="12"/>
  <c r="G207" i="12"/>
  <c r="F207" i="12"/>
  <c r="E207" i="12"/>
  <c r="D207" i="12"/>
  <c r="G284" i="12"/>
  <c r="F284" i="12"/>
  <c r="E284" i="12"/>
  <c r="D284" i="12"/>
  <c r="G271" i="12"/>
  <c r="F271" i="12"/>
  <c r="E271" i="12"/>
  <c r="D271" i="12"/>
  <c r="G258" i="12"/>
  <c r="F258" i="12"/>
  <c r="E258" i="12"/>
  <c r="D258" i="12"/>
  <c r="G245" i="12"/>
  <c r="F245" i="12"/>
  <c r="E245" i="12"/>
  <c r="D245" i="12"/>
  <c r="G232" i="12"/>
  <c r="F232" i="12"/>
  <c r="E232" i="12"/>
  <c r="D232" i="12"/>
  <c r="G219" i="12"/>
  <c r="F219" i="12"/>
  <c r="E219" i="12"/>
  <c r="D219" i="12"/>
  <c r="G206" i="12"/>
  <c r="F206" i="12"/>
  <c r="E206" i="12"/>
  <c r="D206" i="12"/>
  <c r="G283" i="12"/>
  <c r="F283" i="12"/>
  <c r="E283" i="12"/>
  <c r="D283" i="12"/>
  <c r="G270" i="12"/>
  <c r="F270" i="12"/>
  <c r="E270" i="12"/>
  <c r="D270" i="12"/>
  <c r="G257" i="12"/>
  <c r="F257" i="12"/>
  <c r="E257" i="12"/>
  <c r="D257" i="12"/>
  <c r="G244" i="12"/>
  <c r="F244" i="12"/>
  <c r="E244" i="12"/>
  <c r="D244" i="12"/>
  <c r="G231" i="12"/>
  <c r="F231" i="12"/>
  <c r="E231" i="12"/>
  <c r="D231" i="12"/>
  <c r="G218" i="12"/>
  <c r="F218" i="12"/>
  <c r="E218" i="12"/>
  <c r="D218" i="12"/>
  <c r="G205" i="12"/>
  <c r="F205" i="12"/>
  <c r="E205" i="12"/>
  <c r="D205" i="12"/>
  <c r="G282" i="12"/>
  <c r="F282" i="12"/>
  <c r="E282" i="12"/>
  <c r="D282" i="12"/>
  <c r="G269" i="12"/>
  <c r="F269" i="12"/>
  <c r="E269" i="12"/>
  <c r="D269" i="12"/>
  <c r="G256" i="12"/>
  <c r="F256" i="12"/>
  <c r="E256" i="12"/>
  <c r="D256" i="12"/>
  <c r="G243" i="12"/>
  <c r="F243" i="12"/>
  <c r="E243" i="12"/>
  <c r="D243" i="12"/>
  <c r="G230" i="12"/>
  <c r="F230" i="12"/>
  <c r="E230" i="12"/>
  <c r="D230" i="12"/>
  <c r="G217" i="12"/>
  <c r="F217" i="12"/>
  <c r="E217" i="12"/>
  <c r="D217" i="12"/>
  <c r="G204" i="12"/>
  <c r="F204" i="12"/>
  <c r="E204" i="12"/>
  <c r="D204" i="12"/>
  <c r="G281" i="12"/>
  <c r="F281" i="12"/>
  <c r="E281" i="12"/>
  <c r="D281" i="12"/>
  <c r="G268" i="12"/>
  <c r="F268" i="12"/>
  <c r="E268" i="12"/>
  <c r="D268" i="12"/>
  <c r="G255" i="12"/>
  <c r="F255" i="12"/>
  <c r="E255" i="12"/>
  <c r="D255" i="12"/>
  <c r="G242" i="12"/>
  <c r="F242" i="12"/>
  <c r="E242" i="12"/>
  <c r="D242" i="12"/>
  <c r="G229" i="12"/>
  <c r="F229" i="12"/>
  <c r="E229" i="12"/>
  <c r="D229" i="12"/>
  <c r="G216" i="12"/>
  <c r="F216" i="12"/>
  <c r="E216" i="12"/>
  <c r="D216" i="12"/>
  <c r="G203" i="12"/>
  <c r="F203" i="12"/>
  <c r="E203" i="12"/>
  <c r="D203" i="12"/>
  <c r="G280" i="12"/>
  <c r="F280" i="12"/>
  <c r="E280" i="12"/>
  <c r="D280" i="12"/>
  <c r="G267" i="12"/>
  <c r="F267" i="12"/>
  <c r="E267" i="12"/>
  <c r="D267" i="12"/>
  <c r="G254" i="12"/>
  <c r="F254" i="12"/>
  <c r="E254" i="12"/>
  <c r="D254" i="12"/>
  <c r="G241" i="12"/>
  <c r="F241" i="12"/>
  <c r="E241" i="12"/>
  <c r="D241" i="12"/>
  <c r="G228" i="12"/>
  <c r="F228" i="12"/>
  <c r="E228" i="12"/>
  <c r="D228" i="12"/>
  <c r="G215" i="12"/>
  <c r="F215" i="12"/>
  <c r="E215" i="12"/>
  <c r="D215" i="12"/>
  <c r="G202" i="12"/>
  <c r="F202" i="12"/>
  <c r="E202" i="12"/>
  <c r="D202" i="12"/>
  <c r="G279" i="12"/>
  <c r="F279" i="12"/>
  <c r="E279" i="12"/>
  <c r="D279" i="12"/>
  <c r="G266" i="12"/>
  <c r="F266" i="12"/>
  <c r="E266" i="12"/>
  <c r="D266" i="12"/>
  <c r="G253" i="12"/>
  <c r="F253" i="12"/>
  <c r="E253" i="12"/>
  <c r="D253" i="12"/>
  <c r="G240" i="12"/>
  <c r="F240" i="12"/>
  <c r="E240" i="12"/>
  <c r="D240" i="12"/>
  <c r="G227" i="12"/>
  <c r="F227" i="12"/>
  <c r="E227" i="12"/>
  <c r="D227" i="12"/>
  <c r="G214" i="12"/>
  <c r="F214" i="12"/>
  <c r="E214" i="12"/>
  <c r="D214" i="12"/>
  <c r="G201" i="12"/>
  <c r="F201" i="12"/>
  <c r="E201" i="12"/>
  <c r="D201" i="12"/>
  <c r="G278" i="12"/>
  <c r="F278" i="12"/>
  <c r="E278" i="12"/>
  <c r="D278" i="12"/>
  <c r="G265" i="12"/>
  <c r="F265" i="12"/>
  <c r="E265" i="12"/>
  <c r="D265" i="12"/>
  <c r="G252" i="12"/>
  <c r="F252" i="12"/>
  <c r="E252" i="12"/>
  <c r="D252" i="12"/>
  <c r="G239" i="12"/>
  <c r="F239" i="12"/>
  <c r="E239" i="12"/>
  <c r="D239" i="12"/>
  <c r="G226" i="12"/>
  <c r="F226" i="12"/>
  <c r="E226" i="12"/>
  <c r="D226" i="12"/>
  <c r="G213" i="12"/>
  <c r="F213" i="12"/>
  <c r="E213" i="12"/>
  <c r="D213" i="12"/>
  <c r="G200" i="12"/>
  <c r="F200" i="12"/>
  <c r="E200" i="12"/>
  <c r="D200" i="12"/>
  <c r="G277" i="12"/>
  <c r="F277" i="12"/>
  <c r="E277" i="12"/>
  <c r="D277" i="12"/>
  <c r="G264" i="12"/>
  <c r="F264" i="12"/>
  <c r="E264" i="12"/>
  <c r="D264" i="12"/>
  <c r="G251" i="12"/>
  <c r="F251" i="12"/>
  <c r="E251" i="12"/>
  <c r="D251" i="12"/>
  <c r="G238" i="12"/>
  <c r="F238" i="12"/>
  <c r="E238" i="12"/>
  <c r="D238" i="12"/>
  <c r="G225" i="12"/>
  <c r="F225" i="12"/>
  <c r="E225" i="12"/>
  <c r="D225" i="12"/>
  <c r="G212" i="12"/>
  <c r="F212" i="12"/>
  <c r="E212" i="12"/>
  <c r="D212" i="12"/>
  <c r="G199" i="12"/>
  <c r="F199" i="12"/>
  <c r="E199" i="12"/>
  <c r="D199" i="12"/>
  <c r="G276" i="12"/>
  <c r="F276" i="12"/>
  <c r="E276" i="12"/>
  <c r="D276" i="12"/>
  <c r="G263" i="12"/>
  <c r="F263" i="12"/>
  <c r="E263" i="12"/>
  <c r="D263" i="12"/>
  <c r="G250" i="12"/>
  <c r="F250" i="12"/>
  <c r="E250" i="12"/>
  <c r="D250" i="12"/>
  <c r="G237" i="12"/>
  <c r="F237" i="12"/>
  <c r="E237" i="12"/>
  <c r="D237" i="12"/>
  <c r="G224" i="12"/>
  <c r="F224" i="12"/>
  <c r="E224" i="12"/>
  <c r="D224" i="12"/>
  <c r="G211" i="12"/>
  <c r="F211" i="12"/>
  <c r="E211" i="12"/>
  <c r="D211" i="12"/>
  <c r="G198" i="12"/>
  <c r="F198" i="12"/>
  <c r="E198" i="12"/>
  <c r="D198" i="12"/>
  <c r="G275" i="12"/>
  <c r="F275" i="12"/>
  <c r="E275" i="12"/>
  <c r="D275" i="12"/>
  <c r="G262" i="12"/>
  <c r="F262" i="12"/>
  <c r="E262" i="12"/>
  <c r="D262" i="12"/>
  <c r="G249" i="12"/>
  <c r="F249" i="12"/>
  <c r="E249" i="12"/>
  <c r="D249" i="12"/>
  <c r="G236" i="12"/>
  <c r="F236" i="12"/>
  <c r="E236" i="12"/>
  <c r="D236" i="12"/>
  <c r="G223" i="12"/>
  <c r="F223" i="12"/>
  <c r="E223" i="12"/>
  <c r="D223" i="12"/>
  <c r="G210" i="12"/>
  <c r="F210" i="12"/>
  <c r="E210" i="12"/>
  <c r="D210" i="12"/>
  <c r="G197" i="12"/>
  <c r="F197" i="12"/>
  <c r="E197" i="12"/>
  <c r="D197" i="12"/>
  <c r="G191" i="12"/>
  <c r="F191" i="12"/>
  <c r="E191" i="12"/>
  <c r="D191" i="12"/>
  <c r="G178" i="12"/>
  <c r="F178" i="12"/>
  <c r="E178" i="12"/>
  <c r="D178" i="12"/>
  <c r="G165" i="12"/>
  <c r="F165" i="12"/>
  <c r="E165" i="12"/>
  <c r="D165" i="12"/>
  <c r="G152" i="12"/>
  <c r="F152" i="12"/>
  <c r="E152" i="12"/>
  <c r="D152" i="12"/>
  <c r="G139" i="12"/>
  <c r="F139" i="12"/>
  <c r="E139" i="12"/>
  <c r="D139" i="12"/>
  <c r="G126" i="12"/>
  <c r="F126" i="12"/>
  <c r="E126" i="12"/>
  <c r="D126" i="12"/>
  <c r="G113" i="12"/>
  <c r="F113" i="12"/>
  <c r="E113" i="12"/>
  <c r="D113" i="12"/>
  <c r="G190" i="12"/>
  <c r="F190" i="12"/>
  <c r="E190" i="12"/>
  <c r="D190" i="12"/>
  <c r="G177" i="12"/>
  <c r="F177" i="12"/>
  <c r="E177" i="12"/>
  <c r="D177" i="12"/>
  <c r="G164" i="12"/>
  <c r="F164" i="12"/>
  <c r="E164" i="12"/>
  <c r="D164" i="12"/>
  <c r="G151" i="12"/>
  <c r="F151" i="12"/>
  <c r="E151" i="12"/>
  <c r="D151" i="12"/>
  <c r="G138" i="12"/>
  <c r="F138" i="12"/>
  <c r="E138" i="12"/>
  <c r="D138" i="12"/>
  <c r="G125" i="12"/>
  <c r="F125" i="12"/>
  <c r="E125" i="12"/>
  <c r="D125" i="12"/>
  <c r="G112" i="12"/>
  <c r="F112" i="12"/>
  <c r="E112" i="12"/>
  <c r="D112" i="12"/>
  <c r="G189" i="12"/>
  <c r="F189" i="12"/>
  <c r="E189" i="12"/>
  <c r="D189" i="12"/>
  <c r="G176" i="12"/>
  <c r="F176" i="12"/>
  <c r="E176" i="12"/>
  <c r="D176" i="12"/>
  <c r="G163" i="12"/>
  <c r="F163" i="12"/>
  <c r="E163" i="12"/>
  <c r="D163" i="12"/>
  <c r="G150" i="12"/>
  <c r="F150" i="12"/>
  <c r="E150" i="12"/>
  <c r="D150" i="12"/>
  <c r="G137" i="12"/>
  <c r="F137" i="12"/>
  <c r="E137" i="12"/>
  <c r="D137" i="12"/>
  <c r="G124" i="12"/>
  <c r="F124" i="12"/>
  <c r="E124" i="12"/>
  <c r="D124" i="12"/>
  <c r="G111" i="12"/>
  <c r="F111" i="12"/>
  <c r="E111" i="12"/>
  <c r="D111" i="12"/>
  <c r="G188" i="12"/>
  <c r="F188" i="12"/>
  <c r="E188" i="12"/>
  <c r="D188" i="12"/>
  <c r="G175" i="12"/>
  <c r="F175" i="12"/>
  <c r="E175" i="12"/>
  <c r="D175" i="12"/>
  <c r="G162" i="12"/>
  <c r="F162" i="12"/>
  <c r="E162" i="12"/>
  <c r="D162" i="12"/>
  <c r="G149" i="12"/>
  <c r="F149" i="12"/>
  <c r="E149" i="12"/>
  <c r="D149" i="12"/>
  <c r="G136" i="12"/>
  <c r="F136" i="12"/>
  <c r="E136" i="12"/>
  <c r="D136" i="12"/>
  <c r="G123" i="12"/>
  <c r="F123" i="12"/>
  <c r="E123" i="12"/>
  <c r="D123" i="12"/>
  <c r="G110" i="12"/>
  <c r="F110" i="12"/>
  <c r="E110" i="12"/>
  <c r="D110" i="12"/>
  <c r="G187" i="12"/>
  <c r="F187" i="12"/>
  <c r="E187" i="12"/>
  <c r="D187" i="12"/>
  <c r="G174" i="12"/>
  <c r="F174" i="12"/>
  <c r="E174" i="12"/>
  <c r="D174" i="12"/>
  <c r="G161" i="12"/>
  <c r="F161" i="12"/>
  <c r="E161" i="12"/>
  <c r="D161" i="12"/>
  <c r="G148" i="12"/>
  <c r="F148" i="12"/>
  <c r="E148" i="12"/>
  <c r="D148" i="12"/>
  <c r="G135" i="12"/>
  <c r="F135" i="12"/>
  <c r="E135" i="12"/>
  <c r="D135" i="12"/>
  <c r="G122" i="12"/>
  <c r="F122" i="12"/>
  <c r="E122" i="12"/>
  <c r="D122" i="12"/>
  <c r="G109" i="12"/>
  <c r="F109" i="12"/>
  <c r="E109" i="12"/>
  <c r="D109" i="12"/>
  <c r="G186" i="12"/>
  <c r="F186" i="12"/>
  <c r="E186" i="12"/>
  <c r="D186" i="12"/>
  <c r="G173" i="12"/>
  <c r="F173" i="12"/>
  <c r="E173" i="12"/>
  <c r="D173" i="12"/>
  <c r="G160" i="12"/>
  <c r="F160" i="12"/>
  <c r="E160" i="12"/>
  <c r="D160" i="12"/>
  <c r="G147" i="12"/>
  <c r="F147" i="12"/>
  <c r="E147" i="12"/>
  <c r="D147" i="12"/>
  <c r="G134" i="12"/>
  <c r="F134" i="12"/>
  <c r="E134" i="12"/>
  <c r="D134" i="12"/>
  <c r="G121" i="12"/>
  <c r="F121" i="12"/>
  <c r="E121" i="12"/>
  <c r="D121" i="12"/>
  <c r="G108" i="12"/>
  <c r="F108" i="12"/>
  <c r="E108" i="12"/>
  <c r="D108" i="12"/>
  <c r="G185" i="12"/>
  <c r="F185" i="12"/>
  <c r="E185" i="12"/>
  <c r="D185" i="12"/>
  <c r="G172" i="12"/>
  <c r="F172" i="12"/>
  <c r="E172" i="12"/>
  <c r="D172" i="12"/>
  <c r="G159" i="12"/>
  <c r="F159" i="12"/>
  <c r="E159" i="12"/>
  <c r="D159" i="12"/>
  <c r="G146" i="12"/>
  <c r="F146" i="12"/>
  <c r="E146" i="12"/>
  <c r="D146" i="12"/>
  <c r="G133" i="12"/>
  <c r="F133" i="12"/>
  <c r="E133" i="12"/>
  <c r="D133" i="12"/>
  <c r="G120" i="12"/>
  <c r="F120" i="12"/>
  <c r="E120" i="12"/>
  <c r="D120" i="12"/>
  <c r="G107" i="12"/>
  <c r="F107" i="12"/>
  <c r="E107" i="12"/>
  <c r="D107" i="12"/>
  <c r="G184" i="12"/>
  <c r="F184" i="12"/>
  <c r="E184" i="12"/>
  <c r="D184" i="12"/>
  <c r="G171" i="12"/>
  <c r="F171" i="12"/>
  <c r="E171" i="12"/>
  <c r="D171" i="12"/>
  <c r="G158" i="12"/>
  <c r="F158" i="12"/>
  <c r="E158" i="12"/>
  <c r="D158" i="12"/>
  <c r="G145" i="12"/>
  <c r="F145" i="12"/>
  <c r="E145" i="12"/>
  <c r="D145" i="12"/>
  <c r="G132" i="12"/>
  <c r="F132" i="12"/>
  <c r="E132" i="12"/>
  <c r="D132" i="12"/>
  <c r="G119" i="12"/>
  <c r="F119" i="12"/>
  <c r="E119" i="12"/>
  <c r="D119" i="12"/>
  <c r="G106" i="12"/>
  <c r="F106" i="12"/>
  <c r="E106" i="12"/>
  <c r="D106" i="12"/>
  <c r="G183" i="12"/>
  <c r="F183" i="12"/>
  <c r="E183" i="12"/>
  <c r="D183" i="12"/>
  <c r="G170" i="12"/>
  <c r="F170" i="12"/>
  <c r="E170" i="12"/>
  <c r="D170" i="12"/>
  <c r="G157" i="12"/>
  <c r="F157" i="12"/>
  <c r="E157" i="12"/>
  <c r="D157" i="12"/>
  <c r="G144" i="12"/>
  <c r="F144" i="12"/>
  <c r="E144" i="12"/>
  <c r="D144" i="12"/>
  <c r="G131" i="12"/>
  <c r="F131" i="12"/>
  <c r="E131" i="12"/>
  <c r="D131" i="12"/>
  <c r="G118" i="12"/>
  <c r="F118" i="12"/>
  <c r="E118" i="12"/>
  <c r="D118" i="12"/>
  <c r="G105" i="12"/>
  <c r="F105" i="12"/>
  <c r="E105" i="12"/>
  <c r="D105" i="12"/>
  <c r="G182" i="12"/>
  <c r="F182" i="12"/>
  <c r="E182" i="12"/>
  <c r="D182" i="12"/>
  <c r="G169" i="12"/>
  <c r="F169" i="12"/>
  <c r="E169" i="12"/>
  <c r="D169" i="12"/>
  <c r="G156" i="12"/>
  <c r="F156" i="12"/>
  <c r="E156" i="12"/>
  <c r="D156" i="12"/>
  <c r="G143" i="12"/>
  <c r="F143" i="12"/>
  <c r="E143" i="12"/>
  <c r="D143" i="12"/>
  <c r="G130" i="12"/>
  <c r="F130" i="12"/>
  <c r="E130" i="12"/>
  <c r="D130" i="12"/>
  <c r="G117" i="12"/>
  <c r="F117" i="12"/>
  <c r="E117" i="12"/>
  <c r="D117" i="12"/>
  <c r="G104" i="12"/>
  <c r="F104" i="12"/>
  <c r="E104" i="12"/>
  <c r="D104" i="12"/>
  <c r="G181" i="12"/>
  <c r="F181" i="12"/>
  <c r="E181" i="12"/>
  <c r="D181" i="12"/>
  <c r="G168" i="12"/>
  <c r="F168" i="12"/>
  <c r="E168" i="12"/>
  <c r="D168" i="12"/>
  <c r="G155" i="12"/>
  <c r="F155" i="12"/>
  <c r="E155" i="12"/>
  <c r="D155" i="12"/>
  <c r="G142" i="12"/>
  <c r="F142" i="12"/>
  <c r="E142" i="12"/>
  <c r="D142" i="12"/>
  <c r="G129" i="12"/>
  <c r="F129" i="12"/>
  <c r="E129" i="12"/>
  <c r="D129" i="12"/>
  <c r="G116" i="12"/>
  <c r="F116" i="12"/>
  <c r="E116" i="12"/>
  <c r="D116" i="12"/>
  <c r="G103" i="12"/>
  <c r="F103" i="12"/>
  <c r="E103" i="12"/>
  <c r="D103" i="12"/>
  <c r="G180" i="12"/>
  <c r="F180" i="12"/>
  <c r="E180" i="12"/>
  <c r="D180" i="12"/>
  <c r="G167" i="12"/>
  <c r="F167" i="12"/>
  <c r="E167" i="12"/>
  <c r="D167" i="12"/>
  <c r="G154" i="12"/>
  <c r="F154" i="12"/>
  <c r="E154" i="12"/>
  <c r="D154" i="12"/>
  <c r="G141" i="12"/>
  <c r="F141" i="12"/>
  <c r="E141" i="12"/>
  <c r="D141" i="12"/>
  <c r="G128" i="12"/>
  <c r="F128" i="12"/>
  <c r="E128" i="12"/>
  <c r="D128" i="12"/>
  <c r="G115" i="12"/>
  <c r="F115" i="12"/>
  <c r="E115" i="12"/>
  <c r="D115" i="12"/>
  <c r="G102" i="12"/>
  <c r="F102" i="12"/>
  <c r="E102" i="12"/>
  <c r="D102" i="12"/>
  <c r="G179" i="12"/>
  <c r="F179" i="12"/>
  <c r="E179" i="12"/>
  <c r="D179" i="12"/>
  <c r="G166" i="12"/>
  <c r="F166" i="12"/>
  <c r="E166" i="12"/>
  <c r="D166" i="12"/>
  <c r="G153" i="12"/>
  <c r="F153" i="12"/>
  <c r="E153" i="12"/>
  <c r="D153" i="12"/>
  <c r="G140" i="12"/>
  <c r="F140" i="12"/>
  <c r="E140" i="12"/>
  <c r="D140" i="12"/>
  <c r="G127" i="12"/>
  <c r="F127" i="12"/>
  <c r="E127" i="12"/>
  <c r="D127" i="12"/>
  <c r="G114" i="12"/>
  <c r="F114" i="12"/>
  <c r="E114" i="12"/>
  <c r="D114" i="12"/>
  <c r="G101" i="12"/>
  <c r="F101" i="12"/>
  <c r="E101" i="12"/>
  <c r="D101" i="12"/>
  <c r="G95" i="12"/>
  <c r="F95" i="12"/>
  <c r="E95" i="12"/>
  <c r="D95" i="12"/>
  <c r="G82" i="12"/>
  <c r="F82" i="12"/>
  <c r="E82" i="12"/>
  <c r="D82" i="12"/>
  <c r="G69" i="12"/>
  <c r="F69" i="12"/>
  <c r="E69" i="12"/>
  <c r="D69" i="12"/>
  <c r="G56" i="12"/>
  <c r="F56" i="12"/>
  <c r="E56" i="12"/>
  <c r="D56" i="12"/>
  <c r="G43" i="12"/>
  <c r="F43" i="12"/>
  <c r="E43" i="12"/>
  <c r="D43" i="12"/>
  <c r="G30" i="12"/>
  <c r="F30" i="12"/>
  <c r="E30" i="12"/>
  <c r="D30" i="12"/>
  <c r="G17" i="12"/>
  <c r="F17" i="12"/>
  <c r="E17" i="12"/>
  <c r="D17" i="12"/>
  <c r="G94" i="12"/>
  <c r="F94" i="12"/>
  <c r="E94" i="12"/>
  <c r="D94" i="12"/>
  <c r="G81" i="12"/>
  <c r="F81" i="12"/>
  <c r="E81" i="12"/>
  <c r="D81" i="12"/>
  <c r="G68" i="12"/>
  <c r="F68" i="12"/>
  <c r="E68" i="12"/>
  <c r="D68" i="12"/>
  <c r="G55" i="12"/>
  <c r="F55" i="12"/>
  <c r="E55" i="12"/>
  <c r="D55" i="12"/>
  <c r="G42" i="12"/>
  <c r="F42" i="12"/>
  <c r="E42" i="12"/>
  <c r="D42" i="12"/>
  <c r="G29" i="12"/>
  <c r="F29" i="12"/>
  <c r="E29" i="12"/>
  <c r="D29" i="12"/>
  <c r="G16" i="12"/>
  <c r="F16" i="12"/>
  <c r="E16" i="12"/>
  <c r="D16" i="12"/>
  <c r="G93" i="12"/>
  <c r="F93" i="12"/>
  <c r="E93" i="12"/>
  <c r="D93" i="12"/>
  <c r="G80" i="12"/>
  <c r="F80" i="12"/>
  <c r="E80" i="12"/>
  <c r="D80" i="12"/>
  <c r="G67" i="12"/>
  <c r="F67" i="12"/>
  <c r="E67" i="12"/>
  <c r="D67" i="12"/>
  <c r="G54" i="12"/>
  <c r="F54" i="12"/>
  <c r="E54" i="12"/>
  <c r="D54" i="12"/>
  <c r="G41" i="12"/>
  <c r="F41" i="12"/>
  <c r="E41" i="12"/>
  <c r="D41" i="12"/>
  <c r="G28" i="12"/>
  <c r="F28" i="12"/>
  <c r="E28" i="12"/>
  <c r="D28" i="12"/>
  <c r="G15" i="12"/>
  <c r="F15" i="12"/>
  <c r="E15" i="12"/>
  <c r="D15" i="12"/>
  <c r="G92" i="12"/>
  <c r="F92" i="12"/>
  <c r="E92" i="12"/>
  <c r="D92" i="12"/>
  <c r="G79" i="12"/>
  <c r="F79" i="12"/>
  <c r="E79" i="12"/>
  <c r="D79" i="12"/>
  <c r="G66" i="12"/>
  <c r="F66" i="12"/>
  <c r="E66" i="12"/>
  <c r="D66" i="12"/>
  <c r="G53" i="12"/>
  <c r="F53" i="12"/>
  <c r="E53" i="12"/>
  <c r="D53" i="12"/>
  <c r="G40" i="12"/>
  <c r="F40" i="12"/>
  <c r="E40" i="12"/>
  <c r="D40" i="12"/>
  <c r="G27" i="12"/>
  <c r="F27" i="12"/>
  <c r="E27" i="12"/>
  <c r="D27" i="12"/>
  <c r="G14" i="12"/>
  <c r="F14" i="12"/>
  <c r="E14" i="12"/>
  <c r="D14" i="12"/>
  <c r="G91" i="12"/>
  <c r="F91" i="12"/>
  <c r="E91" i="12"/>
  <c r="D91" i="12"/>
  <c r="G78" i="12"/>
  <c r="F78" i="12"/>
  <c r="E78" i="12"/>
  <c r="D78" i="12"/>
  <c r="G65" i="12"/>
  <c r="F65" i="12"/>
  <c r="E65" i="12"/>
  <c r="D65" i="12"/>
  <c r="G52" i="12"/>
  <c r="F52" i="12"/>
  <c r="E52" i="12"/>
  <c r="D52" i="12"/>
  <c r="G39" i="12"/>
  <c r="F39" i="12"/>
  <c r="E39" i="12"/>
  <c r="D39" i="12"/>
  <c r="G26" i="12"/>
  <c r="F26" i="12"/>
  <c r="E26" i="12"/>
  <c r="D26" i="12"/>
  <c r="G13" i="12"/>
  <c r="F13" i="12"/>
  <c r="E13" i="12"/>
  <c r="D13" i="12"/>
  <c r="G90" i="12"/>
  <c r="F90" i="12"/>
  <c r="E90" i="12"/>
  <c r="D90" i="12"/>
  <c r="G77" i="12"/>
  <c r="F77" i="12"/>
  <c r="E77" i="12"/>
  <c r="D77" i="12"/>
  <c r="G64" i="12"/>
  <c r="F64" i="12"/>
  <c r="E64" i="12"/>
  <c r="D64" i="12"/>
  <c r="G51" i="12"/>
  <c r="F51" i="12"/>
  <c r="E51" i="12"/>
  <c r="D51" i="12"/>
  <c r="G38" i="12"/>
  <c r="F38" i="12"/>
  <c r="E38" i="12"/>
  <c r="D38" i="12"/>
  <c r="G25" i="12"/>
  <c r="F25" i="12"/>
  <c r="E25" i="12"/>
  <c r="D25" i="12"/>
  <c r="G12" i="12"/>
  <c r="F12" i="12"/>
  <c r="E12" i="12"/>
  <c r="D12" i="12"/>
  <c r="G89" i="12"/>
  <c r="F89" i="12"/>
  <c r="E89" i="12"/>
  <c r="D89" i="12"/>
  <c r="G76" i="12"/>
  <c r="F76" i="12"/>
  <c r="E76" i="12"/>
  <c r="D76" i="12"/>
  <c r="G63" i="12"/>
  <c r="F63" i="12"/>
  <c r="E63" i="12"/>
  <c r="D63" i="12"/>
  <c r="G50" i="12"/>
  <c r="F50" i="12"/>
  <c r="E50" i="12"/>
  <c r="D50" i="12"/>
  <c r="G37" i="12"/>
  <c r="F37" i="12"/>
  <c r="E37" i="12"/>
  <c r="D37" i="12"/>
  <c r="G24" i="12"/>
  <c r="F24" i="12"/>
  <c r="E24" i="12"/>
  <c r="D24" i="12"/>
  <c r="G11" i="12"/>
  <c r="F11" i="12"/>
  <c r="E11" i="12"/>
  <c r="D11" i="12"/>
  <c r="G88" i="12"/>
  <c r="F88" i="12"/>
  <c r="E88" i="12"/>
  <c r="D88" i="12"/>
  <c r="G75" i="12"/>
  <c r="F75" i="12"/>
  <c r="E75" i="12"/>
  <c r="D75" i="12"/>
  <c r="G62" i="12"/>
  <c r="F62" i="12"/>
  <c r="E62" i="12"/>
  <c r="D62" i="12"/>
  <c r="G49" i="12"/>
  <c r="F49" i="12"/>
  <c r="E49" i="12"/>
  <c r="D49" i="12"/>
  <c r="G36" i="12"/>
  <c r="F36" i="12"/>
  <c r="E36" i="12"/>
  <c r="D36" i="12"/>
  <c r="G23" i="12"/>
  <c r="F23" i="12"/>
  <c r="E23" i="12"/>
  <c r="D23" i="12"/>
  <c r="G10" i="12"/>
  <c r="F10" i="12"/>
  <c r="E10" i="12"/>
  <c r="D10" i="12"/>
  <c r="G87" i="12"/>
  <c r="F87" i="12"/>
  <c r="E87" i="12"/>
  <c r="D87" i="12"/>
  <c r="G74" i="12"/>
  <c r="F74" i="12"/>
  <c r="E74" i="12"/>
  <c r="D74" i="12"/>
  <c r="G61" i="12"/>
  <c r="F61" i="12"/>
  <c r="E61" i="12"/>
  <c r="D61" i="12"/>
  <c r="G48" i="12"/>
  <c r="F48" i="12"/>
  <c r="E48" i="12"/>
  <c r="D48" i="12"/>
  <c r="G35" i="12"/>
  <c r="F35" i="12"/>
  <c r="E35" i="12"/>
  <c r="D35" i="12"/>
  <c r="G22" i="12"/>
  <c r="F22" i="12"/>
  <c r="E22" i="12"/>
  <c r="D22" i="12"/>
  <c r="G9" i="12"/>
  <c r="F9" i="12"/>
  <c r="E9" i="12"/>
  <c r="D9" i="12"/>
  <c r="G86" i="12"/>
  <c r="F86" i="12"/>
  <c r="E86" i="12"/>
  <c r="D86" i="12"/>
  <c r="G73" i="12"/>
  <c r="F73" i="12"/>
  <c r="E73" i="12"/>
  <c r="D73" i="12"/>
  <c r="G60" i="12"/>
  <c r="F60" i="12"/>
  <c r="E60" i="12"/>
  <c r="D60" i="12"/>
  <c r="G47" i="12"/>
  <c r="F47" i="12"/>
  <c r="E47" i="12"/>
  <c r="D47" i="12"/>
  <c r="G34" i="12"/>
  <c r="F34" i="12"/>
  <c r="E34" i="12"/>
  <c r="D34" i="12"/>
  <c r="G21" i="12"/>
  <c r="F21" i="12"/>
  <c r="E21" i="12"/>
  <c r="D21" i="12"/>
  <c r="G8" i="12"/>
  <c r="F8" i="12"/>
  <c r="E8" i="12"/>
  <c r="D8" i="12"/>
  <c r="G85" i="12"/>
  <c r="F85" i="12"/>
  <c r="E85" i="12"/>
  <c r="D85" i="12"/>
  <c r="G72" i="12"/>
  <c r="F72" i="12"/>
  <c r="E72" i="12"/>
  <c r="D72" i="12"/>
  <c r="G59" i="12"/>
  <c r="F59" i="12"/>
  <c r="E59" i="12"/>
  <c r="D59" i="12"/>
  <c r="G46" i="12"/>
  <c r="F46" i="12"/>
  <c r="E46" i="12"/>
  <c r="D46" i="12"/>
  <c r="G33" i="12"/>
  <c r="F33" i="12"/>
  <c r="E33" i="12"/>
  <c r="D33" i="12"/>
  <c r="G20" i="12"/>
  <c r="F20" i="12"/>
  <c r="E20" i="12"/>
  <c r="D20" i="12"/>
  <c r="G7" i="12"/>
  <c r="F7" i="12"/>
  <c r="E7" i="12"/>
  <c r="D7" i="12"/>
  <c r="G84" i="12"/>
  <c r="F84" i="12"/>
  <c r="E84" i="12"/>
  <c r="D84" i="12"/>
  <c r="G71" i="12"/>
  <c r="F71" i="12"/>
  <c r="E71" i="12"/>
  <c r="D71" i="12"/>
  <c r="G58" i="12"/>
  <c r="F58" i="12"/>
  <c r="E58" i="12"/>
  <c r="D58" i="12"/>
  <c r="G45" i="12"/>
  <c r="F45" i="12"/>
  <c r="E45" i="12"/>
  <c r="D45" i="12"/>
  <c r="G32" i="12"/>
  <c r="F32" i="12"/>
  <c r="E32" i="12"/>
  <c r="D32" i="12"/>
  <c r="G19" i="12"/>
  <c r="F19" i="12"/>
  <c r="E19" i="12"/>
  <c r="D19" i="12"/>
  <c r="G6" i="12"/>
  <c r="F6" i="12"/>
  <c r="E6" i="12"/>
  <c r="D6" i="12"/>
  <c r="G83" i="12"/>
  <c r="F83" i="12"/>
  <c r="E83" i="12"/>
  <c r="D83" i="12"/>
  <c r="G70" i="12"/>
  <c r="F70" i="12"/>
  <c r="E70" i="12"/>
  <c r="D70" i="12"/>
  <c r="G57" i="12"/>
  <c r="F57" i="12"/>
  <c r="E57" i="12"/>
  <c r="D57" i="12"/>
  <c r="G44" i="12"/>
  <c r="F44" i="12"/>
  <c r="E44" i="12"/>
  <c r="D44" i="12"/>
  <c r="G31" i="12"/>
  <c r="F31" i="12"/>
  <c r="E31" i="12"/>
  <c r="D31" i="12"/>
  <c r="G18" i="12"/>
  <c r="F18" i="12"/>
  <c r="E18" i="12"/>
  <c r="D18" i="12"/>
  <c r="G5" i="12"/>
  <c r="F5" i="12"/>
  <c r="E5" i="12"/>
  <c r="CO12" i="13" l="1"/>
  <c r="CO16" i="13"/>
  <c r="CO20" i="13"/>
  <c r="CO24" i="13"/>
  <c r="CO28" i="13"/>
  <c r="CO32" i="13"/>
  <c r="CO36" i="13"/>
  <c r="CO40" i="13"/>
  <c r="CO9" i="13"/>
  <c r="CO10" i="13"/>
  <c r="BH11" i="13"/>
  <c r="BH15" i="13"/>
  <c r="BH19" i="13"/>
  <c r="BH23" i="13"/>
  <c r="BH27" i="13"/>
  <c r="BH31" i="13"/>
  <c r="BH35" i="13"/>
  <c r="BH39" i="13"/>
  <c r="BH43" i="13"/>
  <c r="CO13" i="13"/>
  <c r="CO17" i="13"/>
  <c r="CO21" i="13"/>
  <c r="CO25" i="13"/>
  <c r="CO29" i="13"/>
  <c r="CO33" i="13"/>
  <c r="CO37" i="13"/>
  <c r="CD13" i="13"/>
  <c r="CD17" i="13"/>
  <c r="CD21" i="13"/>
  <c r="CD25" i="13"/>
  <c r="CD29" i="13"/>
  <c r="CD33" i="13"/>
  <c r="CD37" i="13"/>
  <c r="BS8" i="13"/>
  <c r="BS16" i="13"/>
  <c r="BS20" i="13"/>
  <c r="BS24" i="13"/>
  <c r="BS9" i="13"/>
  <c r="CD41" i="13"/>
  <c r="CO27" i="13"/>
  <c r="CO31" i="13"/>
  <c r="CO35" i="13"/>
  <c r="CO39" i="13"/>
  <c r="CO43" i="13"/>
  <c r="CD8" i="13"/>
  <c r="CD12" i="13"/>
  <c r="CD16" i="13"/>
  <c r="CD20" i="13"/>
  <c r="CD24" i="13"/>
  <c r="CD28" i="13"/>
  <c r="CD32" i="13"/>
  <c r="CD36" i="13"/>
  <c r="CD40" i="13"/>
  <c r="CD9" i="13"/>
  <c r="CO41" i="13"/>
  <c r="BS10" i="13"/>
  <c r="BS15" i="13"/>
  <c r="BS19" i="13"/>
  <c r="BS23" i="13"/>
  <c r="BS27" i="13"/>
  <c r="BS31" i="13"/>
  <c r="BS35" i="13"/>
  <c r="BS39" i="13"/>
  <c r="BS43" i="13"/>
  <c r="CD10" i="13"/>
  <c r="BH8" i="13"/>
  <c r="BH18" i="13"/>
  <c r="BH26" i="13"/>
  <c r="BH34" i="13"/>
  <c r="BH42" i="13"/>
  <c r="BS11" i="13"/>
  <c r="BS28" i="13"/>
  <c r="BS32" i="13"/>
  <c r="BS36" i="13"/>
  <c r="BS40" i="13"/>
  <c r="CD11" i="13"/>
  <c r="CD15" i="13"/>
  <c r="CD19" i="13"/>
  <c r="CD23" i="13"/>
  <c r="CD27" i="13"/>
  <c r="CD31" i="13"/>
  <c r="CD35" i="13"/>
  <c r="CD39" i="13"/>
  <c r="CD43" i="13"/>
  <c r="BH16" i="13"/>
  <c r="BH24" i="13"/>
  <c r="BH32" i="13"/>
  <c r="BH40" i="13"/>
  <c r="CD14" i="13"/>
  <c r="CD18" i="13"/>
  <c r="CD22" i="13"/>
  <c r="CD26" i="13"/>
  <c r="CD30" i="13"/>
  <c r="CD34" i="13"/>
  <c r="CD38" i="13"/>
  <c r="CD42" i="13"/>
  <c r="BH14" i="13"/>
  <c r="BH22" i="13"/>
  <c r="BH30" i="13"/>
  <c r="BH38" i="13"/>
  <c r="BS13" i="13"/>
  <c r="BS14" i="13"/>
  <c r="BS18" i="13"/>
  <c r="BS22" i="13"/>
  <c r="BS26" i="13"/>
  <c r="BS30" i="13"/>
  <c r="BS34" i="13"/>
  <c r="BS38" i="13"/>
  <c r="BS42" i="13"/>
  <c r="BH12" i="13"/>
  <c r="BH20" i="13"/>
  <c r="BH28" i="13"/>
  <c r="BH36" i="13"/>
  <c r="BS12" i="13"/>
  <c r="BS17" i="13"/>
  <c r="BS21" i="13"/>
  <c r="BS25" i="13"/>
  <c r="BS29" i="13"/>
  <c r="BS33" i="13"/>
  <c r="BS37" i="13"/>
  <c r="BS41" i="13"/>
  <c r="BH25" i="13"/>
  <c r="BH29" i="13"/>
  <c r="BH41" i="13"/>
  <c r="BH13" i="13"/>
  <c r="BH37" i="13"/>
  <c r="BH17" i="13"/>
  <c r="BH21" i="13"/>
  <c r="BH33" i="13"/>
  <c r="E159" i="10"/>
  <c r="E158" i="10"/>
  <c r="E157" i="10"/>
  <c r="E156" i="10"/>
  <c r="E155" i="10"/>
  <c r="E153" i="10"/>
  <c r="E152" i="10"/>
  <c r="E151" i="10"/>
  <c r="E150" i="10"/>
  <c r="E149" i="10"/>
  <c r="E147" i="10"/>
  <c r="E146" i="10"/>
  <c r="E145" i="10"/>
  <c r="E144" i="10"/>
  <c r="E143" i="10"/>
  <c r="D159" i="10"/>
  <c r="C159" i="10"/>
  <c r="B159" i="10"/>
  <c r="D153" i="10"/>
  <c r="C153" i="10"/>
  <c r="B153" i="10"/>
  <c r="D147" i="10"/>
  <c r="C147" i="10"/>
  <c r="B147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B113" i="10"/>
  <c r="AA113" i="10"/>
  <c r="Z113" i="10"/>
  <c r="Y113" i="10"/>
  <c r="X113" i="10"/>
  <c r="W113" i="10"/>
  <c r="V113" i="10"/>
  <c r="U113" i="10"/>
  <c r="T113" i="10"/>
  <c r="S113" i="10"/>
  <c r="AB112" i="10"/>
  <c r="AA112" i="10"/>
  <c r="Z112" i="10"/>
  <c r="Y112" i="10"/>
  <c r="X112" i="10"/>
  <c r="W112" i="10"/>
  <c r="V112" i="10"/>
  <c r="U112" i="10"/>
  <c r="T112" i="10"/>
  <c r="S112" i="10"/>
  <c r="AB110" i="10"/>
  <c r="AA110" i="10"/>
  <c r="Z110" i="10"/>
  <c r="Y110" i="10"/>
  <c r="X110" i="10"/>
  <c r="W110" i="10"/>
  <c r="V110" i="10"/>
  <c r="U110" i="10"/>
  <c r="T110" i="10"/>
  <c r="S110" i="10"/>
  <c r="S109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Z85" i="10"/>
  <c r="Y85" i="10"/>
  <c r="X85" i="10"/>
  <c r="AA85" i="10" s="1"/>
  <c r="Z84" i="10"/>
  <c r="Y84" i="10"/>
  <c r="X84" i="10"/>
  <c r="Z83" i="10"/>
  <c r="Y83" i="10"/>
  <c r="X83" i="10"/>
  <c r="Z82" i="10"/>
  <c r="Y82" i="10"/>
  <c r="X82" i="10"/>
  <c r="Z81" i="10"/>
  <c r="Y81" i="10"/>
  <c r="X81" i="10"/>
  <c r="AA81" i="10" s="1"/>
  <c r="Z80" i="10"/>
  <c r="Y80" i="10"/>
  <c r="X80" i="10"/>
  <c r="Z79" i="10"/>
  <c r="AA79" i="10" s="1"/>
  <c r="Y79" i="10"/>
  <c r="X79" i="10"/>
  <c r="Z78" i="10"/>
  <c r="Y78" i="10"/>
  <c r="X78" i="10"/>
  <c r="Z77" i="10"/>
  <c r="Y77" i="10"/>
  <c r="X77" i="10"/>
  <c r="AA77" i="10" s="1"/>
  <c r="Z76" i="10"/>
  <c r="Y76" i="10"/>
  <c r="X76" i="10"/>
  <c r="Z75" i="10"/>
  <c r="Y75" i="10"/>
  <c r="X75" i="10"/>
  <c r="Z74" i="10"/>
  <c r="Y74" i="10"/>
  <c r="X74" i="10"/>
  <c r="Z73" i="10"/>
  <c r="Y73" i="10"/>
  <c r="X73" i="10"/>
  <c r="AA73" i="10" s="1"/>
  <c r="U85" i="10"/>
  <c r="T85" i="10"/>
  <c r="S85" i="10"/>
  <c r="V85" i="10" s="1"/>
  <c r="U84" i="10"/>
  <c r="V84" i="10" s="1"/>
  <c r="T84" i="10"/>
  <c r="S84" i="10"/>
  <c r="U83" i="10"/>
  <c r="T83" i="10"/>
  <c r="V83" i="10" s="1"/>
  <c r="S83" i="10"/>
  <c r="U82" i="10"/>
  <c r="T82" i="10"/>
  <c r="S82" i="10"/>
  <c r="V82" i="10" s="1"/>
  <c r="U81" i="10"/>
  <c r="T81" i="10"/>
  <c r="S81" i="10"/>
  <c r="V81" i="10" s="1"/>
  <c r="U80" i="10"/>
  <c r="V80" i="10" s="1"/>
  <c r="T80" i="10"/>
  <c r="S80" i="10"/>
  <c r="U79" i="10"/>
  <c r="T79" i="10"/>
  <c r="V79" i="10" s="1"/>
  <c r="S79" i="10"/>
  <c r="U78" i="10"/>
  <c r="T78" i="10"/>
  <c r="S78" i="10"/>
  <c r="V78" i="10" s="1"/>
  <c r="U77" i="10"/>
  <c r="T77" i="10"/>
  <c r="S77" i="10"/>
  <c r="U76" i="10"/>
  <c r="T76" i="10"/>
  <c r="S76" i="10"/>
  <c r="U75" i="10"/>
  <c r="T75" i="10"/>
  <c r="V75" i="10" s="1"/>
  <c r="S75" i="10"/>
  <c r="U74" i="10"/>
  <c r="T74" i="10"/>
  <c r="S74" i="10"/>
  <c r="V74" i="10" s="1"/>
  <c r="U73" i="10"/>
  <c r="T73" i="10"/>
  <c r="S73" i="10"/>
  <c r="V73" i="10" s="1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M85" i="10"/>
  <c r="L85" i="10"/>
  <c r="K85" i="10"/>
  <c r="J85" i="10"/>
  <c r="I85" i="10"/>
  <c r="H85" i="10"/>
  <c r="M84" i="10"/>
  <c r="L84" i="10"/>
  <c r="K84" i="10"/>
  <c r="J84" i="10"/>
  <c r="I84" i="10"/>
  <c r="H84" i="10"/>
  <c r="M83" i="10"/>
  <c r="L83" i="10"/>
  <c r="K83" i="10"/>
  <c r="J83" i="10"/>
  <c r="I83" i="10"/>
  <c r="H83" i="10"/>
  <c r="M82" i="10"/>
  <c r="L82" i="10"/>
  <c r="K82" i="10"/>
  <c r="J82" i="10"/>
  <c r="I82" i="10"/>
  <c r="H82" i="10"/>
  <c r="M81" i="10"/>
  <c r="L81" i="10"/>
  <c r="K81" i="10"/>
  <c r="J81" i="10"/>
  <c r="I81" i="10"/>
  <c r="H81" i="10"/>
  <c r="M80" i="10"/>
  <c r="L80" i="10"/>
  <c r="K80" i="10"/>
  <c r="J80" i="10"/>
  <c r="I80" i="10"/>
  <c r="H80" i="10"/>
  <c r="M79" i="10"/>
  <c r="L79" i="10"/>
  <c r="K79" i="10"/>
  <c r="J79" i="10"/>
  <c r="I79" i="10"/>
  <c r="H79" i="10"/>
  <c r="M78" i="10"/>
  <c r="L78" i="10"/>
  <c r="K78" i="10"/>
  <c r="J78" i="10"/>
  <c r="I78" i="10"/>
  <c r="H78" i="10"/>
  <c r="M77" i="10"/>
  <c r="L77" i="10"/>
  <c r="K77" i="10"/>
  <c r="J77" i="10"/>
  <c r="I77" i="10"/>
  <c r="H77" i="10"/>
  <c r="M76" i="10"/>
  <c r="L76" i="10"/>
  <c r="K76" i="10"/>
  <c r="J76" i="10"/>
  <c r="I76" i="10"/>
  <c r="H76" i="10"/>
  <c r="M75" i="10"/>
  <c r="L75" i="10"/>
  <c r="K75" i="10"/>
  <c r="J75" i="10"/>
  <c r="I75" i="10"/>
  <c r="H75" i="10"/>
  <c r="M74" i="10"/>
  <c r="L74" i="10"/>
  <c r="K74" i="10"/>
  <c r="J74" i="10"/>
  <c r="I74" i="10"/>
  <c r="H74" i="10"/>
  <c r="M73" i="10"/>
  <c r="L73" i="10"/>
  <c r="K73" i="10"/>
  <c r="J73" i="10"/>
  <c r="I73" i="10"/>
  <c r="H73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D85" i="10"/>
  <c r="C85" i="10"/>
  <c r="B85" i="10"/>
  <c r="D84" i="10"/>
  <c r="C84" i="10"/>
  <c r="B84" i="10"/>
  <c r="D83" i="10"/>
  <c r="C83" i="10"/>
  <c r="B83" i="10"/>
  <c r="D82" i="10"/>
  <c r="C82" i="10"/>
  <c r="B82" i="10"/>
  <c r="D81" i="10"/>
  <c r="C81" i="10"/>
  <c r="B81" i="10"/>
  <c r="D80" i="10"/>
  <c r="C80" i="10"/>
  <c r="B80" i="10"/>
  <c r="D79" i="10"/>
  <c r="C79" i="10"/>
  <c r="B79" i="10"/>
  <c r="D78" i="10"/>
  <c r="C78" i="10"/>
  <c r="B78" i="10"/>
  <c r="D77" i="10"/>
  <c r="C77" i="10"/>
  <c r="B77" i="10"/>
  <c r="D76" i="10"/>
  <c r="C76" i="10"/>
  <c r="B76" i="10"/>
  <c r="D75" i="10"/>
  <c r="C75" i="10"/>
  <c r="B75" i="10"/>
  <c r="D74" i="10"/>
  <c r="C74" i="10"/>
  <c r="B74" i="10"/>
  <c r="D73" i="10"/>
  <c r="C73" i="10"/>
  <c r="B73" i="10"/>
  <c r="V77" i="10"/>
  <c r="V76" i="10" l="1"/>
  <c r="AA74" i="10"/>
  <c r="AA75" i="10"/>
  <c r="AA76" i="10"/>
  <c r="AA78" i="10"/>
  <c r="AA80" i="10"/>
  <c r="AA82" i="10"/>
  <c r="AA83" i="10"/>
  <c r="AA84" i="10"/>
  <c r="V116" i="11"/>
  <c r="U116" i="11"/>
  <c r="T116" i="11"/>
  <c r="S116" i="11"/>
  <c r="Q116" i="11"/>
  <c r="P116" i="11"/>
  <c r="O116" i="11"/>
  <c r="M116" i="11"/>
  <c r="L116" i="11"/>
  <c r="J116" i="11"/>
  <c r="I116" i="11"/>
  <c r="H116" i="11"/>
  <c r="G116" i="11"/>
  <c r="E116" i="11"/>
  <c r="D116" i="11"/>
  <c r="C116" i="11"/>
  <c r="V115" i="11"/>
  <c r="U115" i="11"/>
  <c r="T115" i="11"/>
  <c r="S115" i="11"/>
  <c r="Q115" i="11"/>
  <c r="P115" i="11"/>
  <c r="O115" i="11"/>
  <c r="M115" i="11"/>
  <c r="L115" i="11"/>
  <c r="J115" i="11"/>
  <c r="I115" i="11"/>
  <c r="H115" i="11"/>
  <c r="G115" i="11"/>
  <c r="E115" i="11"/>
  <c r="D115" i="11"/>
  <c r="C115" i="11"/>
  <c r="V114" i="11"/>
  <c r="U114" i="11"/>
  <c r="T114" i="11"/>
  <c r="S114" i="11"/>
  <c r="Q114" i="11"/>
  <c r="P114" i="11"/>
  <c r="O114" i="11"/>
  <c r="M114" i="11"/>
  <c r="L114" i="11"/>
  <c r="J114" i="11"/>
  <c r="I114" i="11"/>
  <c r="H114" i="11"/>
  <c r="G114" i="11"/>
  <c r="E114" i="11"/>
  <c r="D114" i="11"/>
  <c r="C114" i="11"/>
  <c r="V113" i="11"/>
  <c r="U113" i="11"/>
  <c r="T113" i="11"/>
  <c r="S113" i="11"/>
  <c r="Q113" i="11"/>
  <c r="P113" i="11"/>
  <c r="O113" i="11"/>
  <c r="M113" i="11"/>
  <c r="L113" i="11"/>
  <c r="J113" i="11"/>
  <c r="I113" i="11"/>
  <c r="H113" i="11"/>
  <c r="G113" i="11"/>
  <c r="E113" i="11"/>
  <c r="D113" i="11"/>
  <c r="C113" i="11"/>
  <c r="V112" i="11"/>
  <c r="U112" i="11"/>
  <c r="T112" i="11"/>
  <c r="S112" i="11"/>
  <c r="Q112" i="11"/>
  <c r="P112" i="11"/>
  <c r="O112" i="11"/>
  <c r="M112" i="11"/>
  <c r="L112" i="11"/>
  <c r="J112" i="11"/>
  <c r="I112" i="11"/>
  <c r="H112" i="11"/>
  <c r="G112" i="11"/>
  <c r="E112" i="11"/>
  <c r="D112" i="11"/>
  <c r="C112" i="11"/>
  <c r="V111" i="11"/>
  <c r="U111" i="11"/>
  <c r="T111" i="11"/>
  <c r="S111" i="11"/>
  <c r="Q111" i="11"/>
  <c r="P111" i="11"/>
  <c r="O111" i="11"/>
  <c r="M111" i="11"/>
  <c r="L111" i="11"/>
  <c r="J111" i="11"/>
  <c r="I111" i="11"/>
  <c r="H111" i="11"/>
  <c r="G111" i="11"/>
  <c r="E111" i="11"/>
  <c r="D111" i="11"/>
  <c r="C111" i="11"/>
  <c r="V110" i="11"/>
  <c r="U110" i="11"/>
  <c r="T110" i="11"/>
  <c r="S110" i="11"/>
  <c r="Q110" i="11"/>
  <c r="P110" i="11"/>
  <c r="O110" i="11"/>
  <c r="M110" i="11"/>
  <c r="L110" i="11"/>
  <c r="J110" i="11"/>
  <c r="I110" i="11"/>
  <c r="H110" i="11"/>
  <c r="G110" i="11"/>
  <c r="E110" i="11"/>
  <c r="D110" i="11"/>
  <c r="C110" i="11"/>
  <c r="V109" i="11"/>
  <c r="U109" i="11"/>
  <c r="T109" i="11"/>
  <c r="S109" i="11"/>
  <c r="Q109" i="11"/>
  <c r="P109" i="11"/>
  <c r="O109" i="11"/>
  <c r="M109" i="11"/>
  <c r="L109" i="11"/>
  <c r="J109" i="11"/>
  <c r="I109" i="11"/>
  <c r="H109" i="11"/>
  <c r="G109" i="11"/>
  <c r="E109" i="11"/>
  <c r="D109" i="11"/>
  <c r="C109" i="11"/>
  <c r="V108" i="11"/>
  <c r="U108" i="11"/>
  <c r="T108" i="11"/>
  <c r="S108" i="11"/>
  <c r="Q108" i="11"/>
  <c r="P108" i="11"/>
  <c r="O108" i="11"/>
  <c r="M108" i="11"/>
  <c r="L108" i="11"/>
  <c r="J108" i="11"/>
  <c r="I108" i="11"/>
  <c r="H108" i="11"/>
  <c r="G108" i="11"/>
  <c r="E108" i="11"/>
  <c r="D108" i="11"/>
  <c r="C108" i="11"/>
  <c r="V107" i="11"/>
  <c r="U107" i="11"/>
  <c r="T107" i="11"/>
  <c r="S107" i="11"/>
  <c r="Q107" i="11"/>
  <c r="P107" i="11"/>
  <c r="O107" i="11"/>
  <c r="M107" i="11"/>
  <c r="L107" i="11"/>
  <c r="J107" i="11"/>
  <c r="I107" i="11"/>
  <c r="H107" i="11"/>
  <c r="G107" i="11"/>
  <c r="E107" i="11"/>
  <c r="D107" i="11"/>
  <c r="C107" i="11"/>
  <c r="V106" i="11"/>
  <c r="U106" i="11"/>
  <c r="T106" i="11"/>
  <c r="S106" i="11"/>
  <c r="Q106" i="11"/>
  <c r="P106" i="11"/>
  <c r="O106" i="11"/>
  <c r="M106" i="11"/>
  <c r="L106" i="11"/>
  <c r="J106" i="11"/>
  <c r="I106" i="11"/>
  <c r="H106" i="11"/>
  <c r="G106" i="11"/>
  <c r="E106" i="11"/>
  <c r="D106" i="11"/>
  <c r="C106" i="11"/>
  <c r="V105" i="11"/>
  <c r="U105" i="11"/>
  <c r="T105" i="11"/>
  <c r="S105" i="11"/>
  <c r="Q105" i="11"/>
  <c r="P105" i="11"/>
  <c r="O105" i="11"/>
  <c r="M105" i="11"/>
  <c r="L105" i="11"/>
  <c r="J105" i="11"/>
  <c r="I105" i="11"/>
  <c r="H105" i="11"/>
  <c r="G105" i="11"/>
  <c r="E105" i="11"/>
  <c r="D105" i="11"/>
  <c r="C105" i="11"/>
  <c r="V104" i="11"/>
  <c r="U104" i="11"/>
  <c r="T104" i="11"/>
  <c r="S104" i="11"/>
  <c r="Q104" i="11"/>
  <c r="P104" i="11"/>
  <c r="O104" i="11"/>
  <c r="M104" i="11"/>
  <c r="L104" i="11"/>
  <c r="J104" i="11"/>
  <c r="I104" i="11"/>
  <c r="H104" i="11"/>
  <c r="G104" i="11"/>
  <c r="E104" i="11"/>
  <c r="D104" i="11"/>
  <c r="C104" i="11"/>
  <c r="R96" i="11"/>
  <c r="N96" i="11"/>
  <c r="K96" i="11"/>
  <c r="W96" i="11" s="1"/>
  <c r="F96" i="11"/>
  <c r="R95" i="11"/>
  <c r="N95" i="11"/>
  <c r="K95" i="11"/>
  <c r="W95" i="11" s="1"/>
  <c r="F95" i="11"/>
  <c r="R94" i="11"/>
  <c r="N94" i="11"/>
  <c r="K94" i="11"/>
  <c r="W94" i="11" s="1"/>
  <c r="F94" i="11"/>
  <c r="R93" i="11"/>
  <c r="N93" i="11"/>
  <c r="K93" i="11"/>
  <c r="W93" i="11" s="1"/>
  <c r="F93" i="11"/>
  <c r="W92" i="11"/>
  <c r="R92" i="11"/>
  <c r="N92" i="11"/>
  <c r="K92" i="11"/>
  <c r="F92" i="11"/>
  <c r="R91" i="11"/>
  <c r="N91" i="11"/>
  <c r="K91" i="11"/>
  <c r="W91" i="11" s="1"/>
  <c r="F91" i="11"/>
  <c r="R90" i="11"/>
  <c r="N90" i="11"/>
  <c r="K90" i="11"/>
  <c r="W90" i="11" s="1"/>
  <c r="F90" i="11"/>
  <c r="R89" i="11"/>
  <c r="N89" i="11"/>
  <c r="K89" i="11"/>
  <c r="W89" i="11" s="1"/>
  <c r="F89" i="11"/>
  <c r="R88" i="11"/>
  <c r="N88" i="11"/>
  <c r="K88" i="11"/>
  <c r="W88" i="11" s="1"/>
  <c r="F88" i="11"/>
  <c r="W87" i="11"/>
  <c r="R87" i="11"/>
  <c r="N87" i="11"/>
  <c r="K87" i="11"/>
  <c r="F87" i="11"/>
  <c r="R86" i="11"/>
  <c r="N86" i="11"/>
  <c r="K86" i="11"/>
  <c r="W86" i="11" s="1"/>
  <c r="F86" i="11"/>
  <c r="R85" i="11"/>
  <c r="N85" i="11"/>
  <c r="K85" i="11"/>
  <c r="W85" i="11" s="1"/>
  <c r="F85" i="11"/>
  <c r="R84" i="11"/>
  <c r="N84" i="11"/>
  <c r="X116" i="11" s="1"/>
  <c r="K84" i="11"/>
  <c r="W84" i="11" s="1"/>
  <c r="F84" i="11"/>
  <c r="R83" i="11"/>
  <c r="N83" i="11"/>
  <c r="K83" i="11"/>
  <c r="W83" i="11" s="1"/>
  <c r="F83" i="11"/>
  <c r="R82" i="11"/>
  <c r="N82" i="11"/>
  <c r="K82" i="11"/>
  <c r="W82" i="11" s="1"/>
  <c r="F82" i="11"/>
  <c r="R81" i="11"/>
  <c r="N81" i="11"/>
  <c r="K81" i="11"/>
  <c r="W81" i="11" s="1"/>
  <c r="F81" i="11"/>
  <c r="R80" i="11"/>
  <c r="N80" i="11"/>
  <c r="K80" i="11"/>
  <c r="W80" i="11" s="1"/>
  <c r="F80" i="11"/>
  <c r="R79" i="11"/>
  <c r="N79" i="11"/>
  <c r="K79" i="11"/>
  <c r="W79" i="11" s="1"/>
  <c r="F79" i="11"/>
  <c r="R78" i="11"/>
  <c r="N78" i="11"/>
  <c r="K78" i="11"/>
  <c r="W78" i="11" s="1"/>
  <c r="F78" i="11"/>
  <c r="R77" i="11"/>
  <c r="N77" i="11"/>
  <c r="K77" i="11"/>
  <c r="W77" i="11" s="1"/>
  <c r="F77" i="11"/>
  <c r="W76" i="11"/>
  <c r="R76" i="11"/>
  <c r="N76" i="11"/>
  <c r="K76" i="11"/>
  <c r="F76" i="11"/>
  <c r="R75" i="11"/>
  <c r="N75" i="11"/>
  <c r="K75" i="11"/>
  <c r="W75" i="11" s="1"/>
  <c r="F75" i="11"/>
  <c r="R74" i="11"/>
  <c r="N74" i="11"/>
  <c r="K74" i="11"/>
  <c r="W74" i="11" s="1"/>
  <c r="F74" i="11"/>
  <c r="R73" i="11"/>
  <c r="N73" i="11"/>
  <c r="K73" i="11"/>
  <c r="W73" i="11" s="1"/>
  <c r="F73" i="11"/>
  <c r="W72" i="11"/>
  <c r="R72" i="11"/>
  <c r="N72" i="11"/>
  <c r="K72" i="11"/>
  <c r="F72" i="11"/>
  <c r="R71" i="11"/>
  <c r="N71" i="11"/>
  <c r="K71" i="11"/>
  <c r="W71" i="11" s="1"/>
  <c r="F71" i="11"/>
  <c r="R70" i="11"/>
  <c r="N70" i="11"/>
  <c r="K70" i="11"/>
  <c r="W70" i="11" s="1"/>
  <c r="F70" i="11"/>
  <c r="R69" i="11"/>
  <c r="R113" i="11" s="1"/>
  <c r="N69" i="11"/>
  <c r="K69" i="11"/>
  <c r="W69" i="11" s="1"/>
  <c r="F69" i="11"/>
  <c r="R68" i="11"/>
  <c r="N68" i="11"/>
  <c r="K68" i="11"/>
  <c r="W68" i="11" s="1"/>
  <c r="F68" i="11"/>
  <c r="R67" i="11"/>
  <c r="N67" i="11"/>
  <c r="K67" i="11"/>
  <c r="W67" i="11" s="1"/>
  <c r="F67" i="11"/>
  <c r="R66" i="11"/>
  <c r="N66" i="11"/>
  <c r="K66" i="11"/>
  <c r="W66" i="11" s="1"/>
  <c r="F66" i="11"/>
  <c r="W65" i="11"/>
  <c r="R65" i="11"/>
  <c r="N65" i="11"/>
  <c r="K65" i="11"/>
  <c r="F65" i="11"/>
  <c r="R64" i="11"/>
  <c r="N64" i="11"/>
  <c r="K64" i="11"/>
  <c r="W64" i="11" s="1"/>
  <c r="F64" i="11"/>
  <c r="R63" i="11"/>
  <c r="N63" i="11"/>
  <c r="K63" i="11"/>
  <c r="W63" i="11" s="1"/>
  <c r="F63" i="11"/>
  <c r="R62" i="11"/>
  <c r="N62" i="11"/>
  <c r="K62" i="11"/>
  <c r="W62" i="11" s="1"/>
  <c r="F62" i="11"/>
  <c r="W61" i="11"/>
  <c r="R61" i="11"/>
  <c r="N61" i="11"/>
  <c r="K61" i="11"/>
  <c r="F61" i="11"/>
  <c r="R60" i="11"/>
  <c r="N60" i="11"/>
  <c r="K60" i="11"/>
  <c r="W60" i="11" s="1"/>
  <c r="F60" i="11"/>
  <c r="R59" i="11"/>
  <c r="N59" i="11"/>
  <c r="K59" i="11"/>
  <c r="W59" i="11" s="1"/>
  <c r="F59" i="11"/>
  <c r="R58" i="11"/>
  <c r="N58" i="11"/>
  <c r="K58" i="11"/>
  <c r="W58" i="11" s="1"/>
  <c r="F58" i="11"/>
  <c r="R57" i="11"/>
  <c r="N57" i="11"/>
  <c r="K57" i="11"/>
  <c r="W57" i="11" s="1"/>
  <c r="F57" i="11"/>
  <c r="R56" i="11"/>
  <c r="N56" i="11"/>
  <c r="K56" i="11"/>
  <c r="W56" i="11" s="1"/>
  <c r="F56" i="11"/>
  <c r="W55" i="11"/>
  <c r="R55" i="11"/>
  <c r="N55" i="11"/>
  <c r="K55" i="11"/>
  <c r="F55" i="11"/>
  <c r="R54" i="11"/>
  <c r="N54" i="11"/>
  <c r="K54" i="11"/>
  <c r="W54" i="11" s="1"/>
  <c r="F54" i="11"/>
  <c r="R53" i="11"/>
  <c r="N53" i="11"/>
  <c r="K53" i="11"/>
  <c r="W53" i="11" s="1"/>
  <c r="F53" i="11"/>
  <c r="R52" i="11"/>
  <c r="N52" i="11"/>
  <c r="K52" i="11"/>
  <c r="W52" i="11" s="1"/>
  <c r="F52" i="11"/>
  <c r="W51" i="11"/>
  <c r="R51" i="11"/>
  <c r="N51" i="11"/>
  <c r="K51" i="11"/>
  <c r="F51" i="11"/>
  <c r="R50" i="11"/>
  <c r="N50" i="11"/>
  <c r="K50" i="11"/>
  <c r="W50" i="11" s="1"/>
  <c r="F50" i="11"/>
  <c r="R49" i="11"/>
  <c r="N49" i="11"/>
  <c r="K49" i="11"/>
  <c r="W49" i="11" s="1"/>
  <c r="F49" i="11"/>
  <c r="R48" i="11"/>
  <c r="R110" i="11" s="1"/>
  <c r="N48" i="11"/>
  <c r="K48" i="11"/>
  <c r="K110" i="11" s="1"/>
  <c r="F48" i="11"/>
  <c r="R47" i="11"/>
  <c r="N47" i="11"/>
  <c r="K47" i="11"/>
  <c r="W47" i="11" s="1"/>
  <c r="F47" i="11"/>
  <c r="R46" i="11"/>
  <c r="N46" i="11"/>
  <c r="K46" i="11"/>
  <c r="W46" i="11" s="1"/>
  <c r="F46" i="11"/>
  <c r="R45" i="11"/>
  <c r="N45" i="11"/>
  <c r="K45" i="11"/>
  <c r="W45" i="11" s="1"/>
  <c r="F45" i="11"/>
  <c r="W44" i="11"/>
  <c r="R44" i="11"/>
  <c r="N44" i="11"/>
  <c r="K44" i="11"/>
  <c r="F44" i="11"/>
  <c r="R43" i="11"/>
  <c r="N43" i="11"/>
  <c r="K43" i="11"/>
  <c r="W43" i="11" s="1"/>
  <c r="F43" i="11"/>
  <c r="R42" i="11"/>
  <c r="N42" i="11"/>
  <c r="K42" i="11"/>
  <c r="W42" i="11" s="1"/>
  <c r="F42" i="11"/>
  <c r="R41" i="11"/>
  <c r="N41" i="11"/>
  <c r="K41" i="11"/>
  <c r="W41" i="11" s="1"/>
  <c r="F41" i="11"/>
  <c r="W40" i="11"/>
  <c r="R40" i="11"/>
  <c r="N40" i="11"/>
  <c r="K40" i="11"/>
  <c r="F40" i="11"/>
  <c r="R39" i="11"/>
  <c r="N39" i="11"/>
  <c r="K39" i="11"/>
  <c r="W39" i="11" s="1"/>
  <c r="F39" i="11"/>
  <c r="R38" i="11"/>
  <c r="N38" i="11"/>
  <c r="K38" i="11"/>
  <c r="W38" i="11" s="1"/>
  <c r="F38" i="11"/>
  <c r="R37" i="11"/>
  <c r="N37" i="11"/>
  <c r="K37" i="11"/>
  <c r="W37" i="11" s="1"/>
  <c r="F37" i="11"/>
  <c r="R36" i="11"/>
  <c r="N36" i="11"/>
  <c r="K36" i="11"/>
  <c r="W36" i="11" s="1"/>
  <c r="F36" i="11"/>
  <c r="R35" i="11"/>
  <c r="N35" i="11"/>
  <c r="K35" i="11"/>
  <c r="W35" i="11" s="1"/>
  <c r="F35" i="11"/>
  <c r="R34" i="11"/>
  <c r="N34" i="11"/>
  <c r="K34" i="11"/>
  <c r="W34" i="11" s="1"/>
  <c r="F34" i="11"/>
  <c r="W33" i="11"/>
  <c r="R33" i="11"/>
  <c r="N33" i="11"/>
  <c r="K33" i="11"/>
  <c r="F33" i="11"/>
  <c r="R32" i="11"/>
  <c r="N32" i="11"/>
  <c r="K32" i="11"/>
  <c r="W32" i="11" s="1"/>
  <c r="F32" i="11"/>
  <c r="R31" i="11"/>
  <c r="N31" i="11"/>
  <c r="K31" i="11"/>
  <c r="W31" i="11" s="1"/>
  <c r="F31" i="11"/>
  <c r="R30" i="11"/>
  <c r="N30" i="11"/>
  <c r="K30" i="11"/>
  <c r="W30" i="11" s="1"/>
  <c r="F30" i="11"/>
  <c r="W29" i="11"/>
  <c r="R29" i="11"/>
  <c r="N29" i="11"/>
  <c r="X107" i="11" s="1"/>
  <c r="K29" i="11"/>
  <c r="F29" i="11"/>
  <c r="R28" i="11"/>
  <c r="N28" i="11"/>
  <c r="K28" i="11"/>
  <c r="W28" i="11" s="1"/>
  <c r="F28" i="11"/>
  <c r="R27" i="11"/>
  <c r="R107" i="11" s="1"/>
  <c r="N27" i="11"/>
  <c r="K27" i="11"/>
  <c r="W27" i="11" s="1"/>
  <c r="F27" i="11"/>
  <c r="R26" i="11"/>
  <c r="N26" i="11"/>
  <c r="K26" i="11"/>
  <c r="W26" i="11" s="1"/>
  <c r="F26" i="11"/>
  <c r="R25" i="11"/>
  <c r="N25" i="11"/>
  <c r="K25" i="11"/>
  <c r="W25" i="11" s="1"/>
  <c r="F25" i="11"/>
  <c r="R24" i="11"/>
  <c r="N24" i="11"/>
  <c r="K24" i="11"/>
  <c r="W24" i="11" s="1"/>
  <c r="F24" i="11"/>
  <c r="R23" i="11"/>
  <c r="N23" i="11"/>
  <c r="K23" i="11"/>
  <c r="W23" i="11" s="1"/>
  <c r="F23" i="11"/>
  <c r="R22" i="11"/>
  <c r="N22" i="11"/>
  <c r="K22" i="11"/>
  <c r="W22" i="11" s="1"/>
  <c r="F22" i="11"/>
  <c r="R21" i="11"/>
  <c r="N21" i="11"/>
  <c r="K21" i="11"/>
  <c r="W21" i="11" s="1"/>
  <c r="F21" i="11"/>
  <c r="W20" i="11"/>
  <c r="R20" i="11"/>
  <c r="N20" i="11"/>
  <c r="K20" i="11"/>
  <c r="F20" i="11"/>
  <c r="R19" i="11"/>
  <c r="N19" i="11"/>
  <c r="K19" i="11"/>
  <c r="W19" i="11" s="1"/>
  <c r="F19" i="11"/>
  <c r="R18" i="11"/>
  <c r="N18" i="11"/>
  <c r="K18" i="11"/>
  <c r="W18" i="11" s="1"/>
  <c r="F18" i="11"/>
  <c r="R17" i="11"/>
  <c r="N17" i="11"/>
  <c r="K17" i="11"/>
  <c r="W17" i="11" s="1"/>
  <c r="F17" i="11"/>
  <c r="W16" i="11"/>
  <c r="R16" i="11"/>
  <c r="N16" i="11"/>
  <c r="K16" i="11"/>
  <c r="F16" i="11"/>
  <c r="R15" i="11"/>
  <c r="N15" i="11"/>
  <c r="K15" i="11"/>
  <c r="W15" i="11" s="1"/>
  <c r="F15" i="11"/>
  <c r="R14" i="11"/>
  <c r="N14" i="11"/>
  <c r="K14" i="11"/>
  <c r="W14" i="11" s="1"/>
  <c r="F14" i="11"/>
  <c r="R13" i="11"/>
  <c r="N13" i="11"/>
  <c r="K13" i="11"/>
  <c r="W13" i="11" s="1"/>
  <c r="F13" i="11"/>
  <c r="R12" i="11"/>
  <c r="N12" i="11"/>
  <c r="K12" i="11"/>
  <c r="W12" i="11" s="1"/>
  <c r="F12" i="11"/>
  <c r="R11" i="11"/>
  <c r="N11" i="11"/>
  <c r="K11" i="11"/>
  <c r="W11" i="11" s="1"/>
  <c r="F11" i="11"/>
  <c r="R10" i="11"/>
  <c r="N10" i="11"/>
  <c r="K10" i="11"/>
  <c r="W10" i="11" s="1"/>
  <c r="F10" i="11"/>
  <c r="R9" i="11"/>
  <c r="N9" i="11"/>
  <c r="K9" i="11"/>
  <c r="W9" i="11" s="1"/>
  <c r="F9" i="11"/>
  <c r="W8" i="11"/>
  <c r="R8" i="11"/>
  <c r="N8" i="11"/>
  <c r="K8" i="11"/>
  <c r="F8" i="11"/>
  <c r="W7" i="11"/>
  <c r="R7" i="11"/>
  <c r="N7" i="11"/>
  <c r="K7" i="11"/>
  <c r="F7" i="11"/>
  <c r="R6" i="11"/>
  <c r="N6" i="11"/>
  <c r="X104" i="11" s="1"/>
  <c r="K6" i="11"/>
  <c r="W6" i="11" s="1"/>
  <c r="F6" i="11"/>
  <c r="W110" i="11" l="1"/>
  <c r="R105" i="11"/>
  <c r="R108" i="11"/>
  <c r="R115" i="11"/>
  <c r="N116" i="11"/>
  <c r="F106" i="11"/>
  <c r="F111" i="11"/>
  <c r="F114" i="11"/>
  <c r="F105" i="11"/>
  <c r="R104" i="11"/>
  <c r="R106" i="11"/>
  <c r="R111" i="11"/>
  <c r="R114" i="11"/>
  <c r="R116" i="11"/>
  <c r="R109" i="11"/>
  <c r="R112" i="11"/>
  <c r="X115" i="11"/>
  <c r="X106" i="11"/>
  <c r="N109" i="11"/>
  <c r="N111" i="11"/>
  <c r="X112" i="11"/>
  <c r="X114" i="11"/>
  <c r="N106" i="11"/>
  <c r="X108" i="11"/>
  <c r="N114" i="11"/>
  <c r="N105" i="11"/>
  <c r="N107" i="11"/>
  <c r="X110" i="11"/>
  <c r="N110" i="11"/>
  <c r="X111" i="11"/>
  <c r="N113" i="11"/>
  <c r="N115" i="11"/>
  <c r="K114" i="11"/>
  <c r="W114" i="11" s="1"/>
  <c r="K106" i="11"/>
  <c r="W106" i="11" s="1"/>
  <c r="W48" i="11"/>
  <c r="F104" i="11"/>
  <c r="F108" i="11"/>
  <c r="F115" i="11"/>
  <c r="F112" i="11"/>
  <c r="F109" i="11"/>
  <c r="F107" i="11"/>
  <c r="F110" i="11"/>
  <c r="F113" i="11"/>
  <c r="F116" i="11"/>
  <c r="K105" i="11"/>
  <c r="W105" i="11" s="1"/>
  <c r="K107" i="11"/>
  <c r="W107" i="11" s="1"/>
  <c r="K111" i="11"/>
  <c r="W111" i="11" s="1"/>
  <c r="K113" i="11"/>
  <c r="W113" i="11" s="1"/>
  <c r="X105" i="11"/>
  <c r="X109" i="11"/>
  <c r="N112" i="11"/>
  <c r="X113" i="11"/>
  <c r="K104" i="11"/>
  <c r="W104" i="11" s="1"/>
  <c r="K108" i="11"/>
  <c r="W108" i="11" s="1"/>
  <c r="K112" i="11"/>
  <c r="W112" i="11" s="1"/>
  <c r="K116" i="11"/>
  <c r="W116" i="11" s="1"/>
  <c r="K109" i="11"/>
  <c r="W109" i="11" s="1"/>
  <c r="K115" i="11"/>
  <c r="W115" i="11" s="1"/>
  <c r="N104" i="11"/>
  <c r="N108" i="11"/>
  <c r="L40" i="3"/>
  <c r="AB68" i="10"/>
  <c r="AB67" i="10"/>
  <c r="AB66" i="10"/>
  <c r="V79" i="5" s="1"/>
  <c r="AB65" i="10"/>
  <c r="V78" i="5" s="1"/>
  <c r="AB64" i="10"/>
  <c r="AB135" i="10" s="1"/>
  <c r="AB63" i="10"/>
  <c r="V76" i="5" s="1"/>
  <c r="AB62" i="10"/>
  <c r="AB61" i="10"/>
  <c r="V74" i="5" s="1"/>
  <c r="AB60" i="10"/>
  <c r="AB59" i="10"/>
  <c r="AB58" i="10"/>
  <c r="V71" i="5" s="1"/>
  <c r="AB57" i="10"/>
  <c r="V70" i="5" s="1"/>
  <c r="AB56" i="10"/>
  <c r="Z68" i="10"/>
  <c r="X81" i="5" s="1"/>
  <c r="Y68" i="10"/>
  <c r="X68" i="10"/>
  <c r="Z67" i="10"/>
  <c r="X80" i="5" s="1"/>
  <c r="Y67" i="10"/>
  <c r="X67" i="10"/>
  <c r="Z66" i="10"/>
  <c r="X79" i="5" s="1"/>
  <c r="Y66" i="10"/>
  <c r="X66" i="10"/>
  <c r="Z65" i="10"/>
  <c r="Y65" i="10"/>
  <c r="X65" i="10"/>
  <c r="Z64" i="10"/>
  <c r="Z135" i="10" s="1"/>
  <c r="Y64" i="10"/>
  <c r="Y135" i="10" s="1"/>
  <c r="X64" i="10"/>
  <c r="X135" i="10" s="1"/>
  <c r="Z63" i="10"/>
  <c r="X76" i="5" s="1"/>
  <c r="Y63" i="10"/>
  <c r="X63" i="10"/>
  <c r="Z62" i="10"/>
  <c r="Y62" i="10"/>
  <c r="X62" i="10"/>
  <c r="Z61" i="10"/>
  <c r="Y61" i="10"/>
  <c r="X61" i="10"/>
  <c r="Z60" i="10"/>
  <c r="Y60" i="10"/>
  <c r="X60" i="10"/>
  <c r="Z59" i="10"/>
  <c r="X72" i="5" s="1"/>
  <c r="Y59" i="10"/>
  <c r="X59" i="10"/>
  <c r="Z58" i="10"/>
  <c r="X71" i="5" s="1"/>
  <c r="Y58" i="10"/>
  <c r="X58" i="10"/>
  <c r="Z57" i="10"/>
  <c r="Y57" i="10"/>
  <c r="Y129" i="10" s="1"/>
  <c r="X57" i="10"/>
  <c r="X129" i="10" s="1"/>
  <c r="Z56" i="10"/>
  <c r="Z123" i="10" s="1"/>
  <c r="Y56" i="10"/>
  <c r="Y123" i="10" s="1"/>
  <c r="X56" i="10"/>
  <c r="X123" i="10" s="1"/>
  <c r="W68" i="10"/>
  <c r="W67" i="10"/>
  <c r="W66" i="10"/>
  <c r="Z79" i="5" s="1"/>
  <c r="W65" i="10"/>
  <c r="Z78" i="5" s="1"/>
  <c r="W64" i="10"/>
  <c r="W135" i="10" s="1"/>
  <c r="W63" i="10"/>
  <c r="Z76" i="5" s="1"/>
  <c r="W62" i="10"/>
  <c r="Z75" i="5" s="1"/>
  <c r="W61" i="10"/>
  <c r="Z74" i="5" s="1"/>
  <c r="W60" i="10"/>
  <c r="W59" i="10"/>
  <c r="W58" i="10"/>
  <c r="Z71" i="5" s="1"/>
  <c r="W57" i="10"/>
  <c r="Z70" i="5" s="1"/>
  <c r="W56" i="10"/>
  <c r="W123" i="10" s="1"/>
  <c r="U68" i="10"/>
  <c r="T68" i="10"/>
  <c r="S68" i="10"/>
  <c r="U67" i="10"/>
  <c r="T67" i="10"/>
  <c r="S67" i="10"/>
  <c r="U66" i="10"/>
  <c r="T66" i="10"/>
  <c r="S66" i="10"/>
  <c r="U65" i="10"/>
  <c r="V65" i="10" s="1"/>
  <c r="AB78" i="5" s="1"/>
  <c r="T65" i="10"/>
  <c r="S65" i="10"/>
  <c r="U64" i="10"/>
  <c r="U135" i="10" s="1"/>
  <c r="T64" i="10"/>
  <c r="T135" i="10" s="1"/>
  <c r="S64" i="10"/>
  <c r="S135" i="10" s="1"/>
  <c r="U63" i="10"/>
  <c r="T63" i="10"/>
  <c r="S63" i="10"/>
  <c r="U62" i="10"/>
  <c r="T62" i="10"/>
  <c r="S62" i="10"/>
  <c r="U61" i="10"/>
  <c r="V61" i="10" s="1"/>
  <c r="AB74" i="5" s="1"/>
  <c r="T61" i="10"/>
  <c r="S61" i="10"/>
  <c r="U60" i="10"/>
  <c r="T60" i="10"/>
  <c r="S60" i="10"/>
  <c r="U59" i="10"/>
  <c r="T59" i="10"/>
  <c r="S59" i="10"/>
  <c r="U58" i="10"/>
  <c r="T58" i="10"/>
  <c r="S58" i="10"/>
  <c r="U57" i="10"/>
  <c r="U129" i="10" s="1"/>
  <c r="T57" i="10"/>
  <c r="S57" i="10"/>
  <c r="T56" i="10"/>
  <c r="S56" i="10"/>
  <c r="U56" i="10"/>
  <c r="AB51" i="10"/>
  <c r="V69" i="5" s="1"/>
  <c r="AB50" i="10"/>
  <c r="V68" i="5" s="1"/>
  <c r="AB49" i="10"/>
  <c r="V67" i="5" s="1"/>
  <c r="AB48" i="10"/>
  <c r="V66" i="5" s="1"/>
  <c r="AB47" i="10"/>
  <c r="AB134" i="10" s="1"/>
  <c r="AB46" i="10"/>
  <c r="V64" i="5" s="1"/>
  <c r="AB45" i="10"/>
  <c r="V63" i="5" s="1"/>
  <c r="AB44" i="10"/>
  <c r="V62" i="5" s="1"/>
  <c r="AB43" i="10"/>
  <c r="V61" i="5" s="1"/>
  <c r="AB42" i="10"/>
  <c r="V60" i="5" s="1"/>
  <c r="AB41" i="10"/>
  <c r="V59" i="5" s="1"/>
  <c r="AB40" i="10"/>
  <c r="AB39" i="10"/>
  <c r="Z51" i="10"/>
  <c r="X69" i="5" s="1"/>
  <c r="Y51" i="10"/>
  <c r="X51" i="10"/>
  <c r="Z50" i="10"/>
  <c r="Y50" i="10"/>
  <c r="X50" i="10"/>
  <c r="Z49" i="10"/>
  <c r="X67" i="5" s="1"/>
  <c r="Y49" i="10"/>
  <c r="X49" i="10"/>
  <c r="Z48" i="10"/>
  <c r="X66" i="5" s="1"/>
  <c r="Y48" i="10"/>
  <c r="X48" i="10"/>
  <c r="Z47" i="10"/>
  <c r="X65" i="5" s="1"/>
  <c r="Y47" i="10"/>
  <c r="Y134" i="10" s="1"/>
  <c r="X47" i="10"/>
  <c r="X134" i="10" s="1"/>
  <c r="Z46" i="10"/>
  <c r="X64" i="5" s="1"/>
  <c r="Y46" i="10"/>
  <c r="X46" i="10"/>
  <c r="Z45" i="10"/>
  <c r="Y45" i="10"/>
  <c r="X45" i="10"/>
  <c r="Z44" i="10"/>
  <c r="X62" i="5" s="1"/>
  <c r="Y44" i="10"/>
  <c r="X44" i="10"/>
  <c r="Z43" i="10"/>
  <c r="X61" i="5" s="1"/>
  <c r="Y43" i="10"/>
  <c r="X43" i="10"/>
  <c r="Z42" i="10"/>
  <c r="Y42" i="10"/>
  <c r="X42" i="10"/>
  <c r="Z41" i="10"/>
  <c r="X59" i="5" s="1"/>
  <c r="Y41" i="10"/>
  <c r="X41" i="10"/>
  <c r="Z40" i="10"/>
  <c r="Z128" i="10" s="1"/>
  <c r="Y40" i="10"/>
  <c r="Y128" i="10" s="1"/>
  <c r="X40" i="10"/>
  <c r="X128" i="10" s="1"/>
  <c r="Z39" i="10"/>
  <c r="Z122" i="10" s="1"/>
  <c r="Y39" i="10"/>
  <c r="Y122" i="10" s="1"/>
  <c r="X39" i="10"/>
  <c r="X122" i="10" s="1"/>
  <c r="W51" i="10"/>
  <c r="Z69" i="5" s="1"/>
  <c r="W50" i="10"/>
  <c r="Z68" i="5" s="1"/>
  <c r="W49" i="10"/>
  <c r="Z67" i="5" s="1"/>
  <c r="W48" i="10"/>
  <c r="Z66" i="5" s="1"/>
  <c r="W47" i="10"/>
  <c r="Z65" i="5" s="1"/>
  <c r="W46" i="10"/>
  <c r="Z64" i="5" s="1"/>
  <c r="W45" i="10"/>
  <c r="Z63" i="5" s="1"/>
  <c r="W44" i="10"/>
  <c r="Z62" i="5" s="1"/>
  <c r="W43" i="10"/>
  <c r="Z61" i="5" s="1"/>
  <c r="W42" i="10"/>
  <c r="Z60" i="5" s="1"/>
  <c r="W41" i="10"/>
  <c r="Z59" i="5" s="1"/>
  <c r="W40" i="10"/>
  <c r="W39" i="10"/>
  <c r="W122" i="10" s="1"/>
  <c r="U51" i="10"/>
  <c r="T51" i="10"/>
  <c r="S51" i="10"/>
  <c r="U50" i="10"/>
  <c r="T50" i="10"/>
  <c r="S50" i="10"/>
  <c r="U49" i="10"/>
  <c r="T49" i="10"/>
  <c r="S49" i="10"/>
  <c r="U48" i="10"/>
  <c r="T48" i="10"/>
  <c r="S48" i="10"/>
  <c r="U47" i="10"/>
  <c r="U134" i="10" s="1"/>
  <c r="T47" i="10"/>
  <c r="T134" i="10" s="1"/>
  <c r="S47" i="10"/>
  <c r="S134" i="10" s="1"/>
  <c r="U46" i="10"/>
  <c r="T46" i="10"/>
  <c r="S46" i="10"/>
  <c r="U45" i="10"/>
  <c r="T45" i="10"/>
  <c r="S45" i="10"/>
  <c r="U44" i="10"/>
  <c r="T44" i="10"/>
  <c r="S44" i="10"/>
  <c r="U43" i="10"/>
  <c r="T43" i="10"/>
  <c r="S43" i="10"/>
  <c r="U42" i="10"/>
  <c r="T42" i="10"/>
  <c r="S42" i="10"/>
  <c r="U41" i="10"/>
  <c r="T41" i="10"/>
  <c r="S41" i="10"/>
  <c r="U40" i="10"/>
  <c r="T40" i="10"/>
  <c r="S40" i="10"/>
  <c r="T39" i="10"/>
  <c r="S39" i="10"/>
  <c r="U39" i="10"/>
  <c r="Z34" i="10"/>
  <c r="Z103" i="10" s="1"/>
  <c r="Y34" i="10"/>
  <c r="Y103" i="10" s="1"/>
  <c r="X34" i="10"/>
  <c r="X103" i="10" s="1"/>
  <c r="Z33" i="10"/>
  <c r="X56" i="5" s="1"/>
  <c r="Y33" i="10"/>
  <c r="X33" i="10"/>
  <c r="Z32" i="10"/>
  <c r="X55" i="5" s="1"/>
  <c r="Y32" i="10"/>
  <c r="X32" i="10"/>
  <c r="Z31" i="10"/>
  <c r="X54" i="5" s="1"/>
  <c r="Y31" i="10"/>
  <c r="X31" i="10"/>
  <c r="Z30" i="10"/>
  <c r="X53" i="5" s="1"/>
  <c r="Y30" i="10"/>
  <c r="Y133" i="10" s="1"/>
  <c r="X30" i="10"/>
  <c r="X133" i="10" s="1"/>
  <c r="Z29" i="10"/>
  <c r="X52" i="5" s="1"/>
  <c r="Y29" i="10"/>
  <c r="X29" i="10"/>
  <c r="Z28" i="10"/>
  <c r="X51" i="5" s="1"/>
  <c r="Y28" i="10"/>
  <c r="X28" i="10"/>
  <c r="Z27" i="10"/>
  <c r="X50" i="5" s="1"/>
  <c r="Y27" i="10"/>
  <c r="X27" i="10"/>
  <c r="Z26" i="10"/>
  <c r="Y26" i="10"/>
  <c r="X26" i="10"/>
  <c r="Z25" i="10"/>
  <c r="X48" i="5" s="1"/>
  <c r="Y25" i="10"/>
  <c r="X25" i="10"/>
  <c r="Z24" i="10"/>
  <c r="X47" i="5" s="1"/>
  <c r="Y24" i="10"/>
  <c r="X24" i="10"/>
  <c r="Z23" i="10"/>
  <c r="Z127" i="10" s="1"/>
  <c r="Y23" i="10"/>
  <c r="Y127" i="10" s="1"/>
  <c r="X23" i="10"/>
  <c r="Z22" i="10"/>
  <c r="Z121" i="10" s="1"/>
  <c r="Y22" i="10"/>
  <c r="Y121" i="10" s="1"/>
  <c r="X22" i="10"/>
  <c r="X121" i="10" s="1"/>
  <c r="AB34" i="10"/>
  <c r="AB33" i="10"/>
  <c r="V56" i="5" s="1"/>
  <c r="AB32" i="10"/>
  <c r="V55" i="5" s="1"/>
  <c r="AB31" i="10"/>
  <c r="V54" i="5" s="1"/>
  <c r="AB30" i="10"/>
  <c r="V53" i="5" s="1"/>
  <c r="AB29" i="10"/>
  <c r="V52" i="5" s="1"/>
  <c r="AB28" i="10"/>
  <c r="V51" i="5" s="1"/>
  <c r="AB27" i="10"/>
  <c r="V50" i="5" s="1"/>
  <c r="AB26" i="10"/>
  <c r="V49" i="5" s="1"/>
  <c r="AB25" i="10"/>
  <c r="V48" i="5" s="1"/>
  <c r="AB24" i="10"/>
  <c r="V47" i="5" s="1"/>
  <c r="AB23" i="10"/>
  <c r="AB22" i="10"/>
  <c r="W34" i="10"/>
  <c r="W103" i="10" s="1"/>
  <c r="W33" i="10"/>
  <c r="Z56" i="5" s="1"/>
  <c r="W32" i="10"/>
  <c r="Z55" i="5" s="1"/>
  <c r="W31" i="10"/>
  <c r="Z54" i="5" s="1"/>
  <c r="W30" i="10"/>
  <c r="W133" i="10" s="1"/>
  <c r="W29" i="10"/>
  <c r="Z52" i="5" s="1"/>
  <c r="W28" i="10"/>
  <c r="Z51" i="5" s="1"/>
  <c r="W27" i="10"/>
  <c r="Z50" i="5" s="1"/>
  <c r="W26" i="10"/>
  <c r="Z49" i="5" s="1"/>
  <c r="W25" i="10"/>
  <c r="Z48" i="5" s="1"/>
  <c r="W24" i="10"/>
  <c r="Z47" i="5" s="1"/>
  <c r="W23" i="10"/>
  <c r="W22" i="10"/>
  <c r="W121" i="10" s="1"/>
  <c r="U34" i="10"/>
  <c r="U103" i="10" s="1"/>
  <c r="T34" i="10"/>
  <c r="T103" i="10" s="1"/>
  <c r="S34" i="10"/>
  <c r="S103" i="10" s="1"/>
  <c r="U33" i="10"/>
  <c r="T33" i="10"/>
  <c r="S33" i="10"/>
  <c r="U32" i="10"/>
  <c r="T32" i="10"/>
  <c r="S32" i="10"/>
  <c r="U31" i="10"/>
  <c r="T31" i="10"/>
  <c r="S31" i="10"/>
  <c r="U30" i="10"/>
  <c r="U133" i="10" s="1"/>
  <c r="T30" i="10"/>
  <c r="T133" i="10" s="1"/>
  <c r="S30" i="10"/>
  <c r="S133" i="10" s="1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T22" i="10"/>
  <c r="S22" i="10"/>
  <c r="U22" i="10"/>
  <c r="Z81" i="5"/>
  <c r="Z80" i="5"/>
  <c r="Z77" i="5"/>
  <c r="Z73" i="5"/>
  <c r="Z72" i="5"/>
  <c r="Z53" i="5"/>
  <c r="X75" i="5"/>
  <c r="X73" i="5"/>
  <c r="X68" i="5"/>
  <c r="X60" i="5"/>
  <c r="X49" i="5"/>
  <c r="V81" i="5"/>
  <c r="V80" i="5"/>
  <c r="V77" i="5"/>
  <c r="V73" i="5"/>
  <c r="V72" i="5"/>
  <c r="V65" i="5"/>
  <c r="V57" i="5"/>
  <c r="Z17" i="10"/>
  <c r="Z104" i="10" s="1"/>
  <c r="Y17" i="10"/>
  <c r="X17" i="10"/>
  <c r="X104" i="10" s="1"/>
  <c r="Z16" i="10"/>
  <c r="X44" i="5" s="1"/>
  <c r="Y16" i="10"/>
  <c r="AA16" i="10" s="1"/>
  <c r="X16" i="10"/>
  <c r="Z15" i="10"/>
  <c r="X43" i="5" s="1"/>
  <c r="Y15" i="10"/>
  <c r="X15" i="10"/>
  <c r="Z14" i="10"/>
  <c r="X42" i="5" s="1"/>
  <c r="Y14" i="10"/>
  <c r="X14" i="10"/>
  <c r="Z13" i="10"/>
  <c r="X41" i="5" s="1"/>
  <c r="Y13" i="10"/>
  <c r="Y132" i="10" s="1"/>
  <c r="X13" i="10"/>
  <c r="X132" i="10" s="1"/>
  <c r="Z12" i="10"/>
  <c r="Y12" i="10"/>
  <c r="Y97" i="10" s="1"/>
  <c r="X12" i="10"/>
  <c r="Z11" i="10"/>
  <c r="Y11" i="10"/>
  <c r="X11" i="10"/>
  <c r="Z10" i="10"/>
  <c r="X38" i="5" s="1"/>
  <c r="Y10" i="10"/>
  <c r="X10" i="10"/>
  <c r="Z9" i="10"/>
  <c r="X37" i="5" s="1"/>
  <c r="Y9" i="10"/>
  <c r="X9" i="10"/>
  <c r="Z8" i="10"/>
  <c r="Y8" i="10"/>
  <c r="X8" i="10"/>
  <c r="Z7" i="10"/>
  <c r="X35" i="5" s="1"/>
  <c r="Y7" i="10"/>
  <c r="X7" i="10"/>
  <c r="Z6" i="10"/>
  <c r="X34" i="5" s="1"/>
  <c r="Y6" i="10"/>
  <c r="X6" i="10"/>
  <c r="Y5" i="10"/>
  <c r="Y120" i="10" s="1"/>
  <c r="X5" i="10"/>
  <c r="X120" i="10" s="1"/>
  <c r="Z5" i="10"/>
  <c r="Z120" i="10" s="1"/>
  <c r="AB17" i="10"/>
  <c r="AB16" i="10"/>
  <c r="V44" i="5" s="1"/>
  <c r="AB15" i="10"/>
  <c r="V43" i="5" s="1"/>
  <c r="AB14" i="10"/>
  <c r="V42" i="5" s="1"/>
  <c r="AB13" i="10"/>
  <c r="V41" i="5" s="1"/>
  <c r="AB12" i="10"/>
  <c r="V40" i="5" s="1"/>
  <c r="AB11" i="10"/>
  <c r="AB10" i="10"/>
  <c r="V38" i="5" s="1"/>
  <c r="AB9" i="10"/>
  <c r="V37" i="5" s="1"/>
  <c r="AB8" i="10"/>
  <c r="V36" i="5" s="1"/>
  <c r="AB7" i="10"/>
  <c r="V35" i="5" s="1"/>
  <c r="AB6" i="10"/>
  <c r="V34" i="5" s="1"/>
  <c r="AB5" i="10"/>
  <c r="W17" i="10"/>
  <c r="W102" i="10" s="1"/>
  <c r="W16" i="10"/>
  <c r="Z44" i="5" s="1"/>
  <c r="W15" i="10"/>
  <c r="Z43" i="5" s="1"/>
  <c r="W14" i="10"/>
  <c r="Z42" i="5" s="1"/>
  <c r="W13" i="10"/>
  <c r="Z41" i="5" s="1"/>
  <c r="W12" i="10"/>
  <c r="Z40" i="5" s="1"/>
  <c r="W11" i="10"/>
  <c r="W10" i="10"/>
  <c r="Z38" i="5" s="1"/>
  <c r="W9" i="10"/>
  <c r="Z37" i="5" s="1"/>
  <c r="W8" i="10"/>
  <c r="Z36" i="5" s="1"/>
  <c r="W7" i="10"/>
  <c r="Z35" i="5" s="1"/>
  <c r="W6" i="10"/>
  <c r="W5" i="10"/>
  <c r="W120" i="10" s="1"/>
  <c r="S17" i="10"/>
  <c r="S16" i="10"/>
  <c r="S15" i="10"/>
  <c r="S14" i="10"/>
  <c r="S13" i="10"/>
  <c r="S132" i="10" s="1"/>
  <c r="S12" i="10"/>
  <c r="S11" i="10"/>
  <c r="S10" i="10"/>
  <c r="S9" i="10"/>
  <c r="S8" i="10"/>
  <c r="S7" i="10"/>
  <c r="S6" i="10"/>
  <c r="S5" i="10"/>
  <c r="T17" i="10"/>
  <c r="T16" i="10"/>
  <c r="T15" i="10"/>
  <c r="T14" i="10"/>
  <c r="T13" i="10"/>
  <c r="T132" i="10" s="1"/>
  <c r="T12" i="10"/>
  <c r="T11" i="10"/>
  <c r="T10" i="10"/>
  <c r="T9" i="10"/>
  <c r="T8" i="10"/>
  <c r="T7" i="10"/>
  <c r="T6" i="10"/>
  <c r="T5" i="10"/>
  <c r="U17" i="10"/>
  <c r="U16" i="10"/>
  <c r="U15" i="10"/>
  <c r="U14" i="10"/>
  <c r="U13" i="10"/>
  <c r="U132" i="10" s="1"/>
  <c r="U12" i="10"/>
  <c r="U97" i="10" s="1"/>
  <c r="U11" i="10"/>
  <c r="U10" i="10"/>
  <c r="U9" i="10"/>
  <c r="U8" i="10"/>
  <c r="U7" i="10"/>
  <c r="U6" i="10"/>
  <c r="U5" i="10"/>
  <c r="S120" i="10" l="1"/>
  <c r="Z134" i="10"/>
  <c r="X46" i="5"/>
  <c r="X77" i="5"/>
  <c r="V39" i="10"/>
  <c r="AA59" i="10"/>
  <c r="AA63" i="10"/>
  <c r="AA67" i="10"/>
  <c r="Z132" i="10"/>
  <c r="V24" i="10"/>
  <c r="AB47" i="5" s="1"/>
  <c r="V28" i="10"/>
  <c r="AB51" i="5" s="1"/>
  <c r="V32" i="10"/>
  <c r="AB55" i="5" s="1"/>
  <c r="AB133" i="10"/>
  <c r="AA29" i="10"/>
  <c r="AA32" i="10"/>
  <c r="AA33" i="10"/>
  <c r="V44" i="10"/>
  <c r="AB62" i="5" s="1"/>
  <c r="V48" i="10"/>
  <c r="AB66" i="5" s="1"/>
  <c r="AA41" i="10"/>
  <c r="AA45" i="10"/>
  <c r="T123" i="10"/>
  <c r="V58" i="10"/>
  <c r="AB71" i="5" s="1"/>
  <c r="V62" i="10"/>
  <c r="V66" i="10"/>
  <c r="AB79" i="5" s="1"/>
  <c r="W132" i="10"/>
  <c r="W134" i="10"/>
  <c r="AB120" i="10"/>
  <c r="AB121" i="10"/>
  <c r="AA27" i="10"/>
  <c r="AA31" i="10"/>
  <c r="V43" i="10"/>
  <c r="AB61" i="5" s="1"/>
  <c r="V47" i="10"/>
  <c r="V51" i="10"/>
  <c r="AB69" i="5" s="1"/>
  <c r="AB132" i="10"/>
  <c r="Z133" i="10"/>
  <c r="X58" i="5"/>
  <c r="AA26" i="10"/>
  <c r="AA30" i="10"/>
  <c r="AA43" i="10"/>
  <c r="W104" i="10"/>
  <c r="AB103" i="10"/>
  <c r="AA22" i="10"/>
  <c r="AA121" i="10" s="1"/>
  <c r="AA44" i="10"/>
  <c r="AA48" i="10"/>
  <c r="AA61" i="10"/>
  <c r="AB126" i="10"/>
  <c r="V7" i="10"/>
  <c r="AB35" i="5" s="1"/>
  <c r="V15" i="10"/>
  <c r="AB43" i="5" s="1"/>
  <c r="X57" i="5"/>
  <c r="T127" i="10"/>
  <c r="V26" i="10"/>
  <c r="AB49" i="5" s="1"/>
  <c r="V27" i="10"/>
  <c r="AB50" i="5" s="1"/>
  <c r="V30" i="10"/>
  <c r="V31" i="10"/>
  <c r="AB54" i="5" s="1"/>
  <c r="V42" i="10"/>
  <c r="AB60" i="5" s="1"/>
  <c r="V46" i="10"/>
  <c r="AB64" i="5" s="1"/>
  <c r="AA42" i="10"/>
  <c r="AA46" i="10"/>
  <c r="S129" i="10"/>
  <c r="AA58" i="10"/>
  <c r="AA62" i="10"/>
  <c r="AA66" i="10"/>
  <c r="AA34" i="10"/>
  <c r="AA103" i="10" s="1"/>
  <c r="V6" i="10"/>
  <c r="V10" i="10"/>
  <c r="AB38" i="5" s="1"/>
  <c r="V14" i="10"/>
  <c r="AB42" i="5" s="1"/>
  <c r="T120" i="10"/>
  <c r="V8" i="10"/>
  <c r="AB36" i="5" s="1"/>
  <c r="V16" i="10"/>
  <c r="AB44" i="5" s="1"/>
  <c r="AA7" i="10"/>
  <c r="AA10" i="10"/>
  <c r="AA14" i="10"/>
  <c r="AA15" i="10"/>
  <c r="Z57" i="5"/>
  <c r="U127" i="10"/>
  <c r="V25" i="10"/>
  <c r="AB48" i="5" s="1"/>
  <c r="V29" i="10"/>
  <c r="AB52" i="5" s="1"/>
  <c r="V33" i="10"/>
  <c r="AB56" i="5" s="1"/>
  <c r="T122" i="10"/>
  <c r="AA49" i="10"/>
  <c r="AA50" i="10"/>
  <c r="AB123" i="10"/>
  <c r="Z102" i="10"/>
  <c r="T104" i="10"/>
  <c r="T102" i="10"/>
  <c r="X78" i="5"/>
  <c r="AA65" i="10"/>
  <c r="V75" i="5"/>
  <c r="V5" i="10"/>
  <c r="V9" i="10"/>
  <c r="AB37" i="5" s="1"/>
  <c r="V13" i="10"/>
  <c r="V11" i="10"/>
  <c r="W109" i="10"/>
  <c r="W108" i="10"/>
  <c r="W94" i="10"/>
  <c r="W107" i="10"/>
  <c r="W93" i="10"/>
  <c r="W92" i="10"/>
  <c r="Z34" i="5"/>
  <c r="W126" i="10"/>
  <c r="AB102" i="10"/>
  <c r="AB104" i="10"/>
  <c r="S121" i="10"/>
  <c r="V22" i="10"/>
  <c r="V41" i="10"/>
  <c r="AB59" i="5" s="1"/>
  <c r="V49" i="10"/>
  <c r="AB67" i="5" s="1"/>
  <c r="V50" i="10"/>
  <c r="AB68" i="5" s="1"/>
  <c r="AB98" i="10"/>
  <c r="Z129" i="10"/>
  <c r="AA57" i="10"/>
  <c r="AA129" i="10" s="1"/>
  <c r="X70" i="5"/>
  <c r="S126" i="10"/>
  <c r="X109" i="10"/>
  <c r="X108" i="10"/>
  <c r="X94" i="10"/>
  <c r="X107" i="10"/>
  <c r="X93" i="10"/>
  <c r="X126" i="10"/>
  <c r="X92" i="10"/>
  <c r="AA6" i="10"/>
  <c r="AA8" i="10"/>
  <c r="X36" i="5"/>
  <c r="AA11" i="10"/>
  <c r="AA12" i="10"/>
  <c r="Z99" i="10"/>
  <c r="Z98" i="10"/>
  <c r="Z97" i="10"/>
  <c r="X40" i="5"/>
  <c r="V45" i="5"/>
  <c r="X74" i="5"/>
  <c r="AA24" i="10"/>
  <c r="AA25" i="10"/>
  <c r="S128" i="10"/>
  <c r="V40" i="10"/>
  <c r="V122" i="10" s="1"/>
  <c r="AB75" i="5"/>
  <c r="S93" i="10"/>
  <c r="U94" i="10"/>
  <c r="U109" i="10"/>
  <c r="U93" i="10"/>
  <c r="U108" i="10"/>
  <c r="U92" i="10"/>
  <c r="U107" i="10"/>
  <c r="U126" i="10"/>
  <c r="S98" i="10"/>
  <c r="S97" i="10"/>
  <c r="S99" i="10"/>
  <c r="V12" i="10"/>
  <c r="U120" i="10"/>
  <c r="U102" i="10"/>
  <c r="U104" i="10"/>
  <c r="T99" i="10"/>
  <c r="T98" i="10"/>
  <c r="T97" i="10"/>
  <c r="W127" i="10"/>
  <c r="Z46" i="5"/>
  <c r="X127" i="10"/>
  <c r="AA23" i="10"/>
  <c r="AA127" i="10" s="1"/>
  <c r="T107" i="10"/>
  <c r="T93" i="10"/>
  <c r="T92" i="10"/>
  <c r="T109" i="10"/>
  <c r="S104" i="10"/>
  <c r="S102" i="10"/>
  <c r="AB109" i="10"/>
  <c r="AB108" i="10"/>
  <c r="AB94" i="10"/>
  <c r="AB107" i="10"/>
  <c r="AB93" i="10"/>
  <c r="AA9" i="10"/>
  <c r="Y108" i="10"/>
  <c r="Y94" i="10"/>
  <c r="Y107" i="10"/>
  <c r="Y93" i="10"/>
  <c r="Y126" i="10"/>
  <c r="Y92" i="10"/>
  <c r="AA13" i="10"/>
  <c r="AA132" i="10" s="1"/>
  <c r="AA17" i="10"/>
  <c r="X102" i="10"/>
  <c r="X39" i="5"/>
  <c r="Z45" i="5"/>
  <c r="T121" i="10"/>
  <c r="V46" i="5"/>
  <c r="AB127" i="10"/>
  <c r="U122" i="10"/>
  <c r="T128" i="10"/>
  <c r="AB122" i="10"/>
  <c r="U123" i="10"/>
  <c r="T129" i="10"/>
  <c r="V60" i="10"/>
  <c r="AB73" i="5" s="1"/>
  <c r="V64" i="10"/>
  <c r="V68" i="10"/>
  <c r="AB81" i="5" s="1"/>
  <c r="V57" i="10"/>
  <c r="U99" i="10"/>
  <c r="U98" i="10"/>
  <c r="S108" i="10"/>
  <c r="S92" i="10"/>
  <c r="S107" i="10"/>
  <c r="S94" i="10"/>
  <c r="V17" i="10"/>
  <c r="W97" i="10"/>
  <c r="W99" i="10"/>
  <c r="Z107" i="10"/>
  <c r="Z93" i="10"/>
  <c r="Z126" i="10"/>
  <c r="Z92" i="10"/>
  <c r="Z109" i="10"/>
  <c r="X97" i="10"/>
  <c r="X99" i="10"/>
  <c r="Y102" i="10"/>
  <c r="Y104" i="10"/>
  <c r="V39" i="5"/>
  <c r="S127" i="10"/>
  <c r="V34" i="10"/>
  <c r="AA28" i="10"/>
  <c r="S122" i="10"/>
  <c r="U128" i="10"/>
  <c r="V45" i="10"/>
  <c r="Z58" i="5"/>
  <c r="W128" i="10"/>
  <c r="X63" i="5"/>
  <c r="AA47" i="10"/>
  <c r="AA51" i="10"/>
  <c r="V58" i="5"/>
  <c r="AB128" i="10"/>
  <c r="AA39" i="10"/>
  <c r="AA122" i="10" s="1"/>
  <c r="S123" i="10"/>
  <c r="V56" i="10"/>
  <c r="V59" i="10"/>
  <c r="AB72" i="5" s="1"/>
  <c r="V63" i="10"/>
  <c r="AB76" i="5" s="1"/>
  <c r="V67" i="10"/>
  <c r="AB80" i="5" s="1"/>
  <c r="T94" i="10"/>
  <c r="Z108" i="10"/>
  <c r="AB97" i="10"/>
  <c r="AB99" i="10"/>
  <c r="Y99" i="10"/>
  <c r="Y98" i="10"/>
  <c r="X45" i="5"/>
  <c r="Z39" i="5"/>
  <c r="U121" i="10"/>
  <c r="V23" i="10"/>
  <c r="AA40" i="10"/>
  <c r="AA128" i="10" s="1"/>
  <c r="AA60" i="10"/>
  <c r="AA64" i="10"/>
  <c r="AA68" i="10"/>
  <c r="W98" i="10"/>
  <c r="X98" i="10"/>
  <c r="Z94" i="10"/>
  <c r="AB92" i="10"/>
  <c r="T108" i="10"/>
  <c r="Y109" i="10"/>
  <c r="T126" i="10"/>
  <c r="AA56" i="10"/>
  <c r="AA123" i="10" s="1"/>
  <c r="W129" i="10"/>
  <c r="AB129" i="10"/>
  <c r="AA5" i="10"/>
  <c r="AA120" i="10" s="1"/>
  <c r="AA134" i="10" l="1"/>
  <c r="AA133" i="10"/>
  <c r="AA135" i="10"/>
  <c r="AB65" i="5"/>
  <c r="V134" i="10"/>
  <c r="AB53" i="5"/>
  <c r="V133" i="10"/>
  <c r="AB77" i="5"/>
  <c r="V135" i="10"/>
  <c r="AB41" i="5"/>
  <c r="V132" i="10"/>
  <c r="V94" i="10"/>
  <c r="V123" i="10"/>
  <c r="V126" i="10"/>
  <c r="V120" i="10"/>
  <c r="AA104" i="10"/>
  <c r="AA102" i="10"/>
  <c r="V107" i="10"/>
  <c r="V127" i="10"/>
  <c r="AB46" i="5"/>
  <c r="AB63" i="5"/>
  <c r="AA98" i="10"/>
  <c r="AA97" i="10"/>
  <c r="AA99" i="10"/>
  <c r="V92" i="10"/>
  <c r="V103" i="10"/>
  <c r="AB57" i="5"/>
  <c r="V102" i="10"/>
  <c r="V104" i="10"/>
  <c r="AB45" i="5"/>
  <c r="AB70" i="5"/>
  <c r="V129" i="10"/>
  <c r="AA126" i="10"/>
  <c r="AA92" i="10"/>
  <c r="AA109" i="10"/>
  <c r="AA108" i="10"/>
  <c r="AA94" i="10"/>
  <c r="AA107" i="10"/>
  <c r="AA93" i="10"/>
  <c r="V121" i="10"/>
  <c r="AB39" i="5"/>
  <c r="V108" i="10"/>
  <c r="V97" i="10"/>
  <c r="V99" i="10"/>
  <c r="V98" i="10"/>
  <c r="AB40" i="5"/>
  <c r="V128" i="10"/>
  <c r="AB58" i="5"/>
  <c r="V93" i="10"/>
  <c r="V109" i="10"/>
  <c r="C40" i="3" l="1"/>
  <c r="C43" i="3"/>
  <c r="C42" i="3" s="1"/>
  <c r="C41" i="3" s="1"/>
  <c r="B43" i="3"/>
  <c r="B42" i="3" s="1"/>
  <c r="D40" i="3"/>
  <c r="M40" i="3"/>
  <c r="I42" i="3" l="1"/>
  <c r="I43" i="3"/>
  <c r="J40" i="3"/>
  <c r="N40" i="3"/>
  <c r="B40" i="3"/>
  <c r="H42" i="3"/>
  <c r="H43" i="3" s="1"/>
  <c r="G42" i="3"/>
  <c r="F42" i="3"/>
  <c r="F43" i="3" s="1"/>
  <c r="E42" i="3"/>
  <c r="K40" i="3" l="1"/>
  <c r="I40" i="3"/>
  <c r="B41" i="3"/>
  <c r="G43" i="3"/>
  <c r="M42" i="3"/>
  <c r="E43" i="3"/>
  <c r="M43" i="3" l="1"/>
  <c r="O143" i="5"/>
  <c r="O142" i="5"/>
  <c r="N143" i="5"/>
  <c r="N142" i="5"/>
  <c r="E121" i="5" l="1"/>
  <c r="E120" i="5"/>
  <c r="E119" i="5"/>
  <c r="E118" i="5"/>
  <c r="C118" i="5"/>
  <c r="C119" i="5"/>
  <c r="C120" i="5"/>
  <c r="C121" i="5"/>
  <c r="AE117" i="5"/>
  <c r="AE116" i="5"/>
  <c r="AE115" i="5"/>
  <c r="AE114" i="5"/>
  <c r="AE113" i="5"/>
  <c r="AC117" i="5"/>
  <c r="AC116" i="5"/>
  <c r="AC115" i="5"/>
  <c r="AC114" i="5"/>
  <c r="AC113" i="5"/>
  <c r="E117" i="5"/>
  <c r="E116" i="5"/>
  <c r="E115" i="5"/>
  <c r="E114" i="5"/>
  <c r="E113" i="5"/>
  <c r="C117" i="5"/>
  <c r="C114" i="5"/>
  <c r="C115" i="5"/>
  <c r="C116" i="5"/>
  <c r="C113" i="5"/>
  <c r="U87" i="5" l="1"/>
  <c r="AH33" i="5"/>
  <c r="AH46" i="5" s="1"/>
  <c r="AH47" i="5" s="1"/>
  <c r="AH34" i="5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58" i="5"/>
  <c r="AH59" i="5" s="1"/>
  <c r="AH70" i="5"/>
  <c r="AH71" i="5" s="1"/>
  <c r="AH72" i="5" s="1"/>
  <c r="AH73" i="5" s="1"/>
  <c r="AH74" i="5" s="1"/>
  <c r="S87" i="5"/>
  <c r="K87" i="5"/>
  <c r="E87" i="5"/>
  <c r="C87" i="5"/>
  <c r="I87" i="5"/>
  <c r="AH60" i="5" l="1"/>
  <c r="AH61" i="5" s="1"/>
  <c r="AH62" i="5" s="1"/>
  <c r="AH75" i="5"/>
  <c r="AH76" i="5" s="1"/>
  <c r="AH77" i="5" s="1"/>
  <c r="AH78" i="5" s="1"/>
  <c r="AH48" i="5"/>
  <c r="V104" i="9"/>
  <c r="P56" i="10" s="1"/>
  <c r="W83" i="9"/>
  <c r="W67" i="9"/>
  <c r="W51" i="9"/>
  <c r="W35" i="9"/>
  <c r="W19" i="9"/>
  <c r="N96" i="9"/>
  <c r="N95" i="9"/>
  <c r="N94" i="9"/>
  <c r="N93" i="9"/>
  <c r="N92" i="9"/>
  <c r="N91" i="9"/>
  <c r="N90" i="9"/>
  <c r="N116" i="9" s="1"/>
  <c r="M68" i="10" s="1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X112" i="9" s="1"/>
  <c r="R64" i="10" s="1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X108" i="9" s="1"/>
  <c r="R60" i="10" s="1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X104" i="9" s="1"/>
  <c r="R56" i="10" s="1"/>
  <c r="R84" i="9"/>
  <c r="R8" i="9"/>
  <c r="R96" i="9"/>
  <c r="R95" i="9"/>
  <c r="R94" i="9"/>
  <c r="R93" i="9"/>
  <c r="R92" i="9"/>
  <c r="R91" i="9"/>
  <c r="R90" i="9"/>
  <c r="R89" i="9"/>
  <c r="R88" i="9"/>
  <c r="R87" i="9"/>
  <c r="R86" i="9"/>
  <c r="R85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112" i="9" s="1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108" i="9" s="1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7" i="9"/>
  <c r="R6" i="9"/>
  <c r="K96" i="9"/>
  <c r="W96" i="9" s="1"/>
  <c r="K95" i="9"/>
  <c r="W95" i="9" s="1"/>
  <c r="K94" i="9"/>
  <c r="W94" i="9" s="1"/>
  <c r="K93" i="9"/>
  <c r="W93" i="9" s="1"/>
  <c r="K92" i="9"/>
  <c r="K91" i="9"/>
  <c r="W91" i="9" s="1"/>
  <c r="K90" i="9"/>
  <c r="W90" i="9" s="1"/>
  <c r="K89" i="9"/>
  <c r="W89" i="9" s="1"/>
  <c r="K88" i="9"/>
  <c r="W88" i="9" s="1"/>
  <c r="K87" i="9"/>
  <c r="W87" i="9" s="1"/>
  <c r="K86" i="9"/>
  <c r="W86" i="9" s="1"/>
  <c r="K85" i="9"/>
  <c r="W85" i="9" s="1"/>
  <c r="K84" i="9"/>
  <c r="W84" i="9" s="1"/>
  <c r="K83" i="9"/>
  <c r="K82" i="9"/>
  <c r="W82" i="9" s="1"/>
  <c r="K81" i="9"/>
  <c r="W81" i="9" s="1"/>
  <c r="K80" i="9"/>
  <c r="W80" i="9" s="1"/>
  <c r="K79" i="9"/>
  <c r="W79" i="9" s="1"/>
  <c r="K78" i="9"/>
  <c r="W78" i="9" s="1"/>
  <c r="K77" i="9"/>
  <c r="W77" i="9" s="1"/>
  <c r="K76" i="9"/>
  <c r="K75" i="9"/>
  <c r="W75" i="9" s="1"/>
  <c r="K74" i="9"/>
  <c r="W74" i="9" s="1"/>
  <c r="K73" i="9"/>
  <c r="W73" i="9" s="1"/>
  <c r="K72" i="9"/>
  <c r="W72" i="9" s="1"/>
  <c r="K71" i="9"/>
  <c r="W71" i="9" s="1"/>
  <c r="K70" i="9"/>
  <c r="W70" i="9" s="1"/>
  <c r="K69" i="9"/>
  <c r="W69" i="9" s="1"/>
  <c r="K68" i="9"/>
  <c r="W68" i="9" s="1"/>
  <c r="K67" i="9"/>
  <c r="K66" i="9"/>
  <c r="W66" i="9" s="1"/>
  <c r="K65" i="9"/>
  <c r="W65" i="9" s="1"/>
  <c r="K64" i="9"/>
  <c r="W64" i="9" s="1"/>
  <c r="K63" i="9"/>
  <c r="W63" i="9" s="1"/>
  <c r="K62" i="9"/>
  <c r="W62" i="9" s="1"/>
  <c r="K61" i="9"/>
  <c r="W61" i="9" s="1"/>
  <c r="K60" i="9"/>
  <c r="W60" i="9" s="1"/>
  <c r="K59" i="9"/>
  <c r="W59" i="9" s="1"/>
  <c r="K58" i="9"/>
  <c r="W58" i="9" s="1"/>
  <c r="K57" i="9"/>
  <c r="W57" i="9" s="1"/>
  <c r="K56" i="9"/>
  <c r="W56" i="9" s="1"/>
  <c r="K55" i="9"/>
  <c r="K54" i="9"/>
  <c r="W54" i="9" s="1"/>
  <c r="K53" i="9"/>
  <c r="W53" i="9" s="1"/>
  <c r="K52" i="9"/>
  <c r="W52" i="9" s="1"/>
  <c r="K51" i="9"/>
  <c r="K50" i="9"/>
  <c r="W50" i="9" s="1"/>
  <c r="K49" i="9"/>
  <c r="W49" i="9" s="1"/>
  <c r="K48" i="9"/>
  <c r="K47" i="9"/>
  <c r="W47" i="9" s="1"/>
  <c r="K46" i="9"/>
  <c r="W46" i="9" s="1"/>
  <c r="K45" i="9"/>
  <c r="W45" i="9" s="1"/>
  <c r="K44" i="9"/>
  <c r="W44" i="9" s="1"/>
  <c r="K43" i="9"/>
  <c r="W43" i="9" s="1"/>
  <c r="K42" i="9"/>
  <c r="W42" i="9" s="1"/>
  <c r="K41" i="9"/>
  <c r="W41" i="9" s="1"/>
  <c r="K40" i="9"/>
  <c r="W40" i="9" s="1"/>
  <c r="K39" i="9"/>
  <c r="W39" i="9" s="1"/>
  <c r="K38" i="9"/>
  <c r="W38" i="9" s="1"/>
  <c r="K37" i="9"/>
  <c r="W37" i="9" s="1"/>
  <c r="K36" i="9"/>
  <c r="K35" i="9"/>
  <c r="K34" i="9"/>
  <c r="W34" i="9" s="1"/>
  <c r="K33" i="9"/>
  <c r="W33" i="9" s="1"/>
  <c r="K32" i="9"/>
  <c r="W32" i="9" s="1"/>
  <c r="K31" i="9"/>
  <c r="W31" i="9" s="1"/>
  <c r="K30" i="9"/>
  <c r="W30" i="9" s="1"/>
  <c r="K29" i="9"/>
  <c r="W29" i="9" s="1"/>
  <c r="K28" i="9"/>
  <c r="W28" i="9" s="1"/>
  <c r="K27" i="9"/>
  <c r="K26" i="9"/>
  <c r="W26" i="9" s="1"/>
  <c r="K25" i="9"/>
  <c r="W25" i="9" s="1"/>
  <c r="K24" i="9"/>
  <c r="W24" i="9" s="1"/>
  <c r="K23" i="9"/>
  <c r="W23" i="9" s="1"/>
  <c r="K22" i="9"/>
  <c r="W22" i="9" s="1"/>
  <c r="K21" i="9"/>
  <c r="W21" i="9" s="1"/>
  <c r="K20" i="9"/>
  <c r="K19" i="9"/>
  <c r="K18" i="9"/>
  <c r="W18" i="9" s="1"/>
  <c r="K17" i="9"/>
  <c r="W17" i="9" s="1"/>
  <c r="K16" i="9"/>
  <c r="W16" i="9" s="1"/>
  <c r="K15" i="9"/>
  <c r="W15" i="9" s="1"/>
  <c r="K14" i="9"/>
  <c r="W14" i="9" s="1"/>
  <c r="K13" i="9"/>
  <c r="W13" i="9" s="1"/>
  <c r="K12" i="9"/>
  <c r="W12" i="9" s="1"/>
  <c r="K11" i="9"/>
  <c r="W11" i="9" s="1"/>
  <c r="K10" i="9"/>
  <c r="W10" i="9" s="1"/>
  <c r="K9" i="9"/>
  <c r="W9" i="9" s="1"/>
  <c r="K8" i="9"/>
  <c r="K7" i="9"/>
  <c r="W7" i="9" s="1"/>
  <c r="K6" i="9"/>
  <c r="W6" i="9" s="1"/>
  <c r="F96" i="9"/>
  <c r="F95" i="9"/>
  <c r="F94" i="9"/>
  <c r="F93" i="9"/>
  <c r="F92" i="9"/>
  <c r="F91" i="9"/>
  <c r="F90" i="9"/>
  <c r="F116" i="9" s="1"/>
  <c r="E68" i="10" s="1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113" i="9" s="1"/>
  <c r="E65" i="10" s="1"/>
  <c r="F68" i="9"/>
  <c r="F67" i="9"/>
  <c r="F66" i="9"/>
  <c r="F65" i="9"/>
  <c r="F64" i="9"/>
  <c r="F63" i="9"/>
  <c r="F62" i="9"/>
  <c r="F112" i="9" s="1"/>
  <c r="E64" i="10" s="1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108" i="9" s="1"/>
  <c r="E60" i="10" s="1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04" i="9" s="1"/>
  <c r="E56" i="10" s="1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115" i="8" s="1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111" i="8" s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K96" i="8"/>
  <c r="W96" i="8" s="1"/>
  <c r="K95" i="8"/>
  <c r="W95" i="8" s="1"/>
  <c r="K94" i="8"/>
  <c r="W94" i="8" s="1"/>
  <c r="K93" i="8"/>
  <c r="W93" i="8" s="1"/>
  <c r="K92" i="8"/>
  <c r="W92" i="8" s="1"/>
  <c r="K91" i="8"/>
  <c r="W91" i="8" s="1"/>
  <c r="K90" i="8"/>
  <c r="W90" i="8" s="1"/>
  <c r="K89" i="8"/>
  <c r="W89" i="8" s="1"/>
  <c r="K88" i="8"/>
  <c r="W88" i="8" s="1"/>
  <c r="K87" i="8"/>
  <c r="W87" i="8" s="1"/>
  <c r="K86" i="8"/>
  <c r="W86" i="8" s="1"/>
  <c r="K85" i="8"/>
  <c r="W85" i="8" s="1"/>
  <c r="K84" i="8"/>
  <c r="W84" i="8" s="1"/>
  <c r="K83" i="8"/>
  <c r="W83" i="8" s="1"/>
  <c r="K82" i="8"/>
  <c r="W82" i="8" s="1"/>
  <c r="K81" i="8"/>
  <c r="W81" i="8" s="1"/>
  <c r="K80" i="8"/>
  <c r="W80" i="8" s="1"/>
  <c r="K79" i="8"/>
  <c r="W79" i="8" s="1"/>
  <c r="K78" i="8"/>
  <c r="W78" i="8" s="1"/>
  <c r="K77" i="8"/>
  <c r="W77" i="8" s="1"/>
  <c r="K76" i="8"/>
  <c r="W76" i="8" s="1"/>
  <c r="K75" i="8"/>
  <c r="W75" i="8" s="1"/>
  <c r="K74" i="8"/>
  <c r="W74" i="8" s="1"/>
  <c r="K73" i="8"/>
  <c r="W73" i="8" s="1"/>
  <c r="K72" i="8"/>
  <c r="W72" i="8" s="1"/>
  <c r="K71" i="8"/>
  <c r="W71" i="8" s="1"/>
  <c r="K70" i="8"/>
  <c r="W70" i="8" s="1"/>
  <c r="K69" i="8"/>
  <c r="W69" i="8" s="1"/>
  <c r="K68" i="8"/>
  <c r="W68" i="8" s="1"/>
  <c r="K67" i="8"/>
  <c r="W67" i="8" s="1"/>
  <c r="K66" i="8"/>
  <c r="W66" i="8" s="1"/>
  <c r="K65" i="8"/>
  <c r="W65" i="8" s="1"/>
  <c r="K64" i="8"/>
  <c r="W64" i="8" s="1"/>
  <c r="K63" i="8"/>
  <c r="W63" i="8" s="1"/>
  <c r="K62" i="8"/>
  <c r="W62" i="8" s="1"/>
  <c r="K61" i="8"/>
  <c r="W61" i="8" s="1"/>
  <c r="K60" i="8"/>
  <c r="W60" i="8" s="1"/>
  <c r="K59" i="8"/>
  <c r="W59" i="8" s="1"/>
  <c r="K58" i="8"/>
  <c r="W58" i="8" s="1"/>
  <c r="K57" i="8"/>
  <c r="W57" i="8" s="1"/>
  <c r="K56" i="8"/>
  <c r="W56" i="8" s="1"/>
  <c r="K55" i="8"/>
  <c r="W55" i="8" s="1"/>
  <c r="K54" i="8"/>
  <c r="W54" i="8" s="1"/>
  <c r="K53" i="8"/>
  <c r="W53" i="8" s="1"/>
  <c r="K52" i="8"/>
  <c r="W52" i="8" s="1"/>
  <c r="K51" i="8"/>
  <c r="W51" i="8" s="1"/>
  <c r="K50" i="8"/>
  <c r="W50" i="8" s="1"/>
  <c r="K49" i="8"/>
  <c r="W49" i="8" s="1"/>
  <c r="K48" i="8"/>
  <c r="W48" i="8" s="1"/>
  <c r="K47" i="8"/>
  <c r="W47" i="8" s="1"/>
  <c r="K46" i="8"/>
  <c r="W46" i="8" s="1"/>
  <c r="K45" i="8"/>
  <c r="W45" i="8" s="1"/>
  <c r="K44" i="8"/>
  <c r="W44" i="8" s="1"/>
  <c r="K43" i="8"/>
  <c r="W43" i="8" s="1"/>
  <c r="K42" i="8"/>
  <c r="W42" i="8" s="1"/>
  <c r="K41" i="8"/>
  <c r="W41" i="8" s="1"/>
  <c r="K40" i="8"/>
  <c r="W40" i="8" s="1"/>
  <c r="K39" i="8"/>
  <c r="W39" i="8" s="1"/>
  <c r="K38" i="8"/>
  <c r="W38" i="8" s="1"/>
  <c r="K37" i="8"/>
  <c r="W37" i="8" s="1"/>
  <c r="K36" i="8"/>
  <c r="W36" i="8" s="1"/>
  <c r="K35" i="8"/>
  <c r="W35" i="8" s="1"/>
  <c r="K34" i="8"/>
  <c r="W34" i="8" s="1"/>
  <c r="K33" i="8"/>
  <c r="W33" i="8" s="1"/>
  <c r="K32" i="8"/>
  <c r="W32" i="8" s="1"/>
  <c r="K31" i="8"/>
  <c r="W31" i="8" s="1"/>
  <c r="K30" i="8"/>
  <c r="W30" i="8" s="1"/>
  <c r="K29" i="8"/>
  <c r="W29" i="8" s="1"/>
  <c r="K28" i="8"/>
  <c r="W28" i="8" s="1"/>
  <c r="K27" i="8"/>
  <c r="W27" i="8" s="1"/>
  <c r="K26" i="8"/>
  <c r="W26" i="8" s="1"/>
  <c r="K25" i="8"/>
  <c r="W25" i="8" s="1"/>
  <c r="K24" i="8"/>
  <c r="W24" i="8" s="1"/>
  <c r="K23" i="8"/>
  <c r="W23" i="8" s="1"/>
  <c r="K22" i="8"/>
  <c r="W22" i="8" s="1"/>
  <c r="K21" i="8"/>
  <c r="W21" i="8" s="1"/>
  <c r="K20" i="8"/>
  <c r="W20" i="8" s="1"/>
  <c r="K19" i="8"/>
  <c r="W19" i="8" s="1"/>
  <c r="K18" i="8"/>
  <c r="W18" i="8" s="1"/>
  <c r="K17" i="8"/>
  <c r="W17" i="8" s="1"/>
  <c r="K16" i="8"/>
  <c r="W16" i="8" s="1"/>
  <c r="K15" i="8"/>
  <c r="W15" i="8" s="1"/>
  <c r="K14" i="8"/>
  <c r="W14" i="8" s="1"/>
  <c r="K13" i="8"/>
  <c r="W13" i="8" s="1"/>
  <c r="K12" i="8"/>
  <c r="W12" i="8" s="1"/>
  <c r="K11" i="8"/>
  <c r="W11" i="8" s="1"/>
  <c r="K10" i="8"/>
  <c r="W10" i="8" s="1"/>
  <c r="K9" i="8"/>
  <c r="W9" i="8" s="1"/>
  <c r="K8" i="8"/>
  <c r="W8" i="8" s="1"/>
  <c r="K7" i="8"/>
  <c r="W7" i="8" s="1"/>
  <c r="K6" i="8"/>
  <c r="W6" i="8" s="1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96" i="7"/>
  <c r="F95" i="7"/>
  <c r="F94" i="7"/>
  <c r="F93" i="7"/>
  <c r="F116" i="7" s="1"/>
  <c r="E34" i="10" s="1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113" i="7" s="1"/>
  <c r="E31" i="10" s="1"/>
  <c r="F68" i="7"/>
  <c r="F67" i="7"/>
  <c r="F66" i="7"/>
  <c r="F65" i="7"/>
  <c r="F112" i="7" s="1"/>
  <c r="E30" i="10" s="1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109" i="7" s="1"/>
  <c r="E27" i="10" s="1"/>
  <c r="F40" i="7"/>
  <c r="F39" i="7"/>
  <c r="F38" i="7"/>
  <c r="F37" i="7"/>
  <c r="F108" i="7" s="1"/>
  <c r="E26" i="10" s="1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05" i="7" s="1"/>
  <c r="E23" i="10" s="1"/>
  <c r="F12" i="7"/>
  <c r="F11" i="7"/>
  <c r="F10" i="7"/>
  <c r="F9" i="7"/>
  <c r="F104" i="7" s="1"/>
  <c r="E22" i="10" s="1"/>
  <c r="F8" i="7"/>
  <c r="F7" i="7"/>
  <c r="F6" i="7"/>
  <c r="K6" i="7"/>
  <c r="W6" i="7" s="1"/>
  <c r="R114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113" i="7" s="1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109" i="7" s="1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05" i="7" s="1"/>
  <c r="R12" i="7"/>
  <c r="R11" i="7"/>
  <c r="R10" i="7"/>
  <c r="R9" i="7"/>
  <c r="R8" i="7"/>
  <c r="R7" i="7"/>
  <c r="R6" i="7"/>
  <c r="R6" i="6"/>
  <c r="Q104" i="6"/>
  <c r="V104" i="6"/>
  <c r="P5" i="10" s="1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115" i="6" s="1"/>
  <c r="R82" i="6"/>
  <c r="R81" i="6"/>
  <c r="R80" i="6"/>
  <c r="R79" i="6"/>
  <c r="R114" i="6" s="1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111" i="6" s="1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107" i="6" s="1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K7" i="6"/>
  <c r="W7" i="6" s="1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114" i="6" s="1"/>
  <c r="M15" i="10" s="1"/>
  <c r="N76" i="6"/>
  <c r="N75" i="6"/>
  <c r="N74" i="6"/>
  <c r="N73" i="6"/>
  <c r="N72" i="6"/>
  <c r="N71" i="6"/>
  <c r="N70" i="6"/>
  <c r="N69" i="6"/>
  <c r="N113" i="6" s="1"/>
  <c r="M14" i="10" s="1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109" i="6" s="1"/>
  <c r="M10" i="10" s="1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05" i="6" s="1"/>
  <c r="M6" i="10" s="1"/>
  <c r="N6" i="6"/>
  <c r="N12" i="6"/>
  <c r="N11" i="6"/>
  <c r="N10" i="6"/>
  <c r="N9" i="6"/>
  <c r="N8" i="6"/>
  <c r="N7" i="6"/>
  <c r="K96" i="6"/>
  <c r="W96" i="6" s="1"/>
  <c r="K95" i="6"/>
  <c r="W95" i="6" s="1"/>
  <c r="K94" i="6"/>
  <c r="W94" i="6" s="1"/>
  <c r="K93" i="6"/>
  <c r="W93" i="6" s="1"/>
  <c r="K92" i="6"/>
  <c r="W92" i="6" s="1"/>
  <c r="K91" i="6"/>
  <c r="W91" i="6" s="1"/>
  <c r="K90" i="6"/>
  <c r="W90" i="6" s="1"/>
  <c r="K89" i="6"/>
  <c r="W89" i="6" s="1"/>
  <c r="K88" i="6"/>
  <c r="W88" i="6" s="1"/>
  <c r="K87" i="6"/>
  <c r="W87" i="6" s="1"/>
  <c r="K86" i="6"/>
  <c r="W86" i="6" s="1"/>
  <c r="K85" i="6"/>
  <c r="W85" i="6" s="1"/>
  <c r="K84" i="6"/>
  <c r="W84" i="6" s="1"/>
  <c r="K83" i="6"/>
  <c r="W83" i="6" s="1"/>
  <c r="K82" i="6"/>
  <c r="W82" i="6" s="1"/>
  <c r="K81" i="6"/>
  <c r="W81" i="6" s="1"/>
  <c r="K80" i="6"/>
  <c r="W80" i="6" s="1"/>
  <c r="K79" i="6"/>
  <c r="W79" i="6" s="1"/>
  <c r="K78" i="6"/>
  <c r="W78" i="6" s="1"/>
  <c r="K77" i="6"/>
  <c r="W77" i="6" s="1"/>
  <c r="K76" i="6"/>
  <c r="W76" i="6" s="1"/>
  <c r="K75" i="6"/>
  <c r="W75" i="6" s="1"/>
  <c r="K74" i="6"/>
  <c r="W74" i="6" s="1"/>
  <c r="K73" i="6"/>
  <c r="W73" i="6" s="1"/>
  <c r="K72" i="6"/>
  <c r="W72" i="6" s="1"/>
  <c r="K71" i="6"/>
  <c r="W71" i="6" s="1"/>
  <c r="K70" i="6"/>
  <c r="W70" i="6" s="1"/>
  <c r="K69" i="6"/>
  <c r="W69" i="6" s="1"/>
  <c r="K68" i="6"/>
  <c r="W68" i="6" s="1"/>
  <c r="K67" i="6"/>
  <c r="W67" i="6" s="1"/>
  <c r="K66" i="6"/>
  <c r="W66" i="6" s="1"/>
  <c r="K65" i="6"/>
  <c r="W65" i="6" s="1"/>
  <c r="K64" i="6"/>
  <c r="W64" i="6" s="1"/>
  <c r="K63" i="6"/>
  <c r="W63" i="6" s="1"/>
  <c r="K62" i="6"/>
  <c r="W62" i="6" s="1"/>
  <c r="K61" i="6"/>
  <c r="W61" i="6" s="1"/>
  <c r="K60" i="6"/>
  <c r="W60" i="6" s="1"/>
  <c r="K59" i="6"/>
  <c r="W59" i="6" s="1"/>
  <c r="K58" i="6"/>
  <c r="W58" i="6" s="1"/>
  <c r="K57" i="6"/>
  <c r="W57" i="6" s="1"/>
  <c r="K56" i="6"/>
  <c r="W56" i="6" s="1"/>
  <c r="K55" i="6"/>
  <c r="W55" i="6" s="1"/>
  <c r="K54" i="6"/>
  <c r="W54" i="6" s="1"/>
  <c r="K53" i="6"/>
  <c r="W53" i="6" s="1"/>
  <c r="K52" i="6"/>
  <c r="W52" i="6" s="1"/>
  <c r="K51" i="6"/>
  <c r="W51" i="6" s="1"/>
  <c r="K50" i="6"/>
  <c r="W50" i="6" s="1"/>
  <c r="K49" i="6"/>
  <c r="W49" i="6" s="1"/>
  <c r="K48" i="6"/>
  <c r="W48" i="6" s="1"/>
  <c r="K47" i="6"/>
  <c r="W47" i="6" s="1"/>
  <c r="K46" i="6"/>
  <c r="W46" i="6" s="1"/>
  <c r="K45" i="6"/>
  <c r="W45" i="6" s="1"/>
  <c r="K44" i="6"/>
  <c r="W44" i="6" s="1"/>
  <c r="K43" i="6"/>
  <c r="W43" i="6" s="1"/>
  <c r="K42" i="6"/>
  <c r="W42" i="6" s="1"/>
  <c r="K41" i="6"/>
  <c r="W41" i="6" s="1"/>
  <c r="K40" i="6"/>
  <c r="W40" i="6" s="1"/>
  <c r="K39" i="6"/>
  <c r="W39" i="6" s="1"/>
  <c r="K38" i="6"/>
  <c r="W38" i="6" s="1"/>
  <c r="K37" i="6"/>
  <c r="W37" i="6" s="1"/>
  <c r="K36" i="6"/>
  <c r="W36" i="6" s="1"/>
  <c r="K35" i="6"/>
  <c r="W35" i="6" s="1"/>
  <c r="K34" i="6"/>
  <c r="W34" i="6" s="1"/>
  <c r="K33" i="6"/>
  <c r="W33" i="6" s="1"/>
  <c r="K32" i="6"/>
  <c r="W32" i="6" s="1"/>
  <c r="K31" i="6"/>
  <c r="W31" i="6" s="1"/>
  <c r="K30" i="6"/>
  <c r="W30" i="6" s="1"/>
  <c r="K29" i="6"/>
  <c r="W29" i="6" s="1"/>
  <c r="K28" i="6"/>
  <c r="W28" i="6" s="1"/>
  <c r="K27" i="6"/>
  <c r="W27" i="6" s="1"/>
  <c r="K26" i="6"/>
  <c r="W26" i="6" s="1"/>
  <c r="K25" i="6"/>
  <c r="W25" i="6" s="1"/>
  <c r="K24" i="6"/>
  <c r="W24" i="6" s="1"/>
  <c r="K23" i="6"/>
  <c r="W23" i="6" s="1"/>
  <c r="K22" i="6"/>
  <c r="W22" i="6" s="1"/>
  <c r="K21" i="6"/>
  <c r="W21" i="6" s="1"/>
  <c r="K20" i="6"/>
  <c r="W20" i="6" s="1"/>
  <c r="K19" i="6"/>
  <c r="W19" i="6" s="1"/>
  <c r="K18" i="6"/>
  <c r="W18" i="6" s="1"/>
  <c r="K17" i="6"/>
  <c r="W17" i="6" s="1"/>
  <c r="K16" i="6"/>
  <c r="W16" i="6" s="1"/>
  <c r="K15" i="6"/>
  <c r="W15" i="6" s="1"/>
  <c r="K14" i="6"/>
  <c r="W14" i="6" s="1"/>
  <c r="K13" i="6"/>
  <c r="W13" i="6" s="1"/>
  <c r="K12" i="6"/>
  <c r="W12" i="6" s="1"/>
  <c r="K11" i="6"/>
  <c r="W11" i="6" s="1"/>
  <c r="K10" i="6"/>
  <c r="W10" i="6" s="1"/>
  <c r="K9" i="6"/>
  <c r="W9" i="6" s="1"/>
  <c r="K8" i="6"/>
  <c r="W8" i="6" s="1"/>
  <c r="K6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115" i="6" s="1"/>
  <c r="E16" i="10" s="1"/>
  <c r="J44" i="5" s="1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111" i="6" s="1"/>
  <c r="E12" i="10" s="1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107" i="6" s="1"/>
  <c r="E8" i="10" s="1"/>
  <c r="J36" i="5" s="1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104" i="6" s="1"/>
  <c r="E5" i="10" s="1"/>
  <c r="C105" i="6"/>
  <c r="B6" i="10" s="1"/>
  <c r="C104" i="6"/>
  <c r="B5" i="10" s="1"/>
  <c r="E133" i="10" l="1"/>
  <c r="E135" i="10"/>
  <c r="R104" i="9"/>
  <c r="R106" i="9"/>
  <c r="R107" i="9"/>
  <c r="R111" i="9"/>
  <c r="R114" i="9"/>
  <c r="R115" i="9"/>
  <c r="R110" i="9"/>
  <c r="R105" i="9"/>
  <c r="R109" i="9"/>
  <c r="R113" i="9"/>
  <c r="R116" i="9"/>
  <c r="X107" i="9"/>
  <c r="R59" i="10" s="1"/>
  <c r="X111" i="9"/>
  <c r="R63" i="10" s="1"/>
  <c r="X115" i="9"/>
  <c r="R67" i="10" s="1"/>
  <c r="N106" i="9"/>
  <c r="M58" i="10" s="1"/>
  <c r="N110" i="9"/>
  <c r="M62" i="10" s="1"/>
  <c r="N114" i="9"/>
  <c r="M66" i="10" s="1"/>
  <c r="X116" i="9"/>
  <c r="R68" i="10" s="1"/>
  <c r="R135" i="10" s="1"/>
  <c r="N105" i="9"/>
  <c r="M57" i="10" s="1"/>
  <c r="N107" i="9"/>
  <c r="M59" i="10" s="1"/>
  <c r="X109" i="9"/>
  <c r="R61" i="10" s="1"/>
  <c r="N111" i="9"/>
  <c r="M63" i="10" s="1"/>
  <c r="M99" i="10" s="1"/>
  <c r="N113" i="9"/>
  <c r="M65" i="10" s="1"/>
  <c r="N115" i="9"/>
  <c r="M67" i="10" s="1"/>
  <c r="K107" i="9"/>
  <c r="J59" i="10" s="1"/>
  <c r="R72" i="5" s="1"/>
  <c r="AF72" i="5" s="1"/>
  <c r="K111" i="9"/>
  <c r="J63" i="10" s="1"/>
  <c r="R76" i="5" s="1"/>
  <c r="AF76" i="5" s="1"/>
  <c r="K115" i="9"/>
  <c r="J67" i="10" s="1"/>
  <c r="R80" i="5" s="1"/>
  <c r="W55" i="9"/>
  <c r="K104" i="9"/>
  <c r="J56" i="10" s="1"/>
  <c r="K106" i="9"/>
  <c r="J58" i="10" s="1"/>
  <c r="R71" i="5" s="1"/>
  <c r="AF71" i="5" s="1"/>
  <c r="K110" i="9"/>
  <c r="J62" i="10" s="1"/>
  <c r="R75" i="5" s="1"/>
  <c r="K114" i="9"/>
  <c r="J66" i="10" s="1"/>
  <c r="R79" i="5" s="1"/>
  <c r="K116" i="9"/>
  <c r="J68" i="10" s="1"/>
  <c r="W27" i="9"/>
  <c r="K108" i="9"/>
  <c r="J60" i="10" s="1"/>
  <c r="R73" i="5" s="1"/>
  <c r="AF73" i="5" s="1"/>
  <c r="F107" i="9"/>
  <c r="E59" i="10" s="1"/>
  <c r="D72" i="5" s="1"/>
  <c r="F115" i="9"/>
  <c r="E67" i="10" s="1"/>
  <c r="J80" i="5" s="1"/>
  <c r="F106" i="9"/>
  <c r="E58" i="10" s="1"/>
  <c r="D71" i="5" s="1"/>
  <c r="F110" i="9"/>
  <c r="E62" i="10" s="1"/>
  <c r="D75" i="5" s="1"/>
  <c r="F114" i="9"/>
  <c r="E66" i="10" s="1"/>
  <c r="D79" i="5" s="1"/>
  <c r="F105" i="9"/>
  <c r="E57" i="10" s="1"/>
  <c r="J70" i="5" s="1"/>
  <c r="F109" i="9"/>
  <c r="E61" i="10" s="1"/>
  <c r="D74" i="5" s="1"/>
  <c r="F111" i="9"/>
  <c r="E63" i="10" s="1"/>
  <c r="R106" i="8"/>
  <c r="R107" i="8"/>
  <c r="R110" i="8"/>
  <c r="R114" i="8"/>
  <c r="R105" i="8"/>
  <c r="R109" i="8"/>
  <c r="R113" i="8"/>
  <c r="R104" i="8"/>
  <c r="R108" i="8"/>
  <c r="R112" i="8"/>
  <c r="R116" i="8"/>
  <c r="X107" i="8"/>
  <c r="R42" i="10" s="1"/>
  <c r="X111" i="8"/>
  <c r="R46" i="10" s="1"/>
  <c r="X115" i="8"/>
  <c r="R50" i="10" s="1"/>
  <c r="X110" i="8"/>
  <c r="R45" i="10" s="1"/>
  <c r="X112" i="8"/>
  <c r="R47" i="10" s="1"/>
  <c r="X114" i="8"/>
  <c r="R49" i="10" s="1"/>
  <c r="X116" i="8"/>
  <c r="R51" i="10" s="1"/>
  <c r="X104" i="8"/>
  <c r="R39" i="10" s="1"/>
  <c r="R122" i="10" s="1"/>
  <c r="X106" i="8"/>
  <c r="R41" i="10" s="1"/>
  <c r="X108" i="8"/>
  <c r="R43" i="10" s="1"/>
  <c r="X105" i="8"/>
  <c r="R40" i="10" s="1"/>
  <c r="X109" i="8"/>
  <c r="R44" i="10" s="1"/>
  <c r="X113" i="8"/>
  <c r="R48" i="10" s="1"/>
  <c r="F107" i="7"/>
  <c r="E25" i="10" s="1"/>
  <c r="D48" i="5" s="1"/>
  <c r="F111" i="7"/>
  <c r="E29" i="10" s="1"/>
  <c r="E127" i="10" s="1"/>
  <c r="F115" i="7"/>
  <c r="E33" i="10" s="1"/>
  <c r="J56" i="5" s="1"/>
  <c r="F106" i="7"/>
  <c r="E24" i="10" s="1"/>
  <c r="J47" i="5" s="1"/>
  <c r="F110" i="7"/>
  <c r="E28" i="10" s="1"/>
  <c r="J51" i="5" s="1"/>
  <c r="F114" i="7"/>
  <c r="E32" i="10" s="1"/>
  <c r="J55" i="5" s="1"/>
  <c r="R105" i="6"/>
  <c r="R109" i="6"/>
  <c r="R113" i="6"/>
  <c r="R106" i="6"/>
  <c r="R108" i="6"/>
  <c r="R110" i="6"/>
  <c r="R112" i="6"/>
  <c r="R116" i="6"/>
  <c r="R104" i="6"/>
  <c r="X104" i="6"/>
  <c r="R5" i="10" s="1"/>
  <c r="X108" i="6"/>
  <c r="R9" i="10" s="1"/>
  <c r="N116" i="6"/>
  <c r="M17" i="10" s="1"/>
  <c r="N107" i="6"/>
  <c r="M8" i="10" s="1"/>
  <c r="N111" i="6"/>
  <c r="M12" i="10" s="1"/>
  <c r="N106" i="6"/>
  <c r="M7" i="10" s="1"/>
  <c r="N110" i="6"/>
  <c r="M11" i="10" s="1"/>
  <c r="X112" i="6"/>
  <c r="R13" i="10" s="1"/>
  <c r="N115" i="6"/>
  <c r="M16" i="10" s="1"/>
  <c r="N104" i="6"/>
  <c r="M5" i="10" s="1"/>
  <c r="K104" i="6"/>
  <c r="J5" i="10" s="1"/>
  <c r="F106" i="6"/>
  <c r="E7" i="10" s="1"/>
  <c r="J35" i="5" s="1"/>
  <c r="F110" i="6"/>
  <c r="E11" i="10" s="1"/>
  <c r="F114" i="6"/>
  <c r="E15" i="10" s="1"/>
  <c r="J43" i="5" s="1"/>
  <c r="F105" i="6"/>
  <c r="E6" i="10" s="1"/>
  <c r="F108" i="6"/>
  <c r="E9" i="10" s="1"/>
  <c r="D37" i="5" s="1"/>
  <c r="F109" i="6"/>
  <c r="E10" i="10" s="1"/>
  <c r="J38" i="5" s="1"/>
  <c r="F112" i="6"/>
  <c r="E13" i="10" s="1"/>
  <c r="J41" i="5" s="1"/>
  <c r="F113" i="6"/>
  <c r="E14" i="10" s="1"/>
  <c r="J42" i="5" s="1"/>
  <c r="F116" i="6"/>
  <c r="E17" i="10" s="1"/>
  <c r="E132" i="10" s="1"/>
  <c r="X106" i="9"/>
  <c r="R58" i="10" s="1"/>
  <c r="X110" i="9"/>
  <c r="R62" i="10" s="1"/>
  <c r="X114" i="9"/>
  <c r="R66" i="10" s="1"/>
  <c r="N104" i="9"/>
  <c r="M56" i="10" s="1"/>
  <c r="M123" i="10" s="1"/>
  <c r="N108" i="9"/>
  <c r="M60" i="10" s="1"/>
  <c r="N112" i="9"/>
  <c r="M64" i="10" s="1"/>
  <c r="X105" i="9"/>
  <c r="R57" i="10" s="1"/>
  <c r="R123" i="10" s="1"/>
  <c r="X113" i="9"/>
  <c r="R65" i="10" s="1"/>
  <c r="N109" i="9"/>
  <c r="M61" i="10" s="1"/>
  <c r="K112" i="9"/>
  <c r="J64" i="10" s="1"/>
  <c r="W8" i="9"/>
  <c r="W20" i="9"/>
  <c r="W36" i="9"/>
  <c r="W48" i="9"/>
  <c r="W76" i="9"/>
  <c r="W92" i="9"/>
  <c r="K105" i="9"/>
  <c r="J57" i="10" s="1"/>
  <c r="K109" i="9"/>
  <c r="J61" i="10" s="1"/>
  <c r="K113" i="9"/>
  <c r="J65" i="10" s="1"/>
  <c r="R78" i="5" s="1"/>
  <c r="AF78" i="5" s="1"/>
  <c r="R112" i="7"/>
  <c r="R116" i="7"/>
  <c r="R104" i="7"/>
  <c r="R107" i="7"/>
  <c r="R110" i="7"/>
  <c r="R115" i="7"/>
  <c r="R108" i="7"/>
  <c r="R106" i="7"/>
  <c r="R111" i="7"/>
  <c r="AB34" i="5"/>
  <c r="N108" i="6"/>
  <c r="M9" i="10" s="1"/>
  <c r="N112" i="6"/>
  <c r="M13" i="10" s="1"/>
  <c r="K110" i="6"/>
  <c r="J11" i="10" s="1"/>
  <c r="R39" i="5" s="1"/>
  <c r="AF39" i="5" s="1"/>
  <c r="K107" i="6"/>
  <c r="J8" i="10" s="1"/>
  <c r="R36" i="5" s="1"/>
  <c r="AF36" i="5" s="1"/>
  <c r="K111" i="6"/>
  <c r="J12" i="10" s="1"/>
  <c r="K115" i="6"/>
  <c r="J16" i="10" s="1"/>
  <c r="R44" i="5" s="1"/>
  <c r="AF44" i="5" s="1"/>
  <c r="W6" i="6"/>
  <c r="K106" i="6"/>
  <c r="J7" i="10" s="1"/>
  <c r="R35" i="5" s="1"/>
  <c r="AF35" i="5" s="1"/>
  <c r="K108" i="6"/>
  <c r="J9" i="10" s="1"/>
  <c r="R37" i="5" s="1"/>
  <c r="AF37" i="5" s="1"/>
  <c r="K112" i="6"/>
  <c r="J13" i="10" s="1"/>
  <c r="R41" i="5" s="1"/>
  <c r="AF41" i="5" s="1"/>
  <c r="K116" i="6"/>
  <c r="J17" i="10" s="1"/>
  <c r="K114" i="6"/>
  <c r="J15" i="10" s="1"/>
  <c r="R43" i="5" s="1"/>
  <c r="AF43" i="5" s="1"/>
  <c r="K105" i="6"/>
  <c r="J6" i="10" s="1"/>
  <c r="R34" i="5" s="1"/>
  <c r="AF34" i="5" s="1"/>
  <c r="K109" i="6"/>
  <c r="J10" i="10" s="1"/>
  <c r="R38" i="5" s="1"/>
  <c r="AF38" i="5" s="1"/>
  <c r="K113" i="6"/>
  <c r="J14" i="10" s="1"/>
  <c r="R42" i="5" s="1"/>
  <c r="AF42" i="5" s="1"/>
  <c r="E141" i="10"/>
  <c r="D43" i="3"/>
  <c r="M120" i="10"/>
  <c r="M126" i="10"/>
  <c r="E121" i="10"/>
  <c r="B120" i="10"/>
  <c r="J39" i="5"/>
  <c r="J46" i="5"/>
  <c r="D46" i="5"/>
  <c r="J48" i="5"/>
  <c r="J50" i="5"/>
  <c r="D50" i="5"/>
  <c r="J72" i="5"/>
  <c r="D78" i="5"/>
  <c r="J78" i="5"/>
  <c r="J49" i="5"/>
  <c r="D49" i="5"/>
  <c r="J53" i="5"/>
  <c r="D53" i="5"/>
  <c r="J57" i="5"/>
  <c r="D57" i="5"/>
  <c r="D73" i="5"/>
  <c r="J73" i="5"/>
  <c r="J75" i="5"/>
  <c r="D77" i="5"/>
  <c r="J77" i="5"/>
  <c r="J79" i="5"/>
  <c r="D81" i="5"/>
  <c r="J81" i="5"/>
  <c r="J54" i="5"/>
  <c r="D54" i="5"/>
  <c r="AH79" i="5"/>
  <c r="AF75" i="5"/>
  <c r="AH63" i="5"/>
  <c r="AH49" i="5"/>
  <c r="D41" i="5"/>
  <c r="D38" i="5"/>
  <c r="L34" i="5"/>
  <c r="D39" i="5"/>
  <c r="D36" i="5"/>
  <c r="D40" i="5"/>
  <c r="D44" i="5"/>
  <c r="J40" i="5"/>
  <c r="B141" i="10"/>
  <c r="M94" i="10"/>
  <c r="F104" i="8"/>
  <c r="E39" i="10" s="1"/>
  <c r="F105" i="8"/>
  <c r="E40" i="10" s="1"/>
  <c r="F113" i="8"/>
  <c r="E48" i="10" s="1"/>
  <c r="J66" i="5" s="1"/>
  <c r="F108" i="8"/>
  <c r="E43" i="10" s="1"/>
  <c r="J61" i="5" s="1"/>
  <c r="F109" i="8"/>
  <c r="E44" i="10" s="1"/>
  <c r="F112" i="8"/>
  <c r="E47" i="10" s="1"/>
  <c r="F116" i="8"/>
  <c r="E51" i="10" s="1"/>
  <c r="F115" i="8"/>
  <c r="E50" i="10" s="1"/>
  <c r="D68" i="5" s="1"/>
  <c r="F106" i="8"/>
  <c r="E41" i="10" s="1"/>
  <c r="J59" i="5" s="1"/>
  <c r="F107" i="8"/>
  <c r="E42" i="10" s="1"/>
  <c r="D60" i="5" s="1"/>
  <c r="F110" i="8"/>
  <c r="E45" i="10" s="1"/>
  <c r="J63" i="5" s="1"/>
  <c r="F111" i="8"/>
  <c r="E46" i="10" s="1"/>
  <c r="J64" i="5" s="1"/>
  <c r="F114" i="8"/>
  <c r="E49" i="10" s="1"/>
  <c r="D67" i="5" s="1"/>
  <c r="X105" i="6"/>
  <c r="R6" i="10" s="1"/>
  <c r="X107" i="6"/>
  <c r="R8" i="10" s="1"/>
  <c r="X109" i="6"/>
  <c r="R10" i="10" s="1"/>
  <c r="X111" i="6"/>
  <c r="R12" i="10" s="1"/>
  <c r="X113" i="6"/>
  <c r="R14" i="10" s="1"/>
  <c r="X115" i="6"/>
  <c r="R16" i="10" s="1"/>
  <c r="X106" i="6"/>
  <c r="R7" i="10" s="1"/>
  <c r="X110" i="6"/>
  <c r="R11" i="10" s="1"/>
  <c r="X114" i="6"/>
  <c r="R15" i="10" s="1"/>
  <c r="X116" i="6"/>
  <c r="R17" i="10" s="1"/>
  <c r="E105" i="6"/>
  <c r="D6" i="10" s="1"/>
  <c r="T104" i="6"/>
  <c r="T105" i="6"/>
  <c r="S105" i="6"/>
  <c r="C104" i="7"/>
  <c r="B22" i="10" s="1"/>
  <c r="D111" i="7"/>
  <c r="C29" i="10" s="1"/>
  <c r="V116" i="9"/>
  <c r="P68" i="10" s="1"/>
  <c r="U116" i="9"/>
  <c r="O68" i="10" s="1"/>
  <c r="T116" i="9"/>
  <c r="N68" i="10" s="1"/>
  <c r="S116" i="9"/>
  <c r="Q116" i="9"/>
  <c r="P116" i="9"/>
  <c r="O116" i="9"/>
  <c r="M116" i="9"/>
  <c r="L68" i="10" s="1"/>
  <c r="L116" i="9"/>
  <c r="K68" i="10" s="1"/>
  <c r="J116" i="9"/>
  <c r="I68" i="10" s="1"/>
  <c r="I116" i="9"/>
  <c r="H68" i="10" s="1"/>
  <c r="H116" i="9"/>
  <c r="G68" i="10" s="1"/>
  <c r="G116" i="9"/>
  <c r="F68" i="10" s="1"/>
  <c r="E116" i="9"/>
  <c r="D68" i="10" s="1"/>
  <c r="D116" i="9"/>
  <c r="C68" i="10" s="1"/>
  <c r="C116" i="9"/>
  <c r="B68" i="10" s="1"/>
  <c r="V115" i="9"/>
  <c r="P67" i="10" s="1"/>
  <c r="U115" i="9"/>
  <c r="O67" i="10" s="1"/>
  <c r="T115" i="9"/>
  <c r="N67" i="10" s="1"/>
  <c r="S115" i="9"/>
  <c r="Q115" i="9"/>
  <c r="P115" i="9"/>
  <c r="O115" i="9"/>
  <c r="M115" i="9"/>
  <c r="L67" i="10" s="1"/>
  <c r="P80" i="5" s="1"/>
  <c r="L115" i="9"/>
  <c r="K67" i="10" s="1"/>
  <c r="N80" i="5" s="1"/>
  <c r="J115" i="9"/>
  <c r="I67" i="10" s="1"/>
  <c r="I115" i="9"/>
  <c r="H67" i="10" s="1"/>
  <c r="H115" i="9"/>
  <c r="G67" i="10" s="1"/>
  <c r="T80" i="5" s="1"/>
  <c r="G115" i="9"/>
  <c r="F67" i="10" s="1"/>
  <c r="H80" i="5" s="1"/>
  <c r="E115" i="9"/>
  <c r="D67" i="10" s="1"/>
  <c r="D115" i="9"/>
  <c r="C67" i="10" s="1"/>
  <c r="C115" i="9"/>
  <c r="B67" i="10" s="1"/>
  <c r="L80" i="5" s="1"/>
  <c r="V114" i="9"/>
  <c r="P66" i="10" s="1"/>
  <c r="U114" i="9"/>
  <c r="O66" i="10" s="1"/>
  <c r="T114" i="9"/>
  <c r="N66" i="10" s="1"/>
  <c r="S114" i="9"/>
  <c r="Q114" i="9"/>
  <c r="P114" i="9"/>
  <c r="O114" i="9"/>
  <c r="M114" i="9"/>
  <c r="L66" i="10" s="1"/>
  <c r="P79" i="5" s="1"/>
  <c r="L114" i="9"/>
  <c r="K66" i="10" s="1"/>
  <c r="N79" i="5" s="1"/>
  <c r="J114" i="9"/>
  <c r="I66" i="10" s="1"/>
  <c r="I114" i="9"/>
  <c r="H66" i="10" s="1"/>
  <c r="H114" i="9"/>
  <c r="G66" i="10" s="1"/>
  <c r="T79" i="5" s="1"/>
  <c r="G114" i="9"/>
  <c r="F66" i="10" s="1"/>
  <c r="H79" i="5" s="1"/>
  <c r="E114" i="9"/>
  <c r="D66" i="10" s="1"/>
  <c r="D114" i="9"/>
  <c r="C66" i="10" s="1"/>
  <c r="C114" i="9"/>
  <c r="B66" i="10" s="1"/>
  <c r="L79" i="5" s="1"/>
  <c r="V113" i="9"/>
  <c r="P65" i="10" s="1"/>
  <c r="U113" i="9"/>
  <c r="O65" i="10" s="1"/>
  <c r="T113" i="9"/>
  <c r="N65" i="10" s="1"/>
  <c r="S113" i="9"/>
  <c r="Q113" i="9"/>
  <c r="P113" i="9"/>
  <c r="O113" i="9"/>
  <c r="M113" i="9"/>
  <c r="L65" i="10" s="1"/>
  <c r="P78" i="5" s="1"/>
  <c r="L113" i="9"/>
  <c r="K65" i="10" s="1"/>
  <c r="N78" i="5" s="1"/>
  <c r="AD78" i="5" s="1"/>
  <c r="J113" i="9"/>
  <c r="I65" i="10" s="1"/>
  <c r="I113" i="9"/>
  <c r="H65" i="10" s="1"/>
  <c r="H113" i="9"/>
  <c r="G65" i="10" s="1"/>
  <c r="T78" i="5" s="1"/>
  <c r="G113" i="9"/>
  <c r="F65" i="10" s="1"/>
  <c r="F78" i="5" s="1"/>
  <c r="E113" i="9"/>
  <c r="D65" i="10" s="1"/>
  <c r="D113" i="9"/>
  <c r="C65" i="10" s="1"/>
  <c r="C113" i="9"/>
  <c r="B65" i="10" s="1"/>
  <c r="L78" i="5" s="1"/>
  <c r="V112" i="9"/>
  <c r="P64" i="10" s="1"/>
  <c r="U112" i="9"/>
  <c r="O64" i="10" s="1"/>
  <c r="T112" i="9"/>
  <c r="N64" i="10" s="1"/>
  <c r="S112" i="9"/>
  <c r="Q112" i="9"/>
  <c r="P112" i="9"/>
  <c r="O112" i="9"/>
  <c r="M112" i="9"/>
  <c r="L64" i="10" s="1"/>
  <c r="L112" i="9"/>
  <c r="K64" i="10" s="1"/>
  <c r="J112" i="9"/>
  <c r="I64" i="10" s="1"/>
  <c r="I112" i="9"/>
  <c r="H64" i="10" s="1"/>
  <c r="H112" i="9"/>
  <c r="G64" i="10" s="1"/>
  <c r="G112" i="9"/>
  <c r="F64" i="10" s="1"/>
  <c r="E112" i="9"/>
  <c r="D64" i="10" s="1"/>
  <c r="D112" i="9"/>
  <c r="C64" i="10" s="1"/>
  <c r="C112" i="9"/>
  <c r="B64" i="10" s="1"/>
  <c r="V111" i="9"/>
  <c r="P63" i="10" s="1"/>
  <c r="U111" i="9"/>
  <c r="O63" i="10" s="1"/>
  <c r="T111" i="9"/>
  <c r="N63" i="10" s="1"/>
  <c r="S111" i="9"/>
  <c r="Q111" i="9"/>
  <c r="P111" i="9"/>
  <c r="O111" i="9"/>
  <c r="M111" i="9"/>
  <c r="L63" i="10" s="1"/>
  <c r="P76" i="5" s="1"/>
  <c r="L111" i="9"/>
  <c r="K63" i="10" s="1"/>
  <c r="N76" i="5" s="1"/>
  <c r="AD76" i="5" s="1"/>
  <c r="J111" i="9"/>
  <c r="I63" i="10" s="1"/>
  <c r="I111" i="9"/>
  <c r="H63" i="10" s="1"/>
  <c r="H111" i="9"/>
  <c r="G63" i="10" s="1"/>
  <c r="T76" i="5" s="1"/>
  <c r="G111" i="9"/>
  <c r="F63" i="10" s="1"/>
  <c r="E111" i="9"/>
  <c r="D63" i="10" s="1"/>
  <c r="D111" i="9"/>
  <c r="C63" i="10" s="1"/>
  <c r="C152" i="10" s="1"/>
  <c r="C111" i="9"/>
  <c r="B63" i="10" s="1"/>
  <c r="V110" i="9"/>
  <c r="P62" i="10" s="1"/>
  <c r="U110" i="9"/>
  <c r="O62" i="10" s="1"/>
  <c r="T110" i="9"/>
  <c r="N62" i="10" s="1"/>
  <c r="S110" i="9"/>
  <c r="Q110" i="9"/>
  <c r="P110" i="9"/>
  <c r="O110" i="9"/>
  <c r="M110" i="9"/>
  <c r="L62" i="10" s="1"/>
  <c r="P75" i="5" s="1"/>
  <c r="L110" i="9"/>
  <c r="K62" i="10" s="1"/>
  <c r="N75" i="5" s="1"/>
  <c r="AD75" i="5" s="1"/>
  <c r="J110" i="9"/>
  <c r="I62" i="10" s="1"/>
  <c r="I110" i="9"/>
  <c r="H62" i="10" s="1"/>
  <c r="H110" i="9"/>
  <c r="G62" i="10" s="1"/>
  <c r="T75" i="5" s="1"/>
  <c r="G110" i="9"/>
  <c r="F62" i="10" s="1"/>
  <c r="H75" i="5" s="1"/>
  <c r="E110" i="9"/>
  <c r="D62" i="10" s="1"/>
  <c r="D110" i="9"/>
  <c r="C62" i="10" s="1"/>
  <c r="C110" i="9"/>
  <c r="B62" i="10" s="1"/>
  <c r="L75" i="5" s="1"/>
  <c r="V109" i="9"/>
  <c r="P61" i="10" s="1"/>
  <c r="U109" i="9"/>
  <c r="O61" i="10" s="1"/>
  <c r="T109" i="9"/>
  <c r="N61" i="10" s="1"/>
  <c r="S109" i="9"/>
  <c r="Q109" i="9"/>
  <c r="P109" i="9"/>
  <c r="O109" i="9"/>
  <c r="M109" i="9"/>
  <c r="L61" i="10" s="1"/>
  <c r="L109" i="9"/>
  <c r="K61" i="10" s="1"/>
  <c r="J109" i="9"/>
  <c r="I61" i="10" s="1"/>
  <c r="I109" i="9"/>
  <c r="H61" i="10" s="1"/>
  <c r="H109" i="9"/>
  <c r="G61" i="10" s="1"/>
  <c r="G109" i="9"/>
  <c r="F61" i="10" s="1"/>
  <c r="E109" i="9"/>
  <c r="D61" i="10" s="1"/>
  <c r="D109" i="9"/>
  <c r="C61" i="10" s="1"/>
  <c r="C109" i="9"/>
  <c r="B61" i="10" s="1"/>
  <c r="V108" i="9"/>
  <c r="P60" i="10" s="1"/>
  <c r="U108" i="9"/>
  <c r="O60" i="10" s="1"/>
  <c r="T108" i="9"/>
  <c r="N60" i="10" s="1"/>
  <c r="S108" i="9"/>
  <c r="Q108" i="9"/>
  <c r="P108" i="9"/>
  <c r="O108" i="9"/>
  <c r="M108" i="9"/>
  <c r="L60" i="10" s="1"/>
  <c r="P73" i="5" s="1"/>
  <c r="L108" i="9"/>
  <c r="K60" i="10" s="1"/>
  <c r="N73" i="5" s="1"/>
  <c r="AD73" i="5" s="1"/>
  <c r="J108" i="9"/>
  <c r="I60" i="10" s="1"/>
  <c r="I108" i="9"/>
  <c r="H60" i="10" s="1"/>
  <c r="H108" i="9"/>
  <c r="G60" i="10" s="1"/>
  <c r="T73" i="5" s="1"/>
  <c r="G108" i="9"/>
  <c r="F60" i="10" s="1"/>
  <c r="F73" i="5" s="1"/>
  <c r="E108" i="9"/>
  <c r="D60" i="10" s="1"/>
  <c r="D108" i="9"/>
  <c r="C60" i="10" s="1"/>
  <c r="C108" i="9"/>
  <c r="B60" i="10" s="1"/>
  <c r="L73" i="5" s="1"/>
  <c r="V107" i="9"/>
  <c r="P59" i="10" s="1"/>
  <c r="U107" i="9"/>
  <c r="O59" i="10" s="1"/>
  <c r="T107" i="9"/>
  <c r="N59" i="10" s="1"/>
  <c r="S107" i="9"/>
  <c r="Q107" i="9"/>
  <c r="P107" i="9"/>
  <c r="O107" i="9"/>
  <c r="M107" i="9"/>
  <c r="L59" i="10" s="1"/>
  <c r="P72" i="5" s="1"/>
  <c r="L107" i="9"/>
  <c r="K59" i="10" s="1"/>
  <c r="N72" i="5" s="1"/>
  <c r="AD72" i="5" s="1"/>
  <c r="J107" i="9"/>
  <c r="I59" i="10" s="1"/>
  <c r="I107" i="9"/>
  <c r="H59" i="10" s="1"/>
  <c r="H107" i="9"/>
  <c r="G59" i="10" s="1"/>
  <c r="T72" i="5" s="1"/>
  <c r="G107" i="9"/>
  <c r="F59" i="10" s="1"/>
  <c r="H72" i="5" s="1"/>
  <c r="E107" i="9"/>
  <c r="D59" i="10" s="1"/>
  <c r="D107" i="9"/>
  <c r="C59" i="10" s="1"/>
  <c r="C107" i="9"/>
  <c r="B59" i="10" s="1"/>
  <c r="L72" i="5" s="1"/>
  <c r="V106" i="9"/>
  <c r="P58" i="10" s="1"/>
  <c r="U106" i="9"/>
  <c r="O58" i="10" s="1"/>
  <c r="T106" i="9"/>
  <c r="N58" i="10" s="1"/>
  <c r="S106" i="9"/>
  <c r="Q106" i="9"/>
  <c r="P106" i="9"/>
  <c r="O106" i="9"/>
  <c r="M106" i="9"/>
  <c r="L58" i="10" s="1"/>
  <c r="P71" i="5" s="1"/>
  <c r="L106" i="9"/>
  <c r="K58" i="10" s="1"/>
  <c r="N71" i="5" s="1"/>
  <c r="AD71" i="5" s="1"/>
  <c r="J106" i="9"/>
  <c r="I58" i="10" s="1"/>
  <c r="I106" i="9"/>
  <c r="H58" i="10" s="1"/>
  <c r="H106" i="9"/>
  <c r="G58" i="10" s="1"/>
  <c r="T71" i="5" s="1"/>
  <c r="G106" i="9"/>
  <c r="F58" i="10" s="1"/>
  <c r="F71" i="5" s="1"/>
  <c r="E106" i="9"/>
  <c r="D58" i="10" s="1"/>
  <c r="D106" i="9"/>
  <c r="C58" i="10" s="1"/>
  <c r="C106" i="9"/>
  <c r="B58" i="10" s="1"/>
  <c r="L71" i="5" s="1"/>
  <c r="V105" i="9"/>
  <c r="P57" i="10" s="1"/>
  <c r="P123" i="10" s="1"/>
  <c r="U105" i="9"/>
  <c r="O57" i="10" s="1"/>
  <c r="T105" i="9"/>
  <c r="N57" i="10" s="1"/>
  <c r="S105" i="9"/>
  <c r="Q105" i="9"/>
  <c r="P105" i="9"/>
  <c r="O105" i="9"/>
  <c r="M105" i="9"/>
  <c r="L57" i="10" s="1"/>
  <c r="L105" i="9"/>
  <c r="K57" i="10" s="1"/>
  <c r="N70" i="5" s="1"/>
  <c r="AD70" i="5" s="1"/>
  <c r="J105" i="9"/>
  <c r="I57" i="10" s="1"/>
  <c r="I105" i="9"/>
  <c r="H57" i="10" s="1"/>
  <c r="H105" i="9"/>
  <c r="G57" i="10" s="1"/>
  <c r="T70" i="5" s="1"/>
  <c r="S92" i="5" s="1"/>
  <c r="G105" i="9"/>
  <c r="F57" i="10" s="1"/>
  <c r="E105" i="9"/>
  <c r="D57" i="10" s="1"/>
  <c r="D105" i="9"/>
  <c r="C57" i="10" s="1"/>
  <c r="C105" i="9"/>
  <c r="B57" i="10" s="1"/>
  <c r="U104" i="9"/>
  <c r="O56" i="10" s="1"/>
  <c r="T104" i="9"/>
  <c r="N56" i="10" s="1"/>
  <c r="S104" i="9"/>
  <c r="Q104" i="9"/>
  <c r="P104" i="9"/>
  <c r="O104" i="9"/>
  <c r="M104" i="9"/>
  <c r="L56" i="10" s="1"/>
  <c r="L104" i="9"/>
  <c r="K56" i="10" s="1"/>
  <c r="J104" i="9"/>
  <c r="I56" i="10" s="1"/>
  <c r="I104" i="9"/>
  <c r="H56" i="10" s="1"/>
  <c r="H104" i="9"/>
  <c r="G56" i="10" s="1"/>
  <c r="G104" i="9"/>
  <c r="F56" i="10" s="1"/>
  <c r="E104" i="9"/>
  <c r="D56" i="10" s="1"/>
  <c r="D104" i="9"/>
  <c r="C56" i="10" s="1"/>
  <c r="C104" i="9"/>
  <c r="B56" i="10" s="1"/>
  <c r="J71" i="5" l="1"/>
  <c r="J126" i="10"/>
  <c r="R134" i="10"/>
  <c r="J74" i="5"/>
  <c r="R132" i="10"/>
  <c r="J45" i="5"/>
  <c r="J135" i="10"/>
  <c r="E112" i="10"/>
  <c r="H77" i="5"/>
  <c r="N77" i="5"/>
  <c r="AD77" i="5" s="1"/>
  <c r="D65" i="5"/>
  <c r="E113" i="10"/>
  <c r="E104" i="10"/>
  <c r="D35" i="5"/>
  <c r="J37" i="5"/>
  <c r="J99" i="10"/>
  <c r="R77" i="5"/>
  <c r="AF77" i="5" s="1"/>
  <c r="M135" i="10"/>
  <c r="L77" i="5"/>
  <c r="T77" i="5"/>
  <c r="P77" i="5"/>
  <c r="E102" i="10"/>
  <c r="D45" i="5"/>
  <c r="J129" i="10"/>
  <c r="R113" i="10"/>
  <c r="E126" i="10"/>
  <c r="P74" i="5"/>
  <c r="R74" i="5"/>
  <c r="AF74" i="5" s="1"/>
  <c r="L74" i="5"/>
  <c r="J62" i="5"/>
  <c r="T74" i="5"/>
  <c r="F123" i="10"/>
  <c r="F74" i="5"/>
  <c r="N74" i="5"/>
  <c r="AD74" i="5" s="1"/>
  <c r="J104" i="10"/>
  <c r="D34" i="5"/>
  <c r="D123" i="5" s="1"/>
  <c r="P135" i="10"/>
  <c r="M132" i="10"/>
  <c r="L81" i="5"/>
  <c r="B135" i="10"/>
  <c r="G135" i="10"/>
  <c r="L135" i="10"/>
  <c r="F135" i="10"/>
  <c r="C146" i="10"/>
  <c r="C135" i="10"/>
  <c r="H135" i="10"/>
  <c r="N135" i="10"/>
  <c r="D55" i="5"/>
  <c r="K135" i="10"/>
  <c r="B146" i="10"/>
  <c r="D135" i="10"/>
  <c r="I135" i="10"/>
  <c r="O135" i="10"/>
  <c r="E134" i="10"/>
  <c r="D52" i="5"/>
  <c r="C95" i="5" s="1"/>
  <c r="D70" i="5"/>
  <c r="D135" i="5" s="1"/>
  <c r="J132" i="10"/>
  <c r="E122" i="10"/>
  <c r="R40" i="5"/>
  <c r="AF40" i="5" s="1"/>
  <c r="M129" i="10"/>
  <c r="D43" i="5"/>
  <c r="D51" i="5"/>
  <c r="B158" i="10"/>
  <c r="R128" i="10"/>
  <c r="R129" i="10"/>
  <c r="M104" i="10"/>
  <c r="R81" i="5"/>
  <c r="AF81" i="5" s="1"/>
  <c r="D123" i="10"/>
  <c r="I123" i="10"/>
  <c r="D158" i="10"/>
  <c r="R104" i="10"/>
  <c r="D69" i="5"/>
  <c r="E103" i="10"/>
  <c r="J34" i="5"/>
  <c r="I101" i="5" s="1"/>
  <c r="J52" i="5"/>
  <c r="E123" i="10"/>
  <c r="J120" i="10"/>
  <c r="F81" i="5"/>
  <c r="N81" i="5"/>
  <c r="AD81" i="5" s="1"/>
  <c r="E94" i="10"/>
  <c r="D80" i="5"/>
  <c r="C158" i="10"/>
  <c r="L123" i="10"/>
  <c r="T81" i="5"/>
  <c r="P81" i="5"/>
  <c r="E97" i="10"/>
  <c r="J68" i="5"/>
  <c r="R45" i="5"/>
  <c r="AF45" i="5" s="1"/>
  <c r="J123" i="10"/>
  <c r="H123" i="10"/>
  <c r="H129" i="10"/>
  <c r="F129" i="10"/>
  <c r="D129" i="10"/>
  <c r="D76" i="5"/>
  <c r="E99" i="10"/>
  <c r="J76" i="5"/>
  <c r="I97" i="5" s="1"/>
  <c r="E129" i="10"/>
  <c r="B129" i="10"/>
  <c r="J65" i="5"/>
  <c r="E128" i="10"/>
  <c r="D58" i="5"/>
  <c r="C91" i="5" s="1"/>
  <c r="D61" i="5"/>
  <c r="D56" i="5"/>
  <c r="D47" i="5"/>
  <c r="M109" i="10"/>
  <c r="E109" i="10"/>
  <c r="I94" i="5"/>
  <c r="B143" i="10"/>
  <c r="E107" i="10"/>
  <c r="D42" i="5"/>
  <c r="E120" i="10"/>
  <c r="E92" i="10"/>
  <c r="O123" i="10"/>
  <c r="O129" i="10"/>
  <c r="U92" i="5"/>
  <c r="N129" i="10"/>
  <c r="P129" i="10"/>
  <c r="L129" i="10"/>
  <c r="K123" i="10"/>
  <c r="P70" i="5"/>
  <c r="O97" i="5" s="1"/>
  <c r="K129" i="10"/>
  <c r="H81" i="5"/>
  <c r="F77" i="5"/>
  <c r="H73" i="5"/>
  <c r="H78" i="5"/>
  <c r="H74" i="5"/>
  <c r="H70" i="5"/>
  <c r="I129" i="10"/>
  <c r="F79" i="5"/>
  <c r="F75" i="5"/>
  <c r="H71" i="5"/>
  <c r="F80" i="5"/>
  <c r="F76" i="5"/>
  <c r="F72" i="5"/>
  <c r="J109" i="10"/>
  <c r="G123" i="10"/>
  <c r="W104" i="9"/>
  <c r="Q56" i="10" s="1"/>
  <c r="N123" i="10"/>
  <c r="J94" i="10"/>
  <c r="H76" i="5"/>
  <c r="R70" i="5"/>
  <c r="AF70" i="5" s="1"/>
  <c r="G129" i="10"/>
  <c r="F70" i="5"/>
  <c r="F135" i="5" s="1"/>
  <c r="L76" i="5"/>
  <c r="C129" i="10"/>
  <c r="D152" i="10"/>
  <c r="B152" i="10"/>
  <c r="C123" i="10"/>
  <c r="B123" i="10"/>
  <c r="D146" i="10"/>
  <c r="L70" i="5"/>
  <c r="K103" i="5" s="1"/>
  <c r="B94" i="10"/>
  <c r="J67" i="5"/>
  <c r="E93" i="10"/>
  <c r="D64" i="5"/>
  <c r="J60" i="5"/>
  <c r="D59" i="5"/>
  <c r="D62" i="5"/>
  <c r="D66" i="5"/>
  <c r="J69" i="5"/>
  <c r="D63" i="5"/>
  <c r="E108" i="10"/>
  <c r="E98" i="10"/>
  <c r="J58" i="5"/>
  <c r="I96" i="5" s="1"/>
  <c r="C150" i="10"/>
  <c r="R99" i="10"/>
  <c r="R126" i="10"/>
  <c r="U89" i="5"/>
  <c r="R94" i="10"/>
  <c r="R120" i="10"/>
  <c r="R93" i="10"/>
  <c r="R109" i="10"/>
  <c r="R108" i="10"/>
  <c r="R98" i="10"/>
  <c r="N6" i="10"/>
  <c r="N5" i="10"/>
  <c r="D94" i="10"/>
  <c r="D143" i="10"/>
  <c r="J43" i="3"/>
  <c r="K43" i="3"/>
  <c r="D42" i="3"/>
  <c r="L43" i="3"/>
  <c r="N43" i="3"/>
  <c r="S97" i="5"/>
  <c r="M97" i="5"/>
  <c r="C90" i="5"/>
  <c r="D127" i="5"/>
  <c r="D125" i="5"/>
  <c r="U97" i="5"/>
  <c r="AH80" i="5"/>
  <c r="AF79" i="5"/>
  <c r="AD79" i="5"/>
  <c r="AH50" i="5"/>
  <c r="AH64" i="5"/>
  <c r="I89" i="5"/>
  <c r="K89" i="5"/>
  <c r="W110" i="9"/>
  <c r="Q62" i="10" s="1"/>
  <c r="W113" i="9"/>
  <c r="Q65" i="10" s="1"/>
  <c r="W105" i="9"/>
  <c r="Q57" i="10" s="1"/>
  <c r="W106" i="9"/>
  <c r="Q58" i="10" s="1"/>
  <c r="W109" i="9"/>
  <c r="Q61" i="10" s="1"/>
  <c r="W111" i="9"/>
  <c r="Q63" i="10" s="1"/>
  <c r="W107" i="9"/>
  <c r="Q59" i="10" s="1"/>
  <c r="W114" i="9"/>
  <c r="Q66" i="10" s="1"/>
  <c r="W108" i="9"/>
  <c r="Q60" i="10" s="1"/>
  <c r="W115" i="9"/>
  <c r="Q67" i="10" s="1"/>
  <c r="W112" i="9"/>
  <c r="Q64" i="10" s="1"/>
  <c r="W116" i="9"/>
  <c r="Q68" i="10" s="1"/>
  <c r="C94" i="5" l="1"/>
  <c r="C107" i="5"/>
  <c r="C101" i="5"/>
  <c r="C92" i="5"/>
  <c r="D136" i="5"/>
  <c r="D137" i="5"/>
  <c r="C89" i="5"/>
  <c r="D124" i="5"/>
  <c r="C97" i="5"/>
  <c r="I103" i="5"/>
  <c r="C105" i="5"/>
  <c r="I105" i="5"/>
  <c r="I107" i="5"/>
  <c r="I95" i="5"/>
  <c r="Q94" i="5"/>
  <c r="D129" i="5"/>
  <c r="D128" i="5"/>
  <c r="I102" i="5"/>
  <c r="D131" i="5"/>
  <c r="F136" i="5"/>
  <c r="E97" i="5"/>
  <c r="Q135" i="10"/>
  <c r="C103" i="5"/>
  <c r="D133" i="5"/>
  <c r="G97" i="5"/>
  <c r="D132" i="5"/>
  <c r="F137" i="5"/>
  <c r="Q129" i="10"/>
  <c r="Q107" i="5"/>
  <c r="Q97" i="5"/>
  <c r="Q103" i="5"/>
  <c r="C102" i="5"/>
  <c r="C96" i="5"/>
  <c r="I106" i="5"/>
  <c r="C106" i="5"/>
  <c r="Q123" i="10"/>
  <c r="K97" i="5"/>
  <c r="U103" i="5"/>
  <c r="N94" i="10"/>
  <c r="N120" i="10"/>
  <c r="J42" i="3"/>
  <c r="L42" i="3"/>
  <c r="N42" i="3"/>
  <c r="D41" i="3"/>
  <c r="K42" i="3"/>
  <c r="AH65" i="5"/>
  <c r="AH51" i="5"/>
  <c r="AF80" i="5"/>
  <c r="AD80" i="5"/>
  <c r="V116" i="8"/>
  <c r="P51" i="10" s="1"/>
  <c r="U116" i="8"/>
  <c r="O51" i="10" s="1"/>
  <c r="T116" i="8"/>
  <c r="N51" i="10" s="1"/>
  <c r="S116" i="8"/>
  <c r="Q116" i="8"/>
  <c r="P116" i="8"/>
  <c r="O116" i="8"/>
  <c r="M116" i="8"/>
  <c r="L51" i="10" s="1"/>
  <c r="L116" i="8"/>
  <c r="K51" i="10" s="1"/>
  <c r="J116" i="8"/>
  <c r="I51" i="10" s="1"/>
  <c r="I116" i="8"/>
  <c r="H51" i="10" s="1"/>
  <c r="H116" i="8"/>
  <c r="G51" i="10" s="1"/>
  <c r="G116" i="8"/>
  <c r="F51" i="10" s="1"/>
  <c r="E116" i="8"/>
  <c r="D51" i="10" s="1"/>
  <c r="D116" i="8"/>
  <c r="C51" i="10" s="1"/>
  <c r="C116" i="8"/>
  <c r="B51" i="10" s="1"/>
  <c r="V115" i="8"/>
  <c r="P50" i="10" s="1"/>
  <c r="U115" i="8"/>
  <c r="O50" i="10" s="1"/>
  <c r="T115" i="8"/>
  <c r="N50" i="10" s="1"/>
  <c r="S115" i="8"/>
  <c r="Q115" i="8"/>
  <c r="P115" i="8"/>
  <c r="O115" i="8"/>
  <c r="M115" i="8"/>
  <c r="L50" i="10" s="1"/>
  <c r="P68" i="5" s="1"/>
  <c r="L115" i="8"/>
  <c r="K50" i="10" s="1"/>
  <c r="N68" i="5" s="1"/>
  <c r="J115" i="8"/>
  <c r="I50" i="10" s="1"/>
  <c r="I115" i="8"/>
  <c r="H50" i="10" s="1"/>
  <c r="H115" i="8"/>
  <c r="G50" i="10" s="1"/>
  <c r="T68" i="5" s="1"/>
  <c r="G115" i="8"/>
  <c r="F50" i="10" s="1"/>
  <c r="E115" i="8"/>
  <c r="D50" i="10" s="1"/>
  <c r="D115" i="8"/>
  <c r="C50" i="10" s="1"/>
  <c r="C115" i="8"/>
  <c r="B50" i="10" s="1"/>
  <c r="L68" i="5" s="1"/>
  <c r="V114" i="8"/>
  <c r="P49" i="10" s="1"/>
  <c r="U114" i="8"/>
  <c r="O49" i="10" s="1"/>
  <c r="T114" i="8"/>
  <c r="N49" i="10" s="1"/>
  <c r="S114" i="8"/>
  <c r="Q114" i="8"/>
  <c r="P114" i="8"/>
  <c r="O114" i="8"/>
  <c r="M114" i="8"/>
  <c r="L49" i="10" s="1"/>
  <c r="P67" i="5" s="1"/>
  <c r="L114" i="8"/>
  <c r="K49" i="10" s="1"/>
  <c r="N67" i="5" s="1"/>
  <c r="J114" i="8"/>
  <c r="I49" i="10" s="1"/>
  <c r="I114" i="8"/>
  <c r="H49" i="10" s="1"/>
  <c r="H114" i="8"/>
  <c r="G49" i="10" s="1"/>
  <c r="T67" i="5" s="1"/>
  <c r="G114" i="8"/>
  <c r="F49" i="10" s="1"/>
  <c r="E114" i="8"/>
  <c r="D49" i="10" s="1"/>
  <c r="D114" i="8"/>
  <c r="C49" i="10" s="1"/>
  <c r="C114" i="8"/>
  <c r="B49" i="10" s="1"/>
  <c r="L67" i="5" s="1"/>
  <c r="V113" i="8"/>
  <c r="P48" i="10" s="1"/>
  <c r="U113" i="8"/>
  <c r="O48" i="10" s="1"/>
  <c r="T113" i="8"/>
  <c r="N48" i="10" s="1"/>
  <c r="S113" i="8"/>
  <c r="Q113" i="8"/>
  <c r="P113" i="8"/>
  <c r="O113" i="8"/>
  <c r="M113" i="8"/>
  <c r="L48" i="10" s="1"/>
  <c r="P66" i="5" s="1"/>
  <c r="L113" i="8"/>
  <c r="K48" i="10" s="1"/>
  <c r="N66" i="5" s="1"/>
  <c r="J113" i="8"/>
  <c r="I48" i="10" s="1"/>
  <c r="I113" i="8"/>
  <c r="H48" i="10" s="1"/>
  <c r="H113" i="8"/>
  <c r="G113" i="8"/>
  <c r="F48" i="10" s="1"/>
  <c r="E113" i="8"/>
  <c r="D48" i="10" s="1"/>
  <c r="D113" i="8"/>
  <c r="C48" i="10" s="1"/>
  <c r="C113" i="8"/>
  <c r="B48" i="10" s="1"/>
  <c r="L66" i="5" s="1"/>
  <c r="V112" i="8"/>
  <c r="P47" i="10" s="1"/>
  <c r="U112" i="8"/>
  <c r="O47" i="10" s="1"/>
  <c r="T112" i="8"/>
  <c r="N47" i="10" s="1"/>
  <c r="S112" i="8"/>
  <c r="Q112" i="8"/>
  <c r="P112" i="8"/>
  <c r="O112" i="8"/>
  <c r="M112" i="8"/>
  <c r="L47" i="10" s="1"/>
  <c r="L112" i="8"/>
  <c r="K47" i="10" s="1"/>
  <c r="J112" i="8"/>
  <c r="I47" i="10" s="1"/>
  <c r="I112" i="8"/>
  <c r="H47" i="10" s="1"/>
  <c r="H112" i="8"/>
  <c r="G47" i="10" s="1"/>
  <c r="G112" i="8"/>
  <c r="F47" i="10" s="1"/>
  <c r="E112" i="8"/>
  <c r="D47" i="10" s="1"/>
  <c r="D112" i="8"/>
  <c r="C47" i="10" s="1"/>
  <c r="C112" i="8"/>
  <c r="B47" i="10" s="1"/>
  <c r="V111" i="8"/>
  <c r="P46" i="10" s="1"/>
  <c r="U111" i="8"/>
  <c r="O46" i="10" s="1"/>
  <c r="T111" i="8"/>
  <c r="N46" i="10" s="1"/>
  <c r="S111" i="8"/>
  <c r="Q111" i="8"/>
  <c r="P111" i="8"/>
  <c r="O111" i="8"/>
  <c r="M111" i="8"/>
  <c r="L46" i="10" s="1"/>
  <c r="L111" i="8"/>
  <c r="K46" i="10" s="1"/>
  <c r="J111" i="8"/>
  <c r="I46" i="10" s="1"/>
  <c r="I111" i="8"/>
  <c r="H46" i="10" s="1"/>
  <c r="H111" i="8"/>
  <c r="G46" i="10" s="1"/>
  <c r="G111" i="8"/>
  <c r="F46" i="10" s="1"/>
  <c r="E111" i="8"/>
  <c r="D46" i="10" s="1"/>
  <c r="D111" i="8"/>
  <c r="C46" i="10" s="1"/>
  <c r="C111" i="8"/>
  <c r="B46" i="10" s="1"/>
  <c r="V110" i="8"/>
  <c r="P45" i="10" s="1"/>
  <c r="U110" i="8"/>
  <c r="O45" i="10" s="1"/>
  <c r="T110" i="8"/>
  <c r="N45" i="10" s="1"/>
  <c r="S110" i="8"/>
  <c r="Q110" i="8"/>
  <c r="P110" i="8"/>
  <c r="O110" i="8"/>
  <c r="M110" i="8"/>
  <c r="L45" i="10" s="1"/>
  <c r="P63" i="5" s="1"/>
  <c r="L110" i="8"/>
  <c r="K45" i="10" s="1"/>
  <c r="N63" i="5" s="1"/>
  <c r="AD63" i="5" s="1"/>
  <c r="J110" i="8"/>
  <c r="I45" i="10" s="1"/>
  <c r="I110" i="8"/>
  <c r="H45" i="10" s="1"/>
  <c r="H110" i="8"/>
  <c r="G45" i="10" s="1"/>
  <c r="T63" i="5" s="1"/>
  <c r="G110" i="8"/>
  <c r="F45" i="10" s="1"/>
  <c r="E110" i="8"/>
  <c r="D45" i="10" s="1"/>
  <c r="D110" i="8"/>
  <c r="C45" i="10" s="1"/>
  <c r="C110" i="8"/>
  <c r="B45" i="10" s="1"/>
  <c r="L63" i="5" s="1"/>
  <c r="V109" i="8"/>
  <c r="P44" i="10" s="1"/>
  <c r="U109" i="8"/>
  <c r="O44" i="10" s="1"/>
  <c r="T109" i="8"/>
  <c r="N44" i="10" s="1"/>
  <c r="S109" i="8"/>
  <c r="Q109" i="8"/>
  <c r="P109" i="8"/>
  <c r="O109" i="8"/>
  <c r="M109" i="8"/>
  <c r="L44" i="10" s="1"/>
  <c r="L109" i="8"/>
  <c r="K44" i="10" s="1"/>
  <c r="J109" i="8"/>
  <c r="I44" i="10" s="1"/>
  <c r="I109" i="8"/>
  <c r="H44" i="10" s="1"/>
  <c r="H109" i="8"/>
  <c r="G44" i="10" s="1"/>
  <c r="G109" i="8"/>
  <c r="F44" i="10" s="1"/>
  <c r="E109" i="8"/>
  <c r="D44" i="10" s="1"/>
  <c r="D109" i="8"/>
  <c r="C44" i="10" s="1"/>
  <c r="C109" i="8"/>
  <c r="B44" i="10" s="1"/>
  <c r="V108" i="8"/>
  <c r="P43" i="10" s="1"/>
  <c r="U108" i="8"/>
  <c r="O43" i="10" s="1"/>
  <c r="T108" i="8"/>
  <c r="N43" i="10" s="1"/>
  <c r="S108" i="8"/>
  <c r="Q108" i="8"/>
  <c r="P108" i="8"/>
  <c r="O108" i="8"/>
  <c r="M108" i="8"/>
  <c r="L43" i="10" s="1"/>
  <c r="P61" i="5" s="1"/>
  <c r="L108" i="8"/>
  <c r="K43" i="10" s="1"/>
  <c r="N61" i="5" s="1"/>
  <c r="AD61" i="5" s="1"/>
  <c r="J108" i="8"/>
  <c r="I43" i="10" s="1"/>
  <c r="I108" i="8"/>
  <c r="H43" i="10" s="1"/>
  <c r="H108" i="8"/>
  <c r="G43" i="10" s="1"/>
  <c r="T61" i="5" s="1"/>
  <c r="G108" i="8"/>
  <c r="F43" i="10" s="1"/>
  <c r="E108" i="8"/>
  <c r="D43" i="10" s="1"/>
  <c r="D108" i="8"/>
  <c r="C43" i="10" s="1"/>
  <c r="C108" i="8"/>
  <c r="B43" i="10" s="1"/>
  <c r="L61" i="5" s="1"/>
  <c r="V107" i="8"/>
  <c r="P42" i="10" s="1"/>
  <c r="U107" i="8"/>
  <c r="O42" i="10" s="1"/>
  <c r="T107" i="8"/>
  <c r="N42" i="10" s="1"/>
  <c r="S107" i="8"/>
  <c r="Q107" i="8"/>
  <c r="P107" i="8"/>
  <c r="O107" i="8"/>
  <c r="M107" i="8"/>
  <c r="L42" i="10" s="1"/>
  <c r="P60" i="5" s="1"/>
  <c r="L107" i="8"/>
  <c r="K42" i="10" s="1"/>
  <c r="N60" i="5" s="1"/>
  <c r="AD60" i="5" s="1"/>
  <c r="J107" i="8"/>
  <c r="I42" i="10" s="1"/>
  <c r="I107" i="8"/>
  <c r="H42" i="10" s="1"/>
  <c r="H107" i="8"/>
  <c r="G42" i="10" s="1"/>
  <c r="T60" i="5" s="1"/>
  <c r="G107" i="8"/>
  <c r="F42" i="10" s="1"/>
  <c r="E107" i="8"/>
  <c r="D42" i="10" s="1"/>
  <c r="D107" i="8"/>
  <c r="C42" i="10" s="1"/>
  <c r="C107" i="8"/>
  <c r="B42" i="10" s="1"/>
  <c r="L60" i="5" s="1"/>
  <c r="V106" i="8"/>
  <c r="P41" i="10" s="1"/>
  <c r="U106" i="8"/>
  <c r="O41" i="10" s="1"/>
  <c r="T106" i="8"/>
  <c r="N41" i="10" s="1"/>
  <c r="S106" i="8"/>
  <c r="Q106" i="8"/>
  <c r="P106" i="8"/>
  <c r="O106" i="8"/>
  <c r="M106" i="8"/>
  <c r="L41" i="10" s="1"/>
  <c r="P59" i="5" s="1"/>
  <c r="L106" i="8"/>
  <c r="K41" i="10" s="1"/>
  <c r="N59" i="5" s="1"/>
  <c r="AD59" i="5" s="1"/>
  <c r="J106" i="8"/>
  <c r="I41" i="10" s="1"/>
  <c r="I106" i="8"/>
  <c r="H41" i="10" s="1"/>
  <c r="H106" i="8"/>
  <c r="G41" i="10" s="1"/>
  <c r="T59" i="5" s="1"/>
  <c r="G106" i="8"/>
  <c r="F41" i="10" s="1"/>
  <c r="E106" i="8"/>
  <c r="D41" i="10" s="1"/>
  <c r="D106" i="8"/>
  <c r="C41" i="10" s="1"/>
  <c r="C106" i="8"/>
  <c r="B41" i="10" s="1"/>
  <c r="L59" i="5" s="1"/>
  <c r="V105" i="8"/>
  <c r="P40" i="10" s="1"/>
  <c r="U105" i="8"/>
  <c r="O40" i="10" s="1"/>
  <c r="T105" i="8"/>
  <c r="N40" i="10" s="1"/>
  <c r="N93" i="10" s="1"/>
  <c r="S105" i="8"/>
  <c r="Q105" i="8"/>
  <c r="P105" i="8"/>
  <c r="O105" i="8"/>
  <c r="M105" i="8"/>
  <c r="L40" i="10" s="1"/>
  <c r="L105" i="8"/>
  <c r="K40" i="10" s="1"/>
  <c r="J105" i="8"/>
  <c r="I40" i="10" s="1"/>
  <c r="I105" i="8"/>
  <c r="H40" i="10" s="1"/>
  <c r="H105" i="8"/>
  <c r="G40" i="10" s="1"/>
  <c r="G105" i="8"/>
  <c r="F40" i="10" s="1"/>
  <c r="E105" i="8"/>
  <c r="D40" i="10" s="1"/>
  <c r="D105" i="8"/>
  <c r="C40" i="10" s="1"/>
  <c r="C105" i="8"/>
  <c r="B40" i="10" s="1"/>
  <c r="V104" i="8"/>
  <c r="P39" i="10" s="1"/>
  <c r="U104" i="8"/>
  <c r="O39" i="10" s="1"/>
  <c r="T104" i="8"/>
  <c r="S104" i="8"/>
  <c r="Q104" i="8"/>
  <c r="P104" i="8"/>
  <c r="O104" i="8"/>
  <c r="M104" i="8"/>
  <c r="L39" i="10" s="1"/>
  <c r="L104" i="8"/>
  <c r="K39" i="10" s="1"/>
  <c r="J104" i="8"/>
  <c r="I39" i="10" s="1"/>
  <c r="I104" i="8"/>
  <c r="H39" i="10" s="1"/>
  <c r="H104" i="8"/>
  <c r="G39" i="10" s="1"/>
  <c r="G104" i="8"/>
  <c r="F39" i="10" s="1"/>
  <c r="E104" i="8"/>
  <c r="D39" i="10" s="1"/>
  <c r="D104" i="8"/>
  <c r="C39" i="10" s="1"/>
  <c r="C104" i="8"/>
  <c r="B39" i="10" s="1"/>
  <c r="L65" i="5" l="1"/>
  <c r="T65" i="5"/>
  <c r="P65" i="5"/>
  <c r="N65" i="5"/>
  <c r="AD65" i="5" s="1"/>
  <c r="N62" i="5"/>
  <c r="AD62" i="5" s="1"/>
  <c r="L62" i="5"/>
  <c r="P62" i="5"/>
  <c r="T62" i="5"/>
  <c r="B134" i="10"/>
  <c r="L134" i="10"/>
  <c r="C134" i="10"/>
  <c r="H134" i="10"/>
  <c r="N134" i="10"/>
  <c r="D134" i="10"/>
  <c r="I134" i="10"/>
  <c r="O134" i="10"/>
  <c r="G134" i="10"/>
  <c r="F134" i="10"/>
  <c r="K134" i="10"/>
  <c r="P134" i="10"/>
  <c r="T69" i="5"/>
  <c r="C157" i="10"/>
  <c r="P69" i="5"/>
  <c r="D157" i="10"/>
  <c r="N69" i="5"/>
  <c r="AD69" i="5" s="1"/>
  <c r="U96" i="5"/>
  <c r="N58" i="5"/>
  <c r="AD58" i="5" s="1"/>
  <c r="K122" i="10"/>
  <c r="N64" i="5"/>
  <c r="K128" i="10"/>
  <c r="P58" i="5"/>
  <c r="L122" i="10"/>
  <c r="P64" i="5"/>
  <c r="L128" i="10"/>
  <c r="N39" i="10"/>
  <c r="N122" i="10" s="1"/>
  <c r="I122" i="10"/>
  <c r="O122" i="10"/>
  <c r="I128" i="10"/>
  <c r="O128" i="10"/>
  <c r="H122" i="10"/>
  <c r="H128" i="10"/>
  <c r="N128" i="10"/>
  <c r="H58" i="5"/>
  <c r="F58" i="5"/>
  <c r="F131" i="5" s="1"/>
  <c r="F122" i="10"/>
  <c r="P122" i="10"/>
  <c r="H60" i="5"/>
  <c r="F60" i="5"/>
  <c r="H61" i="5"/>
  <c r="F61" i="5"/>
  <c r="F62" i="5"/>
  <c r="H62" i="5"/>
  <c r="H63" i="5"/>
  <c r="F63" i="5"/>
  <c r="F64" i="5"/>
  <c r="H64" i="5"/>
  <c r="F128" i="10"/>
  <c r="P128" i="10"/>
  <c r="H65" i="5"/>
  <c r="F65" i="5"/>
  <c r="F66" i="5"/>
  <c r="H66" i="5"/>
  <c r="F67" i="5"/>
  <c r="H67" i="5"/>
  <c r="H68" i="5"/>
  <c r="F68" i="5"/>
  <c r="F69" i="5"/>
  <c r="F133" i="5" s="1"/>
  <c r="H69" i="5"/>
  <c r="H59" i="5"/>
  <c r="F59" i="5"/>
  <c r="G122" i="10"/>
  <c r="T58" i="5"/>
  <c r="S91" i="5" s="1"/>
  <c r="G128" i="10"/>
  <c r="T64" i="5"/>
  <c r="K113" i="8"/>
  <c r="G48" i="10"/>
  <c r="T66" i="5" s="1"/>
  <c r="C145" i="10"/>
  <c r="C122" i="10"/>
  <c r="C151" i="10"/>
  <c r="C128" i="10"/>
  <c r="D145" i="10"/>
  <c r="D122" i="10"/>
  <c r="D93" i="10"/>
  <c r="D128" i="10"/>
  <c r="D151" i="10"/>
  <c r="L58" i="5"/>
  <c r="K102" i="5" s="1"/>
  <c r="B93" i="10"/>
  <c r="B122" i="10"/>
  <c r="B145" i="10"/>
  <c r="L64" i="5"/>
  <c r="K96" i="5" s="1"/>
  <c r="B128" i="10"/>
  <c r="B151" i="10"/>
  <c r="L69" i="5"/>
  <c r="B157" i="10"/>
  <c r="AH52" i="5"/>
  <c r="AH66" i="5"/>
  <c r="N115" i="8"/>
  <c r="M50" i="10" s="1"/>
  <c r="N104" i="8"/>
  <c r="M39" i="10" s="1"/>
  <c r="N108" i="8"/>
  <c r="M43" i="10" s="1"/>
  <c r="K109" i="8"/>
  <c r="K111" i="8"/>
  <c r="J46" i="10" s="1"/>
  <c r="N112" i="8"/>
  <c r="M47" i="10" s="1"/>
  <c r="N116" i="8"/>
  <c r="M51" i="10" s="1"/>
  <c r="N109" i="8"/>
  <c r="M44" i="10" s="1"/>
  <c r="N111" i="8"/>
  <c r="M46" i="10" s="1"/>
  <c r="K105" i="8"/>
  <c r="N106" i="8"/>
  <c r="M41" i="10" s="1"/>
  <c r="N113" i="8"/>
  <c r="M48" i="10" s="1"/>
  <c r="K107" i="8"/>
  <c r="N107" i="8"/>
  <c r="M42" i="10" s="1"/>
  <c r="K108" i="8"/>
  <c r="K104" i="8"/>
  <c r="J39" i="10" s="1"/>
  <c r="N114" i="8"/>
  <c r="M49" i="10" s="1"/>
  <c r="N105" i="8"/>
  <c r="M40" i="10" s="1"/>
  <c r="N110" i="8"/>
  <c r="M45" i="10" s="1"/>
  <c r="K114" i="8"/>
  <c r="K115" i="8"/>
  <c r="K112" i="8"/>
  <c r="K116" i="8"/>
  <c r="K106" i="8"/>
  <c r="J41" i="10" s="1"/>
  <c r="R59" i="5" s="1"/>
  <c r="AF59" i="5" s="1"/>
  <c r="K110" i="8"/>
  <c r="J45" i="10" s="1"/>
  <c r="R63" i="5" s="1"/>
  <c r="AF63" i="5" s="1"/>
  <c r="M113" i="10" l="1"/>
  <c r="M134" i="10"/>
  <c r="O96" i="5"/>
  <c r="G96" i="5"/>
  <c r="U91" i="5"/>
  <c r="U102" i="5"/>
  <c r="M122" i="10"/>
  <c r="M108" i="10"/>
  <c r="M93" i="10"/>
  <c r="M96" i="5"/>
  <c r="AD64" i="5"/>
  <c r="M128" i="10"/>
  <c r="M98" i="10"/>
  <c r="W115" i="8"/>
  <c r="Q50" i="10" s="1"/>
  <c r="J50" i="10"/>
  <c r="R68" i="5" s="1"/>
  <c r="R64" i="5"/>
  <c r="J98" i="10"/>
  <c r="W116" i="8"/>
  <c r="Q51" i="10" s="1"/>
  <c r="J51" i="10"/>
  <c r="W114" i="8"/>
  <c r="Q49" i="10" s="1"/>
  <c r="J49" i="10"/>
  <c r="R67" i="5" s="1"/>
  <c r="W109" i="8"/>
  <c r="Q44" i="10" s="1"/>
  <c r="J44" i="10"/>
  <c r="S96" i="5"/>
  <c r="F132" i="5"/>
  <c r="E96" i="5"/>
  <c r="W112" i="8"/>
  <c r="Q47" i="10" s="1"/>
  <c r="J47" i="10"/>
  <c r="W104" i="8"/>
  <c r="Q39" i="10" s="1"/>
  <c r="W107" i="8"/>
  <c r="Q42" i="10" s="1"/>
  <c r="J42" i="10"/>
  <c r="R60" i="5" s="1"/>
  <c r="AF60" i="5" s="1"/>
  <c r="W113" i="8"/>
  <c r="Q48" i="10" s="1"/>
  <c r="J48" i="10"/>
  <c r="R66" i="5" s="1"/>
  <c r="W108" i="8"/>
  <c r="Q43" i="10" s="1"/>
  <c r="J43" i="10"/>
  <c r="R61" i="5" s="1"/>
  <c r="AF61" i="5" s="1"/>
  <c r="W111" i="8"/>
  <c r="Q46" i="10" s="1"/>
  <c r="W105" i="8"/>
  <c r="Q40" i="10" s="1"/>
  <c r="Q122" i="10" s="1"/>
  <c r="J40" i="10"/>
  <c r="J128" i="10" s="1"/>
  <c r="AH67" i="5"/>
  <c r="AD66" i="5"/>
  <c r="AF66" i="5"/>
  <c r="AH53" i="5"/>
  <c r="W106" i="8"/>
  <c r="Q41" i="10" s="1"/>
  <c r="W110" i="8"/>
  <c r="Q45" i="10" s="1"/>
  <c r="R65" i="5" l="1"/>
  <c r="AF65" i="5" s="1"/>
  <c r="J113" i="10"/>
  <c r="R62" i="5"/>
  <c r="AF62" i="5" s="1"/>
  <c r="Q128" i="10"/>
  <c r="J134" i="10"/>
  <c r="Q134" i="10"/>
  <c r="R69" i="5"/>
  <c r="AF69" i="5" s="1"/>
  <c r="AF64" i="5"/>
  <c r="R58" i="5"/>
  <c r="J93" i="10"/>
  <c r="J122" i="10"/>
  <c r="J108" i="10"/>
  <c r="AH54" i="5"/>
  <c r="AF67" i="5"/>
  <c r="AH68" i="5"/>
  <c r="AD67" i="5"/>
  <c r="V116" i="7"/>
  <c r="P34" i="10" s="1"/>
  <c r="U116" i="7"/>
  <c r="O34" i="10" s="1"/>
  <c r="T116" i="7"/>
  <c r="N34" i="10" s="1"/>
  <c r="S116" i="7"/>
  <c r="Q116" i="7"/>
  <c r="P116" i="7"/>
  <c r="O116" i="7"/>
  <c r="M116" i="7"/>
  <c r="L34" i="10" s="1"/>
  <c r="L116" i="7"/>
  <c r="K34" i="10" s="1"/>
  <c r="J116" i="7"/>
  <c r="I34" i="10" s="1"/>
  <c r="I116" i="7"/>
  <c r="H34" i="10" s="1"/>
  <c r="H116" i="7"/>
  <c r="G34" i="10" s="1"/>
  <c r="G116" i="7"/>
  <c r="F34" i="10" s="1"/>
  <c r="E116" i="7"/>
  <c r="D34" i="10" s="1"/>
  <c r="D116" i="7"/>
  <c r="C34" i="10" s="1"/>
  <c r="C116" i="7"/>
  <c r="B34" i="10" s="1"/>
  <c r="V115" i="7"/>
  <c r="P33" i="10" s="1"/>
  <c r="U115" i="7"/>
  <c r="O33" i="10" s="1"/>
  <c r="T115" i="7"/>
  <c r="N33" i="10" s="1"/>
  <c r="S115" i="7"/>
  <c r="Q115" i="7"/>
  <c r="P115" i="7"/>
  <c r="O115" i="7"/>
  <c r="M115" i="7"/>
  <c r="L33" i="10" s="1"/>
  <c r="P56" i="5" s="1"/>
  <c r="L115" i="7"/>
  <c r="K33" i="10" s="1"/>
  <c r="N56" i="5" s="1"/>
  <c r="J115" i="7"/>
  <c r="I33" i="10" s="1"/>
  <c r="I115" i="7"/>
  <c r="H33" i="10" s="1"/>
  <c r="H115" i="7"/>
  <c r="G33" i="10" s="1"/>
  <c r="T56" i="5" s="1"/>
  <c r="G115" i="7"/>
  <c r="F33" i="10" s="1"/>
  <c r="E115" i="7"/>
  <c r="D33" i="10" s="1"/>
  <c r="D115" i="7"/>
  <c r="C33" i="10" s="1"/>
  <c r="C115" i="7"/>
  <c r="B33" i="10" s="1"/>
  <c r="L56" i="5" s="1"/>
  <c r="V114" i="7"/>
  <c r="P32" i="10" s="1"/>
  <c r="U114" i="7"/>
  <c r="O32" i="10" s="1"/>
  <c r="T114" i="7"/>
  <c r="N32" i="10" s="1"/>
  <c r="S114" i="7"/>
  <c r="Q114" i="7"/>
  <c r="P114" i="7"/>
  <c r="O114" i="7"/>
  <c r="M114" i="7"/>
  <c r="L32" i="10" s="1"/>
  <c r="P55" i="5" s="1"/>
  <c r="L114" i="7"/>
  <c r="K32" i="10" s="1"/>
  <c r="N55" i="5" s="1"/>
  <c r="J114" i="7"/>
  <c r="I32" i="10" s="1"/>
  <c r="I114" i="7"/>
  <c r="H32" i="10" s="1"/>
  <c r="H114" i="7"/>
  <c r="G114" i="7"/>
  <c r="F32" i="10" s="1"/>
  <c r="E114" i="7"/>
  <c r="D32" i="10" s="1"/>
  <c r="D114" i="7"/>
  <c r="C32" i="10" s="1"/>
  <c r="C114" i="7"/>
  <c r="B32" i="10" s="1"/>
  <c r="L55" i="5" s="1"/>
  <c r="V113" i="7"/>
  <c r="P31" i="10" s="1"/>
  <c r="U113" i="7"/>
  <c r="O31" i="10" s="1"/>
  <c r="T113" i="7"/>
  <c r="N31" i="10" s="1"/>
  <c r="S113" i="7"/>
  <c r="Q113" i="7"/>
  <c r="P113" i="7"/>
  <c r="O113" i="7"/>
  <c r="M113" i="7"/>
  <c r="L31" i="10" s="1"/>
  <c r="P54" i="5" s="1"/>
  <c r="L113" i="7"/>
  <c r="K31" i="10" s="1"/>
  <c r="N54" i="5" s="1"/>
  <c r="J113" i="7"/>
  <c r="I31" i="10" s="1"/>
  <c r="I113" i="7"/>
  <c r="H31" i="10" s="1"/>
  <c r="H113" i="7"/>
  <c r="G31" i="10" s="1"/>
  <c r="T54" i="5" s="1"/>
  <c r="G113" i="7"/>
  <c r="F31" i="10" s="1"/>
  <c r="E113" i="7"/>
  <c r="D31" i="10" s="1"/>
  <c r="D113" i="7"/>
  <c r="C31" i="10" s="1"/>
  <c r="C113" i="7"/>
  <c r="B31" i="10" s="1"/>
  <c r="L54" i="5" s="1"/>
  <c r="V112" i="7"/>
  <c r="P30" i="10" s="1"/>
  <c r="U112" i="7"/>
  <c r="O30" i="10" s="1"/>
  <c r="T112" i="7"/>
  <c r="N30" i="10" s="1"/>
  <c r="S112" i="7"/>
  <c r="Q112" i="7"/>
  <c r="P112" i="7"/>
  <c r="O112" i="7"/>
  <c r="M112" i="7"/>
  <c r="L30" i="10" s="1"/>
  <c r="L112" i="7"/>
  <c r="K30" i="10" s="1"/>
  <c r="J112" i="7"/>
  <c r="I30" i="10" s="1"/>
  <c r="I112" i="7"/>
  <c r="H30" i="10" s="1"/>
  <c r="H112" i="7"/>
  <c r="G30" i="10" s="1"/>
  <c r="G112" i="7"/>
  <c r="F30" i="10" s="1"/>
  <c r="E112" i="7"/>
  <c r="D30" i="10" s="1"/>
  <c r="D112" i="7"/>
  <c r="C30" i="10" s="1"/>
  <c r="C112" i="7"/>
  <c r="B30" i="10" s="1"/>
  <c r="V111" i="7"/>
  <c r="P29" i="10" s="1"/>
  <c r="U111" i="7"/>
  <c r="O29" i="10" s="1"/>
  <c r="T111" i="7"/>
  <c r="N29" i="10" s="1"/>
  <c r="S111" i="7"/>
  <c r="Q111" i="7"/>
  <c r="P111" i="7"/>
  <c r="O111" i="7"/>
  <c r="M111" i="7"/>
  <c r="L29" i="10" s="1"/>
  <c r="L111" i="7"/>
  <c r="K29" i="10" s="1"/>
  <c r="J111" i="7"/>
  <c r="I29" i="10" s="1"/>
  <c r="I111" i="7"/>
  <c r="H29" i="10" s="1"/>
  <c r="H111" i="7"/>
  <c r="G29" i="10" s="1"/>
  <c r="G111" i="7"/>
  <c r="F29" i="10" s="1"/>
  <c r="E111" i="7"/>
  <c r="D29" i="10" s="1"/>
  <c r="C111" i="7"/>
  <c r="B29" i="10" s="1"/>
  <c r="V110" i="7"/>
  <c r="P28" i="10" s="1"/>
  <c r="U110" i="7"/>
  <c r="O28" i="10" s="1"/>
  <c r="T110" i="7"/>
  <c r="N28" i="10" s="1"/>
  <c r="S110" i="7"/>
  <c r="Q110" i="7"/>
  <c r="P110" i="7"/>
  <c r="O110" i="7"/>
  <c r="M110" i="7"/>
  <c r="L28" i="10" s="1"/>
  <c r="P51" i="5" s="1"/>
  <c r="L110" i="7"/>
  <c r="K28" i="10" s="1"/>
  <c r="N51" i="5" s="1"/>
  <c r="AD51" i="5" s="1"/>
  <c r="J110" i="7"/>
  <c r="I28" i="10" s="1"/>
  <c r="I110" i="7"/>
  <c r="H28" i="10" s="1"/>
  <c r="H110" i="7"/>
  <c r="G28" i="10" s="1"/>
  <c r="T51" i="5" s="1"/>
  <c r="G110" i="7"/>
  <c r="F28" i="10" s="1"/>
  <c r="E110" i="7"/>
  <c r="D28" i="10" s="1"/>
  <c r="D110" i="7"/>
  <c r="C28" i="10" s="1"/>
  <c r="C110" i="7"/>
  <c r="B28" i="10" s="1"/>
  <c r="L51" i="5" s="1"/>
  <c r="V109" i="7"/>
  <c r="P27" i="10" s="1"/>
  <c r="U109" i="7"/>
  <c r="O27" i="10" s="1"/>
  <c r="T109" i="7"/>
  <c r="N27" i="10" s="1"/>
  <c r="S109" i="7"/>
  <c r="Q109" i="7"/>
  <c r="P109" i="7"/>
  <c r="O109" i="7"/>
  <c r="M109" i="7"/>
  <c r="L27" i="10" s="1"/>
  <c r="L109" i="7"/>
  <c r="K27" i="10" s="1"/>
  <c r="J109" i="7"/>
  <c r="I27" i="10" s="1"/>
  <c r="I109" i="7"/>
  <c r="H27" i="10" s="1"/>
  <c r="H109" i="7"/>
  <c r="G27" i="10" s="1"/>
  <c r="G109" i="7"/>
  <c r="F27" i="10" s="1"/>
  <c r="E109" i="7"/>
  <c r="D27" i="10" s="1"/>
  <c r="D109" i="7"/>
  <c r="C27" i="10" s="1"/>
  <c r="C109" i="7"/>
  <c r="B27" i="10" s="1"/>
  <c r="V108" i="7"/>
  <c r="P26" i="10" s="1"/>
  <c r="U108" i="7"/>
  <c r="O26" i="10" s="1"/>
  <c r="T108" i="7"/>
  <c r="N26" i="10" s="1"/>
  <c r="S108" i="7"/>
  <c r="Q108" i="7"/>
  <c r="P108" i="7"/>
  <c r="O108" i="7"/>
  <c r="M108" i="7"/>
  <c r="L26" i="10" s="1"/>
  <c r="P49" i="5" s="1"/>
  <c r="L108" i="7"/>
  <c r="K26" i="10" s="1"/>
  <c r="N49" i="5" s="1"/>
  <c r="AD49" i="5" s="1"/>
  <c r="J108" i="7"/>
  <c r="I26" i="10" s="1"/>
  <c r="I108" i="7"/>
  <c r="H26" i="10" s="1"/>
  <c r="H108" i="7"/>
  <c r="G26" i="10" s="1"/>
  <c r="T49" i="5" s="1"/>
  <c r="G108" i="7"/>
  <c r="F26" i="10" s="1"/>
  <c r="E108" i="7"/>
  <c r="D26" i="10" s="1"/>
  <c r="D108" i="7"/>
  <c r="C26" i="10" s="1"/>
  <c r="C108" i="7"/>
  <c r="B26" i="10" s="1"/>
  <c r="L49" i="5" s="1"/>
  <c r="V107" i="7"/>
  <c r="P25" i="10" s="1"/>
  <c r="U107" i="7"/>
  <c r="O25" i="10" s="1"/>
  <c r="T107" i="7"/>
  <c r="N25" i="10" s="1"/>
  <c r="S107" i="7"/>
  <c r="Q107" i="7"/>
  <c r="P107" i="7"/>
  <c r="O107" i="7"/>
  <c r="M107" i="7"/>
  <c r="L25" i="10" s="1"/>
  <c r="P48" i="5" s="1"/>
  <c r="L107" i="7"/>
  <c r="K25" i="10" s="1"/>
  <c r="N48" i="5" s="1"/>
  <c r="AD48" i="5" s="1"/>
  <c r="J107" i="7"/>
  <c r="I25" i="10" s="1"/>
  <c r="I107" i="7"/>
  <c r="H25" i="10" s="1"/>
  <c r="H107" i="7"/>
  <c r="G25" i="10" s="1"/>
  <c r="T48" i="5" s="1"/>
  <c r="G107" i="7"/>
  <c r="F25" i="10" s="1"/>
  <c r="E107" i="7"/>
  <c r="D25" i="10" s="1"/>
  <c r="D107" i="7"/>
  <c r="C25" i="10" s="1"/>
  <c r="C107" i="7"/>
  <c r="B25" i="10" s="1"/>
  <c r="L48" i="5" s="1"/>
  <c r="V106" i="7"/>
  <c r="P24" i="10" s="1"/>
  <c r="U106" i="7"/>
  <c r="O24" i="10" s="1"/>
  <c r="T106" i="7"/>
  <c r="N24" i="10" s="1"/>
  <c r="S106" i="7"/>
  <c r="Q106" i="7"/>
  <c r="P106" i="7"/>
  <c r="O106" i="7"/>
  <c r="M106" i="7"/>
  <c r="L24" i="10" s="1"/>
  <c r="P47" i="5" s="1"/>
  <c r="L106" i="7"/>
  <c r="K24" i="10" s="1"/>
  <c r="N47" i="5" s="1"/>
  <c r="AD47" i="5" s="1"/>
  <c r="J106" i="7"/>
  <c r="I24" i="10" s="1"/>
  <c r="I106" i="7"/>
  <c r="H24" i="10" s="1"/>
  <c r="H106" i="7"/>
  <c r="G24" i="10" s="1"/>
  <c r="T47" i="5" s="1"/>
  <c r="G106" i="7"/>
  <c r="F24" i="10" s="1"/>
  <c r="E106" i="7"/>
  <c r="D24" i="10" s="1"/>
  <c r="D106" i="7"/>
  <c r="C24" i="10" s="1"/>
  <c r="C106" i="7"/>
  <c r="B24" i="10" s="1"/>
  <c r="L47" i="5" s="1"/>
  <c r="V105" i="7"/>
  <c r="P23" i="10" s="1"/>
  <c r="U105" i="7"/>
  <c r="O23" i="10" s="1"/>
  <c r="T105" i="7"/>
  <c r="N23" i="10" s="1"/>
  <c r="S105" i="7"/>
  <c r="Q105" i="7"/>
  <c r="P105" i="7"/>
  <c r="O105" i="7"/>
  <c r="M105" i="7"/>
  <c r="L23" i="10" s="1"/>
  <c r="L105" i="7"/>
  <c r="K23" i="10" s="1"/>
  <c r="J105" i="7"/>
  <c r="I23" i="10" s="1"/>
  <c r="I105" i="7"/>
  <c r="H23" i="10" s="1"/>
  <c r="H105" i="7"/>
  <c r="G23" i="10" s="1"/>
  <c r="G105" i="7"/>
  <c r="F23" i="10" s="1"/>
  <c r="E105" i="7"/>
  <c r="D23" i="10" s="1"/>
  <c r="D105" i="7"/>
  <c r="C23" i="10" s="1"/>
  <c r="C105" i="7"/>
  <c r="B23" i="10" s="1"/>
  <c r="V104" i="7"/>
  <c r="P22" i="10" s="1"/>
  <c r="U104" i="7"/>
  <c r="O22" i="10" s="1"/>
  <c r="T104" i="7"/>
  <c r="S104" i="7"/>
  <c r="Q104" i="7"/>
  <c r="P104" i="7"/>
  <c r="O104" i="7"/>
  <c r="M104" i="7"/>
  <c r="L22" i="10" s="1"/>
  <c r="L104" i="7"/>
  <c r="K22" i="10" s="1"/>
  <c r="J104" i="7"/>
  <c r="I22" i="10" s="1"/>
  <c r="I104" i="7"/>
  <c r="H22" i="10" s="1"/>
  <c r="H104" i="7"/>
  <c r="G22" i="10" s="1"/>
  <c r="G104" i="7"/>
  <c r="F22" i="10" s="1"/>
  <c r="E104" i="7"/>
  <c r="D22" i="10" s="1"/>
  <c r="D104" i="7"/>
  <c r="C22" i="10" s="1"/>
  <c r="N96" i="7"/>
  <c r="K96" i="7"/>
  <c r="W96" i="7" s="1"/>
  <c r="N95" i="7"/>
  <c r="K95" i="7"/>
  <c r="W95" i="7" s="1"/>
  <c r="N94" i="7"/>
  <c r="K94" i="7"/>
  <c r="W94" i="7" s="1"/>
  <c r="N93" i="7"/>
  <c r="K93" i="7"/>
  <c r="W93" i="7" s="1"/>
  <c r="N92" i="7"/>
  <c r="K92" i="7"/>
  <c r="W92" i="7" s="1"/>
  <c r="N91" i="7"/>
  <c r="K91" i="7"/>
  <c r="W91" i="7" s="1"/>
  <c r="N90" i="7"/>
  <c r="N116" i="7" s="1"/>
  <c r="M34" i="10" s="1"/>
  <c r="K90" i="7"/>
  <c r="N89" i="7"/>
  <c r="K89" i="7"/>
  <c r="W89" i="7" s="1"/>
  <c r="N88" i="7"/>
  <c r="K88" i="7"/>
  <c r="W88" i="7" s="1"/>
  <c r="N87" i="7"/>
  <c r="K87" i="7"/>
  <c r="W87" i="7" s="1"/>
  <c r="N86" i="7"/>
  <c r="K86" i="7"/>
  <c r="W86" i="7" s="1"/>
  <c r="N85" i="7"/>
  <c r="K85" i="7"/>
  <c r="W85" i="7" s="1"/>
  <c r="N84" i="7"/>
  <c r="K84" i="7"/>
  <c r="W84" i="7" s="1"/>
  <c r="N83" i="7"/>
  <c r="K83" i="7"/>
  <c r="N82" i="7"/>
  <c r="K82" i="7"/>
  <c r="W82" i="7" s="1"/>
  <c r="N81" i="7"/>
  <c r="K81" i="7"/>
  <c r="W81" i="7" s="1"/>
  <c r="N80" i="7"/>
  <c r="K80" i="7"/>
  <c r="W80" i="7" s="1"/>
  <c r="N79" i="7"/>
  <c r="K79" i="7"/>
  <c r="W79" i="7" s="1"/>
  <c r="N78" i="7"/>
  <c r="K78" i="7"/>
  <c r="W78" i="7" s="1"/>
  <c r="N77" i="7"/>
  <c r="K77" i="7"/>
  <c r="W77" i="7" s="1"/>
  <c r="N76" i="7"/>
  <c r="N114" i="7" s="1"/>
  <c r="M32" i="10" s="1"/>
  <c r="K76" i="7"/>
  <c r="N75" i="7"/>
  <c r="K75" i="7"/>
  <c r="W75" i="7" s="1"/>
  <c r="N74" i="7"/>
  <c r="K74" i="7"/>
  <c r="W74" i="7" s="1"/>
  <c r="N73" i="7"/>
  <c r="K73" i="7"/>
  <c r="W73" i="7" s="1"/>
  <c r="N72" i="7"/>
  <c r="K72" i="7"/>
  <c r="W72" i="7" s="1"/>
  <c r="N71" i="7"/>
  <c r="K71" i="7"/>
  <c r="W71" i="7" s="1"/>
  <c r="N70" i="7"/>
  <c r="K70" i="7"/>
  <c r="W70" i="7" s="1"/>
  <c r="N69" i="7"/>
  <c r="K69" i="7"/>
  <c r="N68" i="7"/>
  <c r="K68" i="7"/>
  <c r="W68" i="7" s="1"/>
  <c r="N67" i="7"/>
  <c r="K67" i="7"/>
  <c r="W67" i="7" s="1"/>
  <c r="N66" i="7"/>
  <c r="K66" i="7"/>
  <c r="W66" i="7" s="1"/>
  <c r="N65" i="7"/>
  <c r="K65" i="7"/>
  <c r="W65" i="7" s="1"/>
  <c r="N64" i="7"/>
  <c r="K64" i="7"/>
  <c r="W64" i="7" s="1"/>
  <c r="N63" i="7"/>
  <c r="K63" i="7"/>
  <c r="W63" i="7" s="1"/>
  <c r="N62" i="7"/>
  <c r="N112" i="7" s="1"/>
  <c r="M30" i="10" s="1"/>
  <c r="K62" i="7"/>
  <c r="N61" i="7"/>
  <c r="K61" i="7"/>
  <c r="W61" i="7" s="1"/>
  <c r="N60" i="7"/>
  <c r="K60" i="7"/>
  <c r="W60" i="7" s="1"/>
  <c r="N59" i="7"/>
  <c r="K59" i="7"/>
  <c r="W59" i="7" s="1"/>
  <c r="N58" i="7"/>
  <c r="K58" i="7"/>
  <c r="W58" i="7" s="1"/>
  <c r="N57" i="7"/>
  <c r="K57" i="7"/>
  <c r="W57" i="7" s="1"/>
  <c r="N56" i="7"/>
  <c r="K56" i="7"/>
  <c r="W56" i="7" s="1"/>
  <c r="N55" i="7"/>
  <c r="K55" i="7"/>
  <c r="N54" i="7"/>
  <c r="K54" i="7"/>
  <c r="W54" i="7" s="1"/>
  <c r="N53" i="7"/>
  <c r="K53" i="7"/>
  <c r="W53" i="7" s="1"/>
  <c r="N52" i="7"/>
  <c r="K52" i="7"/>
  <c r="W52" i="7" s="1"/>
  <c r="N51" i="7"/>
  <c r="K51" i="7"/>
  <c r="W51" i="7" s="1"/>
  <c r="N50" i="7"/>
  <c r="K50" i="7"/>
  <c r="W50" i="7" s="1"/>
  <c r="N49" i="7"/>
  <c r="K49" i="7"/>
  <c r="W49" i="7" s="1"/>
  <c r="N48" i="7"/>
  <c r="N110" i="7" s="1"/>
  <c r="M28" i="10" s="1"/>
  <c r="K48" i="7"/>
  <c r="N47" i="7"/>
  <c r="K47" i="7"/>
  <c r="W47" i="7" s="1"/>
  <c r="N46" i="7"/>
  <c r="K46" i="7"/>
  <c r="W46" i="7" s="1"/>
  <c r="N45" i="7"/>
  <c r="K45" i="7"/>
  <c r="W45" i="7" s="1"/>
  <c r="N44" i="7"/>
  <c r="K44" i="7"/>
  <c r="W44" i="7" s="1"/>
  <c r="N43" i="7"/>
  <c r="K43" i="7"/>
  <c r="W43" i="7" s="1"/>
  <c r="N42" i="7"/>
  <c r="K42" i="7"/>
  <c r="W42" i="7" s="1"/>
  <c r="N41" i="7"/>
  <c r="K41" i="7"/>
  <c r="N40" i="7"/>
  <c r="K40" i="7"/>
  <c r="W40" i="7" s="1"/>
  <c r="N39" i="7"/>
  <c r="K39" i="7"/>
  <c r="W39" i="7" s="1"/>
  <c r="N38" i="7"/>
  <c r="K38" i="7"/>
  <c r="W38" i="7" s="1"/>
  <c r="N37" i="7"/>
  <c r="K37" i="7"/>
  <c r="W37" i="7" s="1"/>
  <c r="N36" i="7"/>
  <c r="K36" i="7"/>
  <c r="W36" i="7" s="1"/>
  <c r="N35" i="7"/>
  <c r="K35" i="7"/>
  <c r="W35" i="7" s="1"/>
  <c r="N34" i="7"/>
  <c r="N108" i="7" s="1"/>
  <c r="M26" i="10" s="1"/>
  <c r="K34" i="7"/>
  <c r="N33" i="7"/>
  <c r="K33" i="7"/>
  <c r="W33" i="7" s="1"/>
  <c r="N32" i="7"/>
  <c r="K32" i="7"/>
  <c r="W32" i="7" s="1"/>
  <c r="N31" i="7"/>
  <c r="K31" i="7"/>
  <c r="W31" i="7" s="1"/>
  <c r="N30" i="7"/>
  <c r="K30" i="7"/>
  <c r="W30" i="7" s="1"/>
  <c r="N29" i="7"/>
  <c r="K29" i="7"/>
  <c r="W29" i="7" s="1"/>
  <c r="N28" i="7"/>
  <c r="K28" i="7"/>
  <c r="W28" i="7" s="1"/>
  <c r="N27" i="7"/>
  <c r="K27" i="7"/>
  <c r="N26" i="7"/>
  <c r="K26" i="7"/>
  <c r="W26" i="7" s="1"/>
  <c r="N25" i="7"/>
  <c r="K25" i="7"/>
  <c r="W25" i="7" s="1"/>
  <c r="N24" i="7"/>
  <c r="K24" i="7"/>
  <c r="W24" i="7" s="1"/>
  <c r="N23" i="7"/>
  <c r="K23" i="7"/>
  <c r="W23" i="7" s="1"/>
  <c r="N22" i="7"/>
  <c r="K22" i="7"/>
  <c r="W22" i="7" s="1"/>
  <c r="N21" i="7"/>
  <c r="K21" i="7"/>
  <c r="W21" i="7" s="1"/>
  <c r="N20" i="7"/>
  <c r="N106" i="7" s="1"/>
  <c r="M24" i="10" s="1"/>
  <c r="K20" i="7"/>
  <c r="N19" i="7"/>
  <c r="K19" i="7"/>
  <c r="W19" i="7" s="1"/>
  <c r="N18" i="7"/>
  <c r="K18" i="7"/>
  <c r="W18" i="7" s="1"/>
  <c r="N17" i="7"/>
  <c r="K17" i="7"/>
  <c r="W17" i="7" s="1"/>
  <c r="N16" i="7"/>
  <c r="K16" i="7"/>
  <c r="W16" i="7" s="1"/>
  <c r="N15" i="7"/>
  <c r="K15" i="7"/>
  <c r="W15" i="7" s="1"/>
  <c r="N14" i="7"/>
  <c r="K14" i="7"/>
  <c r="W14" i="7" s="1"/>
  <c r="N13" i="7"/>
  <c r="K13" i="7"/>
  <c r="N12" i="7"/>
  <c r="K12" i="7"/>
  <c r="W12" i="7" s="1"/>
  <c r="N11" i="7"/>
  <c r="K11" i="7"/>
  <c r="W11" i="7" s="1"/>
  <c r="N10" i="7"/>
  <c r="K10" i="7"/>
  <c r="W10" i="7" s="1"/>
  <c r="N9" i="7"/>
  <c r="K9" i="7"/>
  <c r="W9" i="7" s="1"/>
  <c r="N8" i="7"/>
  <c r="K8" i="7"/>
  <c r="W8" i="7" s="1"/>
  <c r="N7" i="7"/>
  <c r="K7" i="7"/>
  <c r="N6" i="7"/>
  <c r="N53" i="5" l="1"/>
  <c r="AD53" i="5" s="1"/>
  <c r="L53" i="5"/>
  <c r="T53" i="5"/>
  <c r="P53" i="5"/>
  <c r="L50" i="5"/>
  <c r="T50" i="5"/>
  <c r="P50" i="5"/>
  <c r="N50" i="5"/>
  <c r="AD50" i="5" s="1"/>
  <c r="C133" i="10"/>
  <c r="H133" i="10"/>
  <c r="N133" i="10"/>
  <c r="D133" i="10"/>
  <c r="I133" i="10"/>
  <c r="O133" i="10"/>
  <c r="F133" i="10"/>
  <c r="K133" i="10"/>
  <c r="P133" i="10"/>
  <c r="M133" i="10"/>
  <c r="B133" i="10"/>
  <c r="G133" i="10"/>
  <c r="L133" i="10"/>
  <c r="H103" i="10"/>
  <c r="N103" i="10"/>
  <c r="I103" i="10"/>
  <c r="O103" i="10"/>
  <c r="P103" i="10"/>
  <c r="I127" i="10"/>
  <c r="AF58" i="5"/>
  <c r="Q106" i="5"/>
  <c r="Q102" i="5"/>
  <c r="Q96" i="5"/>
  <c r="O127" i="10"/>
  <c r="U95" i="5"/>
  <c r="N104" i="7"/>
  <c r="M22" i="10" s="1"/>
  <c r="X104" i="7"/>
  <c r="R22" i="10" s="1"/>
  <c r="M103" i="10"/>
  <c r="M102" i="10"/>
  <c r="P46" i="5"/>
  <c r="L121" i="10"/>
  <c r="N105" i="7"/>
  <c r="M23" i="10" s="1"/>
  <c r="N107" i="7"/>
  <c r="M25" i="10" s="1"/>
  <c r="N109" i="7"/>
  <c r="M27" i="10" s="1"/>
  <c r="N111" i="7"/>
  <c r="M29" i="10" s="1"/>
  <c r="N113" i="7"/>
  <c r="M31" i="10" s="1"/>
  <c r="M112" i="10" s="1"/>
  <c r="N115" i="7"/>
  <c r="M33" i="10" s="1"/>
  <c r="N52" i="5"/>
  <c r="K127" i="10"/>
  <c r="N57" i="5"/>
  <c r="AD57" i="5" s="1"/>
  <c r="K103" i="10"/>
  <c r="K121" i="10"/>
  <c r="N46" i="5"/>
  <c r="AD46" i="5" s="1"/>
  <c r="L127" i="10"/>
  <c r="P52" i="5"/>
  <c r="P57" i="5"/>
  <c r="L103" i="10"/>
  <c r="I121" i="10"/>
  <c r="O121" i="10"/>
  <c r="F52" i="5"/>
  <c r="F127" i="10"/>
  <c r="H52" i="5"/>
  <c r="P127" i="10"/>
  <c r="H53" i="5"/>
  <c r="F53" i="5"/>
  <c r="H54" i="5"/>
  <c r="F54" i="5"/>
  <c r="H55" i="5"/>
  <c r="F55" i="5"/>
  <c r="F56" i="5"/>
  <c r="H56" i="5"/>
  <c r="H57" i="5"/>
  <c r="F57" i="5"/>
  <c r="F103" i="10"/>
  <c r="K107" i="7"/>
  <c r="J25" i="10" s="1"/>
  <c r="R48" i="5" s="1"/>
  <c r="AF48" i="5" s="1"/>
  <c r="W27" i="7"/>
  <c r="W41" i="7"/>
  <c r="K109" i="7"/>
  <c r="J27" i="10" s="1"/>
  <c r="W55" i="7"/>
  <c r="K111" i="7"/>
  <c r="J29" i="10" s="1"/>
  <c r="W69" i="7"/>
  <c r="K113" i="7"/>
  <c r="J31" i="10" s="1"/>
  <c r="R54" i="5" s="1"/>
  <c r="AF54" i="5" s="1"/>
  <c r="K115" i="7"/>
  <c r="J33" i="10" s="1"/>
  <c r="R56" i="5" s="1"/>
  <c r="W83" i="7"/>
  <c r="N22" i="10"/>
  <c r="N121" i="10" s="1"/>
  <c r="H121" i="10"/>
  <c r="N92" i="10"/>
  <c r="F121" i="10"/>
  <c r="H46" i="5"/>
  <c r="F46" i="5"/>
  <c r="F127" i="5" s="1"/>
  <c r="P121" i="10"/>
  <c r="H47" i="5"/>
  <c r="F47" i="5"/>
  <c r="H48" i="5"/>
  <c r="F48" i="5"/>
  <c r="H49" i="5"/>
  <c r="F49" i="5"/>
  <c r="H50" i="5"/>
  <c r="F50" i="5"/>
  <c r="H51" i="5"/>
  <c r="F51" i="5"/>
  <c r="G127" i="10"/>
  <c r="T52" i="5"/>
  <c r="G32" i="10"/>
  <c r="T55" i="5" s="1"/>
  <c r="T57" i="5"/>
  <c r="G103" i="10"/>
  <c r="W7" i="7"/>
  <c r="K104" i="7"/>
  <c r="J22" i="10" s="1"/>
  <c r="W13" i="7"/>
  <c r="K105" i="7"/>
  <c r="J23" i="10" s="1"/>
  <c r="K106" i="7"/>
  <c r="J24" i="10" s="1"/>
  <c r="R47" i="5" s="1"/>
  <c r="AF47" i="5" s="1"/>
  <c r="W20" i="7"/>
  <c r="K108" i="7"/>
  <c r="J26" i="10" s="1"/>
  <c r="R49" i="5" s="1"/>
  <c r="AF49" i="5" s="1"/>
  <c r="W34" i="7"/>
  <c r="K110" i="7"/>
  <c r="J28" i="10" s="1"/>
  <c r="R51" i="5" s="1"/>
  <c r="AF51" i="5" s="1"/>
  <c r="W48" i="7"/>
  <c r="K112" i="7"/>
  <c r="J30" i="10" s="1"/>
  <c r="W62" i="7"/>
  <c r="K114" i="7"/>
  <c r="J32" i="10" s="1"/>
  <c r="R55" i="5" s="1"/>
  <c r="W76" i="7"/>
  <c r="W90" i="7"/>
  <c r="K116" i="7"/>
  <c r="J34" i="10" s="1"/>
  <c r="J133" i="10" s="1"/>
  <c r="G121" i="10"/>
  <c r="T46" i="5"/>
  <c r="S90" i="5" s="1"/>
  <c r="H127" i="10"/>
  <c r="N127" i="10"/>
  <c r="D103" i="10"/>
  <c r="D156" i="10"/>
  <c r="D121" i="10"/>
  <c r="D144" i="10"/>
  <c r="D92" i="10"/>
  <c r="C121" i="10"/>
  <c r="C144" i="10"/>
  <c r="C127" i="10"/>
  <c r="D127" i="10"/>
  <c r="D150" i="10"/>
  <c r="L57" i="5"/>
  <c r="B156" i="10"/>
  <c r="B103" i="10"/>
  <c r="B121" i="10"/>
  <c r="B144" i="10"/>
  <c r="L46" i="5"/>
  <c r="K101" i="5" s="1"/>
  <c r="B92" i="10"/>
  <c r="L52" i="5"/>
  <c r="B127" i="10"/>
  <c r="B150" i="10"/>
  <c r="C156" i="10"/>
  <c r="C103" i="10"/>
  <c r="AD68" i="5"/>
  <c r="AF68" i="5"/>
  <c r="AH55" i="5"/>
  <c r="AD54" i="5"/>
  <c r="W106" i="7"/>
  <c r="Q24" i="10" s="1"/>
  <c r="X111" i="7"/>
  <c r="R29" i="10" s="1"/>
  <c r="X115" i="7"/>
  <c r="R33" i="10" s="1"/>
  <c r="X107" i="7"/>
  <c r="R25" i="10" s="1"/>
  <c r="W110" i="7"/>
  <c r="Q28" i="10" s="1"/>
  <c r="X106" i="7"/>
  <c r="R24" i="10" s="1"/>
  <c r="X108" i="7"/>
  <c r="R26" i="10" s="1"/>
  <c r="X112" i="7"/>
  <c r="R30" i="10" s="1"/>
  <c r="X116" i="7"/>
  <c r="R34" i="10" s="1"/>
  <c r="X110" i="7"/>
  <c r="R28" i="10" s="1"/>
  <c r="X114" i="7"/>
  <c r="R32" i="10" s="1"/>
  <c r="X105" i="7"/>
  <c r="R23" i="10" s="1"/>
  <c r="X109" i="7"/>
  <c r="R27" i="10" s="1"/>
  <c r="X113" i="7"/>
  <c r="R31" i="10" s="1"/>
  <c r="W116" i="7"/>
  <c r="Q34" i="10" s="1"/>
  <c r="W109" i="7"/>
  <c r="Q27" i="10" s="1"/>
  <c r="W113" i="7"/>
  <c r="Q31" i="10" s="1"/>
  <c r="W111" i="7"/>
  <c r="Q29" i="10" s="1"/>
  <c r="R112" i="10" l="1"/>
  <c r="O95" i="5"/>
  <c r="R53" i="5"/>
  <c r="AF53" i="5" s="1"/>
  <c r="J112" i="10"/>
  <c r="R50" i="5"/>
  <c r="AF50" i="5" s="1"/>
  <c r="R133" i="10"/>
  <c r="F129" i="5"/>
  <c r="Q103" i="10"/>
  <c r="W112" i="7"/>
  <c r="Q30" i="10" s="1"/>
  <c r="W104" i="7"/>
  <c r="Q22" i="10" s="1"/>
  <c r="U90" i="5"/>
  <c r="U101" i="5"/>
  <c r="M121" i="10"/>
  <c r="M92" i="10"/>
  <c r="M107" i="10"/>
  <c r="R121" i="10"/>
  <c r="R92" i="10"/>
  <c r="R107" i="10"/>
  <c r="R127" i="10"/>
  <c r="R97" i="10"/>
  <c r="M127" i="10"/>
  <c r="M97" i="10"/>
  <c r="R103" i="10"/>
  <c r="R102" i="10"/>
  <c r="M95" i="5"/>
  <c r="AD52" i="5"/>
  <c r="J97" i="10"/>
  <c r="R52" i="5"/>
  <c r="J127" i="10"/>
  <c r="E95" i="5"/>
  <c r="F128" i="5"/>
  <c r="W108" i="7"/>
  <c r="Q26" i="10" s="1"/>
  <c r="W114" i="7"/>
  <c r="Q32" i="10" s="1"/>
  <c r="R57" i="5"/>
  <c r="AF57" i="5" s="1"/>
  <c r="J103" i="10"/>
  <c r="J102" i="10"/>
  <c r="J92" i="10"/>
  <c r="J121" i="10"/>
  <c r="R46" i="5"/>
  <c r="J107" i="10"/>
  <c r="S95" i="5"/>
  <c r="G95" i="5"/>
  <c r="K95" i="5"/>
  <c r="AH56" i="5"/>
  <c r="AD55" i="5"/>
  <c r="AF55" i="5"/>
  <c r="W107" i="7"/>
  <c r="Q25" i="10" s="1"/>
  <c r="W115" i="7"/>
  <c r="Q33" i="10" s="1"/>
  <c r="W105" i="7"/>
  <c r="Q23" i="10" s="1"/>
  <c r="Q133" i="10" l="1"/>
  <c r="Q121" i="10"/>
  <c r="AF46" i="5"/>
  <c r="Q101" i="5"/>
  <c r="Q105" i="5"/>
  <c r="Q127" i="10"/>
  <c r="Q95" i="5"/>
  <c r="AF52" i="5"/>
  <c r="AF56" i="5"/>
  <c r="AD56" i="5"/>
  <c r="C116" i="6" l="1"/>
  <c r="B17" i="10" s="1"/>
  <c r="V116" i="6"/>
  <c r="P17" i="10" s="1"/>
  <c r="U116" i="6"/>
  <c r="O17" i="10" s="1"/>
  <c r="T116" i="6"/>
  <c r="S116" i="6"/>
  <c r="Q116" i="6"/>
  <c r="P116" i="6"/>
  <c r="O116" i="6"/>
  <c r="M116" i="6"/>
  <c r="L17" i="10" s="1"/>
  <c r="L116" i="6"/>
  <c r="K17" i="10" s="1"/>
  <c r="J116" i="6"/>
  <c r="I17" i="10" s="1"/>
  <c r="I116" i="6"/>
  <c r="H17" i="10" s="1"/>
  <c r="H132" i="10" s="1"/>
  <c r="H116" i="6"/>
  <c r="G17" i="10" s="1"/>
  <c r="G116" i="6"/>
  <c r="F17" i="10" s="1"/>
  <c r="E116" i="6"/>
  <c r="D17" i="10" s="1"/>
  <c r="D116" i="6"/>
  <c r="C17" i="10" s="1"/>
  <c r="C132" i="10" s="1"/>
  <c r="S115" i="6"/>
  <c r="Q115" i="6"/>
  <c r="P115" i="6"/>
  <c r="O115" i="6"/>
  <c r="M115" i="6"/>
  <c r="L16" i="10" s="1"/>
  <c r="P44" i="5" s="1"/>
  <c r="L115" i="6"/>
  <c r="K16" i="10" s="1"/>
  <c r="N44" i="5" s="1"/>
  <c r="AD44" i="5" s="1"/>
  <c r="J115" i="6"/>
  <c r="I16" i="10" s="1"/>
  <c r="I115" i="6"/>
  <c r="H16" i="10" s="1"/>
  <c r="H115" i="6"/>
  <c r="G16" i="10" s="1"/>
  <c r="T44" i="5" s="1"/>
  <c r="S114" i="6"/>
  <c r="Q114" i="6"/>
  <c r="P114" i="6"/>
  <c r="O114" i="6"/>
  <c r="M114" i="6"/>
  <c r="L15" i="10" s="1"/>
  <c r="P43" i="5" s="1"/>
  <c r="L114" i="6"/>
  <c r="K15" i="10" s="1"/>
  <c r="N43" i="5" s="1"/>
  <c r="AD43" i="5" s="1"/>
  <c r="J114" i="6"/>
  <c r="I15" i="10" s="1"/>
  <c r="I114" i="6"/>
  <c r="H15" i="10" s="1"/>
  <c r="H114" i="6"/>
  <c r="G15" i="10" s="1"/>
  <c r="T43" i="5" s="1"/>
  <c r="G114" i="6"/>
  <c r="F15" i="10" s="1"/>
  <c r="E114" i="6"/>
  <c r="D15" i="10" s="1"/>
  <c r="D114" i="6"/>
  <c r="C15" i="10" s="1"/>
  <c r="C114" i="6"/>
  <c r="B15" i="10" s="1"/>
  <c r="L43" i="5" s="1"/>
  <c r="S113" i="6"/>
  <c r="Q113" i="6"/>
  <c r="P113" i="6"/>
  <c r="O113" i="6"/>
  <c r="M113" i="6"/>
  <c r="L14" i="10" s="1"/>
  <c r="P42" i="5" s="1"/>
  <c r="L113" i="6"/>
  <c r="K14" i="10" s="1"/>
  <c r="N42" i="5" s="1"/>
  <c r="AD42" i="5" s="1"/>
  <c r="J113" i="6"/>
  <c r="I14" i="10" s="1"/>
  <c r="I113" i="6"/>
  <c r="H14" i="10" s="1"/>
  <c r="H113" i="6"/>
  <c r="G14" i="10" s="1"/>
  <c r="T42" i="5" s="1"/>
  <c r="G113" i="6"/>
  <c r="F14" i="10" s="1"/>
  <c r="E113" i="6"/>
  <c r="D14" i="10" s="1"/>
  <c r="D113" i="6"/>
  <c r="C14" i="10" s="1"/>
  <c r="C113" i="6"/>
  <c r="B14" i="10" s="1"/>
  <c r="L42" i="5" s="1"/>
  <c r="S112" i="6"/>
  <c r="Q112" i="6"/>
  <c r="P112" i="6"/>
  <c r="O112" i="6"/>
  <c r="M112" i="6"/>
  <c r="L13" i="10" s="1"/>
  <c r="L112" i="6"/>
  <c r="K13" i="10" s="1"/>
  <c r="J112" i="6"/>
  <c r="I13" i="10" s="1"/>
  <c r="I112" i="6"/>
  <c r="H13" i="10" s="1"/>
  <c r="H112" i="6"/>
  <c r="G13" i="10" s="1"/>
  <c r="G112" i="6"/>
  <c r="F13" i="10" s="1"/>
  <c r="E112" i="6"/>
  <c r="D13" i="10" s="1"/>
  <c r="D112" i="6"/>
  <c r="C13" i="10" s="1"/>
  <c r="C112" i="6"/>
  <c r="B13" i="10" s="1"/>
  <c r="S111" i="6"/>
  <c r="Q111" i="6"/>
  <c r="P111" i="6"/>
  <c r="O111" i="6"/>
  <c r="M111" i="6"/>
  <c r="L12" i="10" s="1"/>
  <c r="L111" i="6"/>
  <c r="K12" i="10" s="1"/>
  <c r="J111" i="6"/>
  <c r="I12" i="10" s="1"/>
  <c r="I111" i="6"/>
  <c r="H12" i="10" s="1"/>
  <c r="H111" i="6"/>
  <c r="G12" i="10" s="1"/>
  <c r="G111" i="6"/>
  <c r="F12" i="10" s="1"/>
  <c r="E111" i="6"/>
  <c r="D12" i="10" s="1"/>
  <c r="D111" i="6"/>
  <c r="C12" i="10" s="1"/>
  <c r="C111" i="6"/>
  <c r="B12" i="10" s="1"/>
  <c r="S110" i="6"/>
  <c r="Q110" i="6"/>
  <c r="P110" i="6"/>
  <c r="O110" i="6"/>
  <c r="M110" i="6"/>
  <c r="L11" i="10" s="1"/>
  <c r="P39" i="5" s="1"/>
  <c r="L110" i="6"/>
  <c r="K11" i="10" s="1"/>
  <c r="N39" i="5" s="1"/>
  <c r="AD39" i="5" s="1"/>
  <c r="J110" i="6"/>
  <c r="I11" i="10" s="1"/>
  <c r="I110" i="6"/>
  <c r="H11" i="10" s="1"/>
  <c r="H110" i="6"/>
  <c r="G11" i="10" s="1"/>
  <c r="T39" i="5" s="1"/>
  <c r="G110" i="6"/>
  <c r="F11" i="10" s="1"/>
  <c r="E110" i="6"/>
  <c r="D11" i="10" s="1"/>
  <c r="D110" i="6"/>
  <c r="C11" i="10" s="1"/>
  <c r="C110" i="6"/>
  <c r="B11" i="10" s="1"/>
  <c r="L39" i="5" s="1"/>
  <c r="S109" i="6"/>
  <c r="Q109" i="6"/>
  <c r="P109" i="6"/>
  <c r="O109" i="6"/>
  <c r="M109" i="6"/>
  <c r="L10" i="10" s="1"/>
  <c r="P38" i="5" s="1"/>
  <c r="L109" i="6"/>
  <c r="K10" i="10" s="1"/>
  <c r="N38" i="5" s="1"/>
  <c r="AD38" i="5" s="1"/>
  <c r="J109" i="6"/>
  <c r="I10" i="10" s="1"/>
  <c r="I109" i="6"/>
  <c r="H10" i="10" s="1"/>
  <c r="H109" i="6"/>
  <c r="G10" i="10" s="1"/>
  <c r="T38" i="5" s="1"/>
  <c r="G109" i="6"/>
  <c r="F10" i="10" s="1"/>
  <c r="E109" i="6"/>
  <c r="D10" i="10" s="1"/>
  <c r="D109" i="6"/>
  <c r="C10" i="10" s="1"/>
  <c r="C109" i="6"/>
  <c r="B10" i="10" s="1"/>
  <c r="L38" i="5" s="1"/>
  <c r="S108" i="6"/>
  <c r="Q108" i="6"/>
  <c r="P108" i="6"/>
  <c r="O108" i="6"/>
  <c r="M108" i="6"/>
  <c r="L9" i="10" s="1"/>
  <c r="P37" i="5" s="1"/>
  <c r="L108" i="6"/>
  <c r="K9" i="10" s="1"/>
  <c r="N37" i="5" s="1"/>
  <c r="AD37" i="5" s="1"/>
  <c r="J108" i="6"/>
  <c r="I9" i="10" s="1"/>
  <c r="I108" i="6"/>
  <c r="H9" i="10" s="1"/>
  <c r="H108" i="6"/>
  <c r="G9" i="10" s="1"/>
  <c r="T37" i="5" s="1"/>
  <c r="G108" i="6"/>
  <c r="F9" i="10" s="1"/>
  <c r="E108" i="6"/>
  <c r="D9" i="10" s="1"/>
  <c r="D108" i="6"/>
  <c r="C9" i="10" s="1"/>
  <c r="C108" i="6"/>
  <c r="B9" i="10" s="1"/>
  <c r="L37" i="5" s="1"/>
  <c r="S107" i="6"/>
  <c r="Q107" i="6"/>
  <c r="P107" i="6"/>
  <c r="O107" i="6"/>
  <c r="M107" i="6"/>
  <c r="L8" i="10" s="1"/>
  <c r="P36" i="5" s="1"/>
  <c r="L107" i="6"/>
  <c r="K8" i="10" s="1"/>
  <c r="N36" i="5" s="1"/>
  <c r="AD36" i="5" s="1"/>
  <c r="J107" i="6"/>
  <c r="I8" i="10" s="1"/>
  <c r="I107" i="6"/>
  <c r="H8" i="10" s="1"/>
  <c r="H107" i="6"/>
  <c r="G8" i="10" s="1"/>
  <c r="T36" i="5" s="1"/>
  <c r="G107" i="6"/>
  <c r="F8" i="10" s="1"/>
  <c r="E107" i="6"/>
  <c r="D8" i="10" s="1"/>
  <c r="D107" i="6"/>
  <c r="C8" i="10" s="1"/>
  <c r="C107" i="6"/>
  <c r="B8" i="10" s="1"/>
  <c r="L36" i="5" s="1"/>
  <c r="S106" i="6"/>
  <c r="Q106" i="6"/>
  <c r="P106" i="6"/>
  <c r="O106" i="6"/>
  <c r="M106" i="6"/>
  <c r="L7" i="10" s="1"/>
  <c r="P35" i="5" s="1"/>
  <c r="L106" i="6"/>
  <c r="K7" i="10" s="1"/>
  <c r="N35" i="5" s="1"/>
  <c r="AD35" i="5" s="1"/>
  <c r="J106" i="6"/>
  <c r="I7" i="10" s="1"/>
  <c r="I106" i="6"/>
  <c r="H7" i="10" s="1"/>
  <c r="H106" i="6"/>
  <c r="G7" i="10" s="1"/>
  <c r="T35" i="5" s="1"/>
  <c r="G106" i="6"/>
  <c r="F7" i="10" s="1"/>
  <c r="E106" i="6"/>
  <c r="D7" i="10" s="1"/>
  <c r="D106" i="6"/>
  <c r="C7" i="10" s="1"/>
  <c r="C106" i="6"/>
  <c r="B7" i="10" s="1"/>
  <c r="Q105" i="6"/>
  <c r="P105" i="6"/>
  <c r="O105" i="6"/>
  <c r="M105" i="6"/>
  <c r="L6" i="10" s="1"/>
  <c r="L105" i="6"/>
  <c r="K6" i="10" s="1"/>
  <c r="J105" i="6"/>
  <c r="I6" i="10" s="1"/>
  <c r="I105" i="6"/>
  <c r="H6" i="10" s="1"/>
  <c r="H105" i="6"/>
  <c r="G105" i="6"/>
  <c r="F6" i="10" s="1"/>
  <c r="D105" i="6"/>
  <c r="C6" i="10" s="1"/>
  <c r="S104" i="6"/>
  <c r="P104" i="6"/>
  <c r="O104" i="6"/>
  <c r="M104" i="6"/>
  <c r="L5" i="10" s="1"/>
  <c r="L104" i="6"/>
  <c r="K5" i="10" s="1"/>
  <c r="J104" i="6"/>
  <c r="I5" i="10" s="1"/>
  <c r="I104" i="6"/>
  <c r="H5" i="10" s="1"/>
  <c r="H104" i="6"/>
  <c r="G104" i="6"/>
  <c r="F5" i="10" s="1"/>
  <c r="E104" i="6"/>
  <c r="D5" i="10" s="1"/>
  <c r="D104" i="6"/>
  <c r="C5" i="10" s="1"/>
  <c r="C141" i="10" s="1"/>
  <c r="G115" i="6"/>
  <c r="F16" i="10" s="1"/>
  <c r="E115" i="6"/>
  <c r="D16" i="10" s="1"/>
  <c r="D115" i="6"/>
  <c r="C16" i="10" s="1"/>
  <c r="C115" i="6"/>
  <c r="B16" i="10" s="1"/>
  <c r="L44" i="5" s="1"/>
  <c r="T41" i="5" l="1"/>
  <c r="G113" i="10"/>
  <c r="G112" i="10"/>
  <c r="C113" i="10"/>
  <c r="C112" i="10"/>
  <c r="H113" i="10"/>
  <c r="H112" i="10"/>
  <c r="L41" i="5"/>
  <c r="B113" i="10"/>
  <c r="B112" i="10"/>
  <c r="P41" i="5"/>
  <c r="L113" i="10"/>
  <c r="L112" i="10"/>
  <c r="B107" i="10"/>
  <c r="D113" i="10"/>
  <c r="D112" i="10"/>
  <c r="I113" i="10"/>
  <c r="I112" i="10"/>
  <c r="F113" i="10"/>
  <c r="F112" i="10"/>
  <c r="N41" i="5"/>
  <c r="AD41" i="5" s="1"/>
  <c r="K113" i="10"/>
  <c r="K112" i="10"/>
  <c r="D132" i="10"/>
  <c r="I132" i="10"/>
  <c r="F132" i="10"/>
  <c r="K132" i="10"/>
  <c r="G132" i="10"/>
  <c r="L132" i="10"/>
  <c r="B132" i="10"/>
  <c r="U94" i="5"/>
  <c r="K120" i="10"/>
  <c r="K108" i="10"/>
  <c r="K107" i="10"/>
  <c r="K109" i="10"/>
  <c r="K93" i="10"/>
  <c r="K94" i="10"/>
  <c r="K92" i="10"/>
  <c r="N34" i="5"/>
  <c r="K99" i="10"/>
  <c r="N40" i="5"/>
  <c r="K97" i="10"/>
  <c r="K126" i="10"/>
  <c r="K98" i="10"/>
  <c r="N45" i="5"/>
  <c r="AD45" i="5" s="1"/>
  <c r="K102" i="10"/>
  <c r="K104" i="10"/>
  <c r="L107" i="10"/>
  <c r="P34" i="5"/>
  <c r="L108" i="10"/>
  <c r="L92" i="10"/>
  <c r="L94" i="10"/>
  <c r="L93" i="10"/>
  <c r="L120" i="10"/>
  <c r="L109" i="10"/>
  <c r="L126" i="10"/>
  <c r="L97" i="10"/>
  <c r="L99" i="10"/>
  <c r="L98" i="10"/>
  <c r="P40" i="5"/>
  <c r="P45" i="5"/>
  <c r="L102" i="10"/>
  <c r="L104" i="10"/>
  <c r="G5" i="10"/>
  <c r="H42" i="5"/>
  <c r="F42" i="5"/>
  <c r="H102" i="10"/>
  <c r="H104" i="10"/>
  <c r="F120" i="10"/>
  <c r="F108" i="10"/>
  <c r="F94" i="10"/>
  <c r="F92" i="10"/>
  <c r="F107" i="10"/>
  <c r="F109" i="10"/>
  <c r="F34" i="5"/>
  <c r="F93" i="10"/>
  <c r="H34" i="5"/>
  <c r="H35" i="5"/>
  <c r="F35" i="5"/>
  <c r="H39" i="5"/>
  <c r="F39" i="5"/>
  <c r="I98" i="10"/>
  <c r="I99" i="10"/>
  <c r="I126" i="10"/>
  <c r="I97" i="10"/>
  <c r="H43" i="5"/>
  <c r="F43" i="5"/>
  <c r="I102" i="10"/>
  <c r="I104" i="10"/>
  <c r="O104" i="10"/>
  <c r="O102" i="10"/>
  <c r="G6" i="10"/>
  <c r="H36" i="5"/>
  <c r="F36" i="5"/>
  <c r="F97" i="10"/>
  <c r="H40" i="5"/>
  <c r="F126" i="10"/>
  <c r="F40" i="5"/>
  <c r="F99" i="10"/>
  <c r="F98" i="10"/>
  <c r="F45" i="5"/>
  <c r="F102" i="10"/>
  <c r="F104" i="10"/>
  <c r="H45" i="5"/>
  <c r="P102" i="10"/>
  <c r="P104" i="10"/>
  <c r="H44" i="5"/>
  <c r="F44" i="5"/>
  <c r="I120" i="10"/>
  <c r="I92" i="10"/>
  <c r="I108" i="10"/>
  <c r="I109" i="10"/>
  <c r="I107" i="10"/>
  <c r="I94" i="10"/>
  <c r="I93" i="10"/>
  <c r="H38" i="5"/>
  <c r="F38" i="5"/>
  <c r="H99" i="10"/>
  <c r="H97" i="10"/>
  <c r="H98" i="10"/>
  <c r="H126" i="10"/>
  <c r="W116" i="6"/>
  <c r="Q17" i="10" s="1"/>
  <c r="N17" i="10"/>
  <c r="H120" i="10"/>
  <c r="H108" i="10"/>
  <c r="H93" i="10"/>
  <c r="H107" i="10"/>
  <c r="H109" i="10"/>
  <c r="H92" i="10"/>
  <c r="H94" i="10"/>
  <c r="H37" i="5"/>
  <c r="F37" i="5"/>
  <c r="G99" i="10"/>
  <c r="G98" i="10"/>
  <c r="T40" i="5"/>
  <c r="G97" i="10"/>
  <c r="G126" i="10"/>
  <c r="H41" i="5"/>
  <c r="F41" i="5"/>
  <c r="T45" i="5"/>
  <c r="G104" i="10"/>
  <c r="G102" i="10"/>
  <c r="D107" i="10"/>
  <c r="D109" i="10"/>
  <c r="D108" i="10"/>
  <c r="D98" i="10"/>
  <c r="D126" i="10"/>
  <c r="D97" i="10"/>
  <c r="D99" i="10"/>
  <c r="D149" i="10"/>
  <c r="D102" i="10"/>
  <c r="D104" i="10"/>
  <c r="D155" i="10"/>
  <c r="C107" i="10"/>
  <c r="C94" i="10"/>
  <c r="C120" i="10"/>
  <c r="C108" i="10"/>
  <c r="C109" i="10"/>
  <c r="C143" i="10"/>
  <c r="C93" i="10"/>
  <c r="C92" i="10"/>
  <c r="D141" i="10"/>
  <c r="D120" i="10"/>
  <c r="L35" i="5"/>
  <c r="B109" i="10"/>
  <c r="B108" i="10"/>
  <c r="C97" i="10"/>
  <c r="C149" i="10"/>
  <c r="C98" i="10"/>
  <c r="C126" i="10"/>
  <c r="C99" i="10"/>
  <c r="C102" i="10"/>
  <c r="C155" i="10"/>
  <c r="C104" i="10"/>
  <c r="B126" i="10"/>
  <c r="B149" i="10"/>
  <c r="B99" i="10"/>
  <c r="L40" i="5"/>
  <c r="K94" i="5" s="1"/>
  <c r="B97" i="10"/>
  <c r="B98" i="10"/>
  <c r="B155" i="10"/>
  <c r="L45" i="5"/>
  <c r="B102" i="10"/>
  <c r="B104" i="10"/>
  <c r="G87" i="5"/>
  <c r="G94" i="5" l="1"/>
  <c r="F125" i="5"/>
  <c r="U105" i="5"/>
  <c r="U107" i="5"/>
  <c r="U106" i="5"/>
  <c r="AD34" i="5"/>
  <c r="M102" i="5"/>
  <c r="M101" i="5"/>
  <c r="M105" i="5"/>
  <c r="M106" i="5"/>
  <c r="M103" i="5"/>
  <c r="M107" i="5"/>
  <c r="O102" i="5"/>
  <c r="O101" i="5"/>
  <c r="O107" i="5"/>
  <c r="O105" i="5"/>
  <c r="O103" i="5"/>
  <c r="O106" i="5"/>
  <c r="AD40" i="5"/>
  <c r="M94" i="5"/>
  <c r="O94" i="5"/>
  <c r="G105" i="5"/>
  <c r="G102" i="5"/>
  <c r="G106" i="5"/>
  <c r="G103" i="5"/>
  <c r="G101" i="5"/>
  <c r="G107" i="5"/>
  <c r="G89" i="5"/>
  <c r="N102" i="10"/>
  <c r="N104" i="10"/>
  <c r="G120" i="10"/>
  <c r="G108" i="10"/>
  <c r="G92" i="10"/>
  <c r="G94" i="10"/>
  <c r="G107" i="10"/>
  <c r="G109" i="10"/>
  <c r="G93" i="10"/>
  <c r="T34" i="5"/>
  <c r="Q102" i="10"/>
  <c r="Q104" i="10"/>
  <c r="F124" i="5"/>
  <c r="E94" i="5"/>
  <c r="F123" i="5"/>
  <c r="E101" i="5"/>
  <c r="E89" i="5"/>
  <c r="E105" i="5"/>
  <c r="E107" i="5"/>
  <c r="E103" i="5"/>
  <c r="E106" i="5"/>
  <c r="E102" i="5"/>
  <c r="K106" i="5"/>
  <c r="K107" i="5"/>
  <c r="K105" i="5"/>
  <c r="E92" i="5"/>
  <c r="E91" i="5"/>
  <c r="E90" i="5"/>
  <c r="I91" i="5"/>
  <c r="I90" i="5"/>
  <c r="I92" i="5"/>
  <c r="M89" i="5"/>
  <c r="G92" i="5"/>
  <c r="G90" i="5"/>
  <c r="G91" i="5"/>
  <c r="S89" i="5" l="1"/>
  <c r="S105" i="5"/>
  <c r="S102" i="5"/>
  <c r="S101" i="5"/>
  <c r="S103" i="5"/>
  <c r="S106" i="5"/>
  <c r="S107" i="5"/>
  <c r="S94" i="5"/>
  <c r="M92" i="5"/>
  <c r="M90" i="5"/>
  <c r="M91" i="5"/>
  <c r="Q89" i="5"/>
  <c r="O89" i="5"/>
  <c r="O91" i="5" l="1"/>
  <c r="O90" i="5"/>
  <c r="O92" i="5"/>
  <c r="Q90" i="5"/>
  <c r="Q91" i="5"/>
  <c r="Q92" i="5"/>
  <c r="Q87" i="5" l="1"/>
  <c r="O87" i="5" l="1"/>
  <c r="M87" i="5"/>
  <c r="V115" i="6"/>
  <c r="P16" i="10" s="1"/>
  <c r="U115" i="6"/>
  <c r="O16" i="10" s="1"/>
  <c r="T115" i="6"/>
  <c r="V114" i="6"/>
  <c r="P15" i="10" s="1"/>
  <c r="U114" i="6"/>
  <c r="O15" i="10" s="1"/>
  <c r="T114" i="6"/>
  <c r="V113" i="6"/>
  <c r="P14" i="10" s="1"/>
  <c r="U113" i="6"/>
  <c r="O14" i="10" s="1"/>
  <c r="T113" i="6"/>
  <c r="V112" i="6"/>
  <c r="P13" i="10" s="1"/>
  <c r="U112" i="6"/>
  <c r="O13" i="10" s="1"/>
  <c r="T112" i="6"/>
  <c r="V111" i="6"/>
  <c r="P12" i="10" s="1"/>
  <c r="U111" i="6"/>
  <c r="O12" i="10" s="1"/>
  <c r="T111" i="6"/>
  <c r="T110" i="6"/>
  <c r="V110" i="6"/>
  <c r="P11" i="10" s="1"/>
  <c r="U110" i="6"/>
  <c r="O11" i="10" s="1"/>
  <c r="V109" i="6"/>
  <c r="P10" i="10" s="1"/>
  <c r="U109" i="6"/>
  <c r="O10" i="10" s="1"/>
  <c r="T109" i="6"/>
  <c r="V108" i="6"/>
  <c r="P9" i="10" s="1"/>
  <c r="U108" i="6"/>
  <c r="O9" i="10" s="1"/>
  <c r="T108" i="6"/>
  <c r="T107" i="6"/>
  <c r="V107" i="6"/>
  <c r="P8" i="10" s="1"/>
  <c r="U107" i="6"/>
  <c r="O8" i="10" s="1"/>
  <c r="V106" i="6"/>
  <c r="P7" i="10" s="1"/>
  <c r="U106" i="6"/>
  <c r="O7" i="10" s="1"/>
  <c r="T106" i="6"/>
  <c r="V105" i="6"/>
  <c r="P6" i="10" s="1"/>
  <c r="U105" i="6"/>
  <c r="U104" i="6"/>
  <c r="O132" i="10" l="1"/>
  <c r="O113" i="10"/>
  <c r="O112" i="10"/>
  <c r="P132" i="10"/>
  <c r="P113" i="10"/>
  <c r="P112" i="10"/>
  <c r="O5" i="10"/>
  <c r="W104" i="6"/>
  <c r="Q5" i="10" s="1"/>
  <c r="O6" i="10"/>
  <c r="O94" i="10" s="1"/>
  <c r="W105" i="6"/>
  <c r="Q6" i="10" s="1"/>
  <c r="N7" i="10"/>
  <c r="W106" i="6"/>
  <c r="Q7" i="10" s="1"/>
  <c r="N15" i="10"/>
  <c r="W114" i="6"/>
  <c r="Q15" i="10" s="1"/>
  <c r="N8" i="10"/>
  <c r="W107" i="6"/>
  <c r="Q8" i="10" s="1"/>
  <c r="N10" i="10"/>
  <c r="W109" i="6"/>
  <c r="Q10" i="10" s="1"/>
  <c r="P98" i="10"/>
  <c r="P97" i="10"/>
  <c r="P126" i="10"/>
  <c r="P99" i="10"/>
  <c r="W113" i="6"/>
  <c r="Q14" i="10" s="1"/>
  <c r="N14" i="10"/>
  <c r="O92" i="10"/>
  <c r="W108" i="6"/>
  <c r="Q9" i="10" s="1"/>
  <c r="N9" i="10"/>
  <c r="N11" i="10"/>
  <c r="W110" i="6"/>
  <c r="Q11" i="10" s="1"/>
  <c r="W112" i="6"/>
  <c r="Q13" i="10" s="1"/>
  <c r="N13" i="10"/>
  <c r="O97" i="10"/>
  <c r="O99" i="10"/>
  <c r="O98" i="10"/>
  <c r="P120" i="10"/>
  <c r="P94" i="10"/>
  <c r="P109" i="10"/>
  <c r="P107" i="10"/>
  <c r="P92" i="10"/>
  <c r="P93" i="10"/>
  <c r="P108" i="10"/>
  <c r="W111" i="6"/>
  <c r="Q12" i="10" s="1"/>
  <c r="N12" i="10"/>
  <c r="N16" i="10"/>
  <c r="W115" i="6"/>
  <c r="Q16" i="10" s="1"/>
  <c r="K91" i="5"/>
  <c r="K90" i="5"/>
  <c r="K92" i="5"/>
  <c r="O108" i="10" l="1"/>
  <c r="O126" i="10"/>
  <c r="O109" i="10"/>
  <c r="N132" i="10"/>
  <c r="N113" i="10"/>
  <c r="N112" i="10"/>
  <c r="Q132" i="10"/>
  <c r="Q113" i="10"/>
  <c r="Q112" i="10"/>
  <c r="O93" i="10"/>
  <c r="O107" i="10"/>
  <c r="O120" i="10"/>
  <c r="Q108" i="10"/>
  <c r="Q120" i="10"/>
  <c r="Q92" i="10"/>
  <c r="Q93" i="10"/>
  <c r="Q107" i="10"/>
  <c r="Q94" i="10"/>
  <c r="Q109" i="10"/>
  <c r="N109" i="10"/>
  <c r="N108" i="10"/>
  <c r="N107" i="10"/>
  <c r="Q99" i="10"/>
  <c r="Q98" i="10"/>
  <c r="Q126" i="10"/>
  <c r="Q97" i="10"/>
  <c r="N126" i="10"/>
  <c r="N97" i="10"/>
  <c r="N99" i="10"/>
  <c r="N98" i="10"/>
</calcChain>
</file>

<file path=xl/comments1.xml><?xml version="1.0" encoding="utf-8"?>
<comments xmlns="http://schemas.openxmlformats.org/spreadsheetml/2006/main">
  <authors>
    <author>NNQue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ASF: Africa Swine Fever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ASF &amp; High Income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High Income, but no ASF2019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Free Trade with ASF2019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P100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196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292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388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3.xml><?xml version="1.0" encoding="utf-8"?>
<comments xmlns="http://schemas.openxmlformats.org/spreadsheetml/2006/main">
  <authors>
    <author>NNQue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MARD's Livestock Master Plan (25 Dec 2019): in 2025 meat production 5.5-5.6 million tons carcass weight (1 LW=0.7CSW), of which pork is about 63-65%. It means in 2025 pig production is about 5.0-5.5 million tons LW (almost the same as our baseline projection for pig production of 5.2 million tons LW</t>
        </r>
      </text>
    </comment>
  </commentList>
</comments>
</file>

<file path=xl/comments4.xml><?xml version="1.0" encoding="utf-8"?>
<comments xmlns="http://schemas.openxmlformats.org/spreadsheetml/2006/main">
  <authors>
    <author>NNQUE</author>
    <author>NNQue</author>
  </authors>
  <commentList>
    <comment ref="U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MARD's Livestock Master Plan (25 Dec 2019): in 2025 meat production 5.5-6.0 million tons carcass weight (1 LW=0.7CSW), of which pork is about 63-65%. It means in 2025 pig production is about 5.0-5.5 million tons LW (almost the same as our baseline projection for pig production of 5.2 million tons LW</t>
        </r>
      </text>
    </comment>
  </commentList>
</comments>
</file>

<file path=xl/comments5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6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7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8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9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sharedStrings.xml><?xml version="1.0" encoding="utf-8"?>
<sst xmlns="http://schemas.openxmlformats.org/spreadsheetml/2006/main" count="2960" uniqueCount="240">
  <si>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</si>
  <si>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</si>
  <si>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</si>
  <si>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</si>
  <si>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</si>
  <si>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</si>
  <si>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</si>
  <si>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</si>
  <si>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</si>
  <si>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</si>
  <si>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</si>
  <si>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</si>
  <si>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</si>
  <si>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</si>
  <si>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</si>
  <si>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</si>
  <si>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</si>
  <si>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</si>
  <si>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</si>
  <si>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</si>
  <si>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</si>
  <si>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</si>
  <si>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</si>
  <si>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</si>
  <si>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</si>
  <si>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</si>
  <si>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</si>
  <si>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</si>
  <si>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</si>
  <si>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</si>
  <si>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</si>
  <si>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</si>
  <si>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</si>
  <si>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</si>
  <si>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</si>
  <si>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</si>
  <si>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</si>
  <si>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</si>
  <si>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</si>
  <si>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NX_PG</t>
  </si>
  <si>
    <t>DP_PG</t>
  </si>
  <si>
    <t>VNM</t>
  </si>
  <si>
    <t>NET EXPORT</t>
  </si>
  <si>
    <t>TotMZ</t>
  </si>
  <si>
    <t>NATIONAL AGGREGATE OUTPUT TABLE</t>
  </si>
  <si>
    <t>Pig</t>
  </si>
  <si>
    <t>Pig &amp; Maize Supply &amp; Demand</t>
  </si>
  <si>
    <t>Pork</t>
  </si>
  <si>
    <t xml:space="preserve">Actual </t>
  </si>
  <si>
    <t>Proj.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</si>
  <si>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</si>
  <si>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</si>
  <si>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</si>
  <si>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</si>
  <si>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</si>
  <si>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</si>
  <si>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</si>
  <si>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Classification of Pig Segments: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</si>
  <si>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</si>
  <si>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</si>
  <si>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</si>
  <si>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</si>
  <si>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</si>
  <si>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 xml:space="preserve">         Most of maize production in the country is used for the increasing livestock production (and more than half will go for pig feeding).</t>
  </si>
  <si>
    <t>Baseline</t>
  </si>
  <si>
    <t>Region</t>
  </si>
  <si>
    <t>Source: Extract of VPM2018 Base Simulation (Do not change the Table Format)</t>
  </si>
  <si>
    <t>Source: Extract of VPM2018 Simulation with ASF (Do not change the Table Format)</t>
  </si>
  <si>
    <t>Source: Extract of VPM2018 Simulation with ASF plus High Per Capita Income Growth (Do not change the Table Format)</t>
  </si>
  <si>
    <t>Source: Extract of VPM2018 Simulation with No ASF plus High Per Capita Income Growth (Do not change the Table Format)</t>
  </si>
  <si>
    <t xml:space="preserve">   ASF</t>
  </si>
  <si>
    <t xml:space="preserve">   ASF &amp; HIGH</t>
  </si>
  <si>
    <t xml:space="preserve">   NoASF &amp; HIGH</t>
  </si>
  <si>
    <t>Human</t>
  </si>
  <si>
    <t>Animal</t>
  </si>
  <si>
    <t>Population, 1000 prsn</t>
  </si>
  <si>
    <t>Suply, 1000 tons</t>
  </si>
  <si>
    <t>Export, 1000 tons</t>
  </si>
  <si>
    <t>Import, 1000 tons</t>
  </si>
  <si>
    <t>Demand, 1000 tons</t>
  </si>
  <si>
    <t>Historical</t>
  </si>
  <si>
    <t>TradPig: Traditional Pig; CommPig: Commercial Pig; ModPig: Modern Pig; TotPig: Total Pig</t>
  </si>
  <si>
    <t>In VPM2018 pig sector is  splitted into 3 categories:</t>
  </si>
  <si>
    <t>ASF</t>
  </si>
  <si>
    <t>ASF&amp;HIGH</t>
  </si>
  <si>
    <t>NoASF&amp;HIGH</t>
  </si>
  <si>
    <t>Production output, 1000 tons</t>
  </si>
  <si>
    <t>Pig (LW)</t>
  </si>
  <si>
    <t xml:space="preserve">Maize </t>
  </si>
  <si>
    <t>Pig (CW)</t>
  </si>
  <si>
    <t>Options</t>
  </si>
  <si>
    <t>Source: Historical data from GSO and Projected data from VPM2018 (Vietnam Pig Model 2018) Simulation</t>
  </si>
  <si>
    <t>Annual Growth, %/a.</t>
  </si>
  <si>
    <t>2014-2018</t>
  </si>
  <si>
    <t xml:space="preserve">   Baseline</t>
  </si>
  <si>
    <t xml:space="preserve">   Scenario - ASF+HIGH</t>
  </si>
  <si>
    <t xml:space="preserve">   Scenario - NoASF+HIGH</t>
  </si>
  <si>
    <t xml:space="preserve">   Scenario - ASF</t>
  </si>
  <si>
    <t>Compare to Baseline Projection</t>
  </si>
  <si>
    <t>2019-2025</t>
  </si>
  <si>
    <t xml:space="preserve">   Scenario - ASF&amp;HIGH</t>
  </si>
  <si>
    <t xml:space="preserve">   Scenario - NoASF&amp;HIGH</t>
  </si>
  <si>
    <t>2018-2019</t>
  </si>
  <si>
    <t>Share of pig modes by scenarios &amp; time, %</t>
  </si>
  <si>
    <t xml:space="preserve">      ASF</t>
  </si>
  <si>
    <t xml:space="preserve">      ASF&amp;HIGH</t>
  </si>
  <si>
    <t xml:space="preserve">      NoASF&amp;HIGH</t>
  </si>
  <si>
    <t>Annual Growth by different Scenarios, %/a.</t>
  </si>
  <si>
    <t xml:space="preserve">   ASF&amp;HIGH</t>
  </si>
  <si>
    <t xml:space="preserve">   NoASF&amp;HIGH</t>
  </si>
  <si>
    <t xml:space="preserve">      Baseline</t>
  </si>
  <si>
    <t>Percent change as Scenarios comapred to baseline Projection, %</t>
  </si>
  <si>
    <t>EXPORT</t>
  </si>
  <si>
    <t>IMPORT</t>
  </si>
  <si>
    <t>Source: IPSARD's Estimates based on GSO, WB, USDA and FAO data</t>
  </si>
  <si>
    <t>BASE</t>
  </si>
  <si>
    <t xml:space="preserve">      Maize</t>
  </si>
  <si>
    <t xml:space="preserve">      Pork</t>
  </si>
  <si>
    <t xml:space="preserve">      TradPig</t>
  </si>
  <si>
    <t xml:space="preserve">      CommPig</t>
  </si>
  <si>
    <t xml:space="preserve">      ModPig</t>
  </si>
  <si>
    <t>Economic Parametwrs</t>
  </si>
  <si>
    <t>1. Population</t>
  </si>
  <si>
    <t>2. Per capita Income</t>
  </si>
  <si>
    <t>3. Exhange rate, VND/USD</t>
  </si>
  <si>
    <t>5. World price</t>
  </si>
  <si>
    <t>Annual Growth %:</t>
  </si>
  <si>
    <t>NO</t>
  </si>
  <si>
    <t>YES</t>
  </si>
  <si>
    <t>Note: The Pig Supply Shock is based on DAH/MARD &amp; GSO data on 2019 ASF</t>
  </si>
  <si>
    <t>In VPM2018 model, at starting point more higher TFP growth were applied, however to calibrate the baseline simulation result</t>
  </si>
  <si>
    <t>That why in the table above TFP growth is a result of calibration procedure</t>
  </si>
  <si>
    <t>1995-2000</t>
  </si>
  <si>
    <t>2000-2005</t>
  </si>
  <si>
    <t>2005-2010</t>
  </si>
  <si>
    <t>2015-2018</t>
  </si>
  <si>
    <t>2010-2015</t>
  </si>
  <si>
    <t>2025-2030</t>
  </si>
  <si>
    <t>ASF+HIGH</t>
  </si>
  <si>
    <t>NoASF+HIGH</t>
  </si>
  <si>
    <t>TotMZ: Total Maize; MZFood: Maize for humand food; MZFeed: Maize for Livestock feed; CW: Consumer Weight (tức thịt mảnh "Meat-Cut", không phải thịt sẻ "Carcass-Weight")</t>
  </si>
  <si>
    <t xml:space="preserve">According to MARD's Livestock Master/Strategic Plan issued 25 Dec 2019, pig production in 2025 is about 5-5.5 million tons LW </t>
  </si>
  <si>
    <t xml:space="preserve">and the Vision to 20230, pig herd will be sustained at 29-30 million pigs  </t>
  </si>
  <si>
    <t>In 2025 meat production in carcass weight will reach 5.5 - 6.0 million tons, of which pig meat accounts for 63 - 65%</t>
  </si>
  <si>
    <t>In 2030 meat production in carcass weight will reach 6.5 - 7.0 million tons, of which pig meat accounts for 60 - 62%</t>
  </si>
  <si>
    <t>The total number of regular pigs is around 29-30 million heads, of which about 2.5-2.8 million sows;</t>
  </si>
  <si>
    <t>Total meat production in carcass weight (mill. Tons)</t>
  </si>
  <si>
    <t>Pigmeat in live-weight (mill. Tons)</t>
  </si>
  <si>
    <t>MARD's Livestock Production 2020-30 Master Plan (issued 25 Dec. 2019)</t>
  </si>
  <si>
    <t>2025-30</t>
  </si>
  <si>
    <t>2018-25</t>
  </si>
  <si>
    <t>2018-30</t>
  </si>
  <si>
    <t>Pigmeat in carcass-weight (mill. Tons)</t>
  </si>
  <si>
    <t>Source: MARD's 2020-2030 Master Plan for Livestock Sector (issued 25 Dec. 2019)</t>
  </si>
  <si>
    <t>Larg-Farms &amp; Industry-Based pig breeding accounts for over 70%.</t>
  </si>
  <si>
    <t xml:space="preserve">1.b. Concrete objective: </t>
  </si>
  <si>
    <t xml:space="preserve">2. Livestock development orientation to 2030: </t>
  </si>
  <si>
    <t>Note: By MARD, the Convertion rate for pig from Live-Weight to Carcass-Weight is 0.7</t>
  </si>
  <si>
    <t>Annual growth rate, %</t>
  </si>
  <si>
    <t>Pig Sector Development in Viet Nam, 2020-2030</t>
  </si>
  <si>
    <t>to be compatible with the MARD's 2020-30 Master Plan for Livestock, the lower TFP growth should be used</t>
  </si>
  <si>
    <t>4. TFP growth (Technology Change)</t>
  </si>
  <si>
    <t>2008-18</t>
  </si>
  <si>
    <t>2008-13</t>
  </si>
  <si>
    <t>2013-18</t>
  </si>
  <si>
    <t>Of which pig accounts for (%)</t>
  </si>
  <si>
    <t>In HIGH Income case: Growth Rate of Per Capita Income will increase 1.5 times and Demand Income Elasticity will increase 1.25 times</t>
  </si>
  <si>
    <t>Simulation Scenarios for 2019-30</t>
  </si>
  <si>
    <t xml:space="preserve">1) Result of VPM2018-V04 Base Simulation </t>
  </si>
  <si>
    <t xml:space="preserve">2) Result of VPM2018-V04 Simulation with ASF2019 </t>
  </si>
  <si>
    <t>3) Result of VPM2018-V04 Simulation with ASF2019 plus High Per Capita Income Growth</t>
  </si>
  <si>
    <t>4) Result of VPM2018-V04 Simulation with No ASF2019 plus High Per Capita Income Growth</t>
  </si>
  <si>
    <t xml:space="preserve">SUPPLY (thous. Tons in CW) </t>
  </si>
  <si>
    <t xml:space="preserve">DEMAND  (thous. Tons in CW) </t>
  </si>
  <si>
    <t xml:space="preserve">EXPORT  (thous. Tons in CW) </t>
  </si>
  <si>
    <t xml:space="preserve">IMPORT (thous. Tons in CW) </t>
  </si>
  <si>
    <t>CONSUMER PRICE (VND/kg CW)</t>
  </si>
  <si>
    <t>In range</t>
  </si>
  <si>
    <t>VPM2018-V04 Scenario Simulation Assumption (2018-2030)</t>
  </si>
  <si>
    <t>NNQue's Note for Version 04 of VPM2018:</t>
  </si>
  <si>
    <t>2026-2030</t>
  </si>
  <si>
    <t>The Baseline Simulation in Version 04 of VPM2018 is calibrated by selecting exogenous parameters such as TFP growth and others</t>
  </si>
  <si>
    <t>so that the pig production growth pattern in 2020-25 &amp; 2026-30 is consistent with reality of "Business As Usual" and compatible with MARD's Master Plan of 2020-2030 for Livestock Development in Vietnam.</t>
  </si>
  <si>
    <t xml:space="preserve">In Baseline Simulation, the Version 03 &amp; 04 of VPM2018 have almost the same Annual Growth Rate of pig production over 2019-25 period (i.e. &lt;5%/a.)  </t>
  </si>
  <si>
    <t>However, in the next period of 2026-2030, VPM2018-V04 has annual growth rate of pig production is a bit above 5%/a., while Version 03 of VPM2018 has the rate above 7%/a.</t>
  </si>
  <si>
    <t>ASF&amp;ZeroTAX</t>
  </si>
  <si>
    <t>6. Pig DYE Multiplier</t>
  </si>
  <si>
    <t>7. Import Tax</t>
  </si>
  <si>
    <t>ZERO</t>
  </si>
  <si>
    <t xml:space="preserve">    Maize</t>
  </si>
  <si>
    <t xml:space="preserve">    Pig</t>
  </si>
  <si>
    <t>TABLE TO STORE SIMULATION RESULTS OF BASELINE SCENARIO FROM VPM2018-V04</t>
  </si>
  <si>
    <t>Source: Extract of VPM2018 Simulation with AFRICA SWINE FEVER (Do not change the Table Format)</t>
  </si>
  <si>
    <t>TABLE TO STORE SIMULATION RESULTS OF SCENARIO WITH AFRICA SWINE FEVER FROM VPM2018-V04</t>
  </si>
  <si>
    <t>TABLE TO STORE SIMULATION RESULTS OF SCENARIO WITH AFRICA SWINE FEVER PLUS HIGH INCOME FROM VPM2018-V04</t>
  </si>
  <si>
    <t>TABLE TO STORE SIMULATION RESULTS OF SCENARIO WITH HIGH INCOME WITHOUT AFRICA SWINE FEVER FROM VPM2018-V04</t>
  </si>
  <si>
    <t>TABLE TO STORE SIMULATION RESULTS OF SCENARIO WITH AFRICA SWINE FEVER PLUS TAX-FREE TRADE FROM VPM2018-V04</t>
  </si>
  <si>
    <t>5) Result of VPM2018-V04 Simulation with No ASF2019 plus Tax-Free Trade</t>
  </si>
  <si>
    <t xml:space="preserve">   ASF &amp; FT</t>
  </si>
  <si>
    <t xml:space="preserve">      ASF &amp; FT</t>
  </si>
  <si>
    <t>7. ASF-Related Pig Supply-Demand Shocks for 2019</t>
  </si>
  <si>
    <t>TABLE OF NATIONAL AGGREGATE SIMULATION RESULT OF VPM2018-V04</t>
  </si>
  <si>
    <t>In Version 04 of VPM2018 one more simulation scenario is added assuming tax-free trade with ASF2019</t>
  </si>
  <si>
    <t>TABLE OF REGIONAL SIMULATION RESULT OF VPM2018-V04</t>
  </si>
  <si>
    <t>NER2018: 23000VND/USD</t>
  </si>
  <si>
    <t>SECTOR INCOME, Mill. USD2018</t>
  </si>
  <si>
    <t>1) Result of VPM2018-V04 Simulation without an ASF under Baseline Assumption (Base Simulation)</t>
  </si>
  <si>
    <t xml:space="preserve">2) Result of VPM2018-V04 Simulation with an ASF under Baseline Assumption </t>
  </si>
  <si>
    <t>3) Result of VPM2018-V04 Simulation without an ASF under High Income Growth Assumptipon</t>
  </si>
  <si>
    <t>CONSUMER PRICE, VND/kg</t>
  </si>
  <si>
    <t>Source: Derived from VPM2018-V04 Simulation (Unit: Thousand ton of Consumer Weight, VND per Kg of Consumer Weight)</t>
  </si>
  <si>
    <t>1) Baseline Simulation</t>
  </si>
  <si>
    <t>2) Simulation with ASF</t>
  </si>
  <si>
    <t>3) Simulation without ASF under High Income</t>
  </si>
  <si>
    <t>Total</t>
  </si>
  <si>
    <t>SUPPLY, thousand tons</t>
  </si>
  <si>
    <t>Table 6. Change in Pig Sector Income as With vs. Without ASF</t>
  </si>
  <si>
    <t>(% change)</t>
  </si>
  <si>
    <t xml:space="preserve">Table 7. Change in Pig Sector Income as With vs. Without ASF </t>
  </si>
  <si>
    <t>(million USD)</t>
  </si>
  <si>
    <t>Table 14. Change in Pig Sector Income as With vs. Without ASF under High Income</t>
  </si>
  <si>
    <t>Table 15. Change in Pig Sector Income as With vs. Without ASF under High Income</t>
  </si>
  <si>
    <t>SECTOR INCOME01, million USD</t>
  </si>
  <si>
    <t>SECTOR INCOME02, million USD</t>
  </si>
  <si>
    <t>Pig Sector Income01 is a Supplied Quantity (measured in Consumer Weight) multiplied by Regional Consumer Price in USD</t>
  </si>
  <si>
    <t>Pig Sector Income02 is a Supplied Quantity multiplied by National Average Consumer Price in USD</t>
  </si>
  <si>
    <t>Table 6b. Change in Pig Sector Income as With vs. Without ASF</t>
  </si>
  <si>
    <t xml:space="preserve">Table 7b. Change in Pig Sector Income as With vs. Without ASF </t>
  </si>
  <si>
    <t>Table 14b. Change in Pig Sector Income as With vs. Without ASF under High Income</t>
  </si>
  <si>
    <t>Table 15b. Change in Pig Sector Income as With vs. Without ASF under High Income</t>
  </si>
  <si>
    <t>Pig Sector Income is computed using national average consumer price in USD term (million USD)</t>
  </si>
  <si>
    <t>Pig Sector Income is computed using regional pig subsector consumer price in USD terms (million USD)</t>
  </si>
  <si>
    <t>WHAT IS DEFINITION OF PIG SECTOR INCOME IN THE ILRI REPORT BASED ON VPM2018 SIMULATION RESULT?</t>
  </si>
  <si>
    <t>(NNQue: It maybe the Pig Supply multiply by Price (or Value of Output!)</t>
  </si>
  <si>
    <t>Price</t>
  </si>
  <si>
    <t>Supply</t>
  </si>
  <si>
    <t>TOTAL</t>
  </si>
  <si>
    <t>% change vs. NoASF+HIGH</t>
  </si>
  <si>
    <t>% change vs. NoASF</t>
  </si>
  <si>
    <t>5) Result of VPM2018-V04 Simulation with ASF2019 plus Tax-Free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</si>
</sst>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sz val="12"/>
      <color theme="4"/>
      <name val="Times New Roman"/>
      <family val="1"/>
    </font>
    <font>
      <b/>
      <sz val="12"/>
      <color theme="4"/>
      <name val="Times New Roman"/>
      <family val="1"/>
    </font>
    <font>
      <b/>
      <sz val="12"/>
      <color rgb="FFC00000"/>
      <name val="Times New Roman"/>
      <family val="1"/>
    </font>
    <font>
      <u/>
      <sz val="12"/>
      <color theme="1"/>
      <name val="Times New Roman"/>
      <family val="2"/>
    </font>
    <font>
      <u/>
      <sz val="12"/>
      <color theme="1"/>
      <name val="Times New Roman"/>
      <family val="1"/>
    </font>
    <font>
      <b/>
      <sz val="12"/>
      <color rgb="FFC00000"/>
      <name val="Times New Roman"/>
      <family val="2"/>
    </font>
    <font>
      <b/>
      <u/>
      <sz val="12"/>
      <color rgb="FFFF0000"/>
      <name val="Times New Roman"/>
      <family val="1"/>
    </font>
    <font>
      <sz val="12"/>
      <color rgb="FF0070C0"/>
      <name val="Times New Roman"/>
      <family val="2"/>
    </font>
    <font>
      <sz val="12"/>
      <color theme="4"/>
      <name val="Times New Roman"/>
      <family val="2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52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1" xfId="0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0" borderId="13" xfId="0" applyFont="1" applyFill="1" applyBorder="1" applyAlignment="1">
      <alignment horizontal="center"/>
    </xf>
    <xf numFmtId="164" fontId="8" fillId="0" borderId="7" xfId="0" applyNumberFormat="1" applyFont="1" applyFill="1" applyBorder="1"/>
    <xf numFmtId="164" fontId="8" fillId="0" borderId="9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" fontId="6" fillId="0" borderId="5" xfId="0" applyNumberFormat="1" applyFont="1" applyFill="1" applyBorder="1"/>
    <xf numFmtId="1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3" xfId="0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0" borderId="11" xfId="0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5" fillId="0" borderId="0" xfId="0" applyFont="1"/>
    <xf numFmtId="0" fontId="15" fillId="0" borderId="0" xfId="0" applyFont="1" applyFill="1"/>
    <xf numFmtId="0" fontId="1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6" fillId="0" borderId="0" xfId="0" applyNumberFormat="1" applyFont="1" applyFill="1"/>
    <xf numFmtId="1" fontId="13" fillId="0" borderId="9" xfId="0" applyNumberFormat="1" applyFont="1" applyFill="1" applyBorder="1"/>
    <xf numFmtId="1" fontId="13" fillId="0" borderId="0" xfId="0" applyNumberFormat="1" applyFont="1" applyFill="1" applyBorder="1"/>
    <xf numFmtId="1" fontId="15" fillId="0" borderId="8" xfId="0" applyNumberFormat="1" applyFont="1" applyFill="1" applyBorder="1"/>
    <xf numFmtId="0" fontId="0" fillId="0" borderId="10" xfId="0" applyBorder="1"/>
    <xf numFmtId="164" fontId="16" fillId="0" borderId="0" xfId="0" applyNumberFormat="1" applyFont="1"/>
    <xf numFmtId="0" fontId="0" fillId="0" borderId="12" xfId="0" applyBorder="1"/>
    <xf numFmtId="164" fontId="1" fillId="0" borderId="7" xfId="0" applyNumberFormat="1" applyFont="1" applyBorder="1"/>
    <xf numFmtId="164" fontId="1" fillId="0" borderId="12" xfId="0" applyNumberFormat="1" applyFont="1" applyBorder="1"/>
    <xf numFmtId="0" fontId="0" fillId="0" borderId="0" xfId="0"/>
    <xf numFmtId="2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15" fillId="0" borderId="5" xfId="0" applyNumberFormat="1" applyFont="1" applyBorder="1"/>
    <xf numFmtId="1" fontId="15" fillId="0" borderId="8" xfId="0" applyNumberFormat="1" applyFont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15" xfId="0" applyFont="1" applyFill="1" applyBorder="1"/>
    <xf numFmtId="0" fontId="16" fillId="0" borderId="0" xfId="0" applyFont="1"/>
    <xf numFmtId="0" fontId="14" fillId="0" borderId="0" xfId="0" applyFont="1" applyFill="1" applyBorder="1"/>
    <xf numFmtId="0" fontId="0" fillId="0" borderId="13" xfId="0" applyFill="1" applyBorder="1"/>
    <xf numFmtId="2" fontId="0" fillId="0" borderId="0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0" fillId="0" borderId="7" xfId="0" applyBorder="1" applyAlignment="1">
      <alignment horizontal="center" vertical="center" wrapText="1"/>
    </xf>
    <xf numFmtId="0" fontId="1" fillId="0" borderId="8" xfId="0" applyFont="1" applyBorder="1"/>
    <xf numFmtId="1" fontId="13" fillId="0" borderId="8" xfId="0" applyNumberFormat="1" applyFont="1" applyFill="1" applyBorder="1"/>
    <xf numFmtId="0" fontId="6" fillId="0" borderId="15" xfId="0" applyFont="1" applyFill="1" applyBorder="1" applyAlignment="1"/>
    <xf numFmtId="0" fontId="0" fillId="0" borderId="7" xfId="0" applyBorder="1" applyAlignment="1">
      <alignment horizontal="center" vertical="center" wrapText="1"/>
    </xf>
    <xf numFmtId="1" fontId="15" fillId="0" borderId="11" xfId="0" applyNumberFormat="1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0" fontId="16" fillId="0" borderId="8" xfId="0" applyFont="1" applyBorder="1"/>
    <xf numFmtId="1" fontId="15" fillId="0" borderId="10" xfId="0" applyNumberFormat="1" applyFont="1" applyFill="1" applyBorder="1"/>
    <xf numFmtId="1" fontId="15" fillId="0" borderId="5" xfId="0" applyNumberFormat="1" applyFont="1" applyFill="1" applyBorder="1"/>
    <xf numFmtId="1" fontId="15" fillId="0" borderId="6" xfId="0" applyNumberFormat="1" applyFont="1" applyBorder="1"/>
    <xf numFmtId="1" fontId="15" fillId="0" borderId="7" xfId="0" applyNumberFormat="1" applyFont="1" applyBorder="1"/>
    <xf numFmtId="1" fontId="15" fillId="0" borderId="0" xfId="0" applyNumberFormat="1" applyFont="1" applyBorder="1"/>
    <xf numFmtId="1" fontId="15" fillId="0" borderId="9" xfId="0" applyNumberFormat="1" applyFont="1" applyBorder="1"/>
    <xf numFmtId="1" fontId="15" fillId="0" borderId="11" xfId="0" applyNumberFormat="1" applyFont="1" applyBorder="1"/>
    <xf numFmtId="1" fontId="15" fillId="0" borderId="10" xfId="0" applyNumberFormat="1" applyFont="1" applyBorder="1"/>
    <xf numFmtId="1" fontId="15" fillId="0" borderId="12" xfId="0" applyNumberFormat="1" applyFont="1" applyBorder="1"/>
    <xf numFmtId="1" fontId="15" fillId="0" borderId="12" xfId="0" applyNumberFormat="1" applyFont="1" applyFill="1" applyBorder="1"/>
    <xf numFmtId="1" fontId="15" fillId="0" borderId="9" xfId="0" applyNumberFormat="1" applyFont="1" applyFill="1" applyBorder="1"/>
    <xf numFmtId="0" fontId="15" fillId="0" borderId="9" xfId="0" applyFont="1" applyBorder="1"/>
    <xf numFmtId="1" fontId="15" fillId="0" borderId="0" xfId="0" applyNumberFormat="1" applyFont="1" applyFill="1" applyBorder="1"/>
    <xf numFmtId="0" fontId="15" fillId="0" borderId="9" xfId="0" applyFont="1" applyFill="1" applyBorder="1"/>
    <xf numFmtId="164" fontId="15" fillId="0" borderId="12" xfId="0" applyNumberFormat="1" applyFont="1" applyFill="1" applyBorder="1"/>
    <xf numFmtId="0" fontId="15" fillId="0" borderId="8" xfId="0" applyFont="1" applyFill="1" applyBorder="1"/>
    <xf numFmtId="1" fontId="0" fillId="0" borderId="0" xfId="0" applyNumberFormat="1" applyFill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1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64" fontId="19" fillId="0" borderId="6" xfId="0" applyNumberFormat="1" applyFont="1" applyFill="1" applyBorder="1"/>
    <xf numFmtId="164" fontId="19" fillId="0" borderId="0" xfId="0" applyNumberFormat="1" applyFont="1" applyFill="1" applyBorder="1"/>
    <xf numFmtId="164" fontId="19" fillId="0" borderId="11" xfId="0" applyNumberFormat="1" applyFont="1" applyFill="1" applyBorder="1"/>
    <xf numFmtId="0" fontId="0" fillId="0" borderId="13" xfId="0" quotePrefix="1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164" fontId="8" fillId="0" borderId="6" xfId="0" applyNumberFormat="1" applyFont="1" applyFill="1" applyBorder="1"/>
    <xf numFmtId="164" fontId="8" fillId="0" borderId="0" xfId="0" applyNumberFormat="1" applyFont="1" applyFill="1" applyBorder="1"/>
    <xf numFmtId="164" fontId="8" fillId="0" borderId="11" xfId="0" applyNumberFormat="1" applyFont="1" applyFill="1" applyBorder="1"/>
    <xf numFmtId="0" fontId="6" fillId="0" borderId="7" xfId="0" quotePrefix="1" applyFont="1" applyFill="1" applyBorder="1"/>
    <xf numFmtId="0" fontId="6" fillId="0" borderId="9" xfId="0" quotePrefix="1" applyFont="1" applyFill="1" applyBorder="1"/>
    <xf numFmtId="0" fontId="6" fillId="0" borderId="12" xfId="0" quotePrefix="1" applyFont="1" applyFill="1" applyBorder="1"/>
    <xf numFmtId="0" fontId="22" fillId="0" borderId="1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vertical="center"/>
    </xf>
    <xf numFmtId="1" fontId="22" fillId="0" borderId="6" xfId="0" applyNumberFormat="1" applyFont="1" applyFill="1" applyBorder="1"/>
    <xf numFmtId="1" fontId="22" fillId="0" borderId="0" xfId="0" applyNumberFormat="1" applyFont="1" applyFill="1" applyBorder="1"/>
    <xf numFmtId="1" fontId="22" fillId="0" borderId="11" xfId="0" applyNumberFormat="1" applyFont="1" applyFill="1" applyBorder="1"/>
    <xf numFmtId="0" fontId="22" fillId="0" borderId="7" xfId="0" applyFont="1" applyFill="1" applyBorder="1" applyAlignment="1">
      <alignment horizontal="center" vertical="center"/>
    </xf>
    <xf numFmtId="1" fontId="13" fillId="0" borderId="5" xfId="0" applyNumberFormat="1" applyFont="1" applyFill="1" applyBorder="1"/>
    <xf numFmtId="1" fontId="13" fillId="0" borderId="7" xfId="0" applyNumberFormat="1" applyFont="1" applyFill="1" applyBorder="1"/>
    <xf numFmtId="1" fontId="13" fillId="0" borderId="12" xfId="0" applyNumberFormat="1" applyFont="1" applyFill="1" applyBorder="1"/>
    <xf numFmtId="0" fontId="15" fillId="0" borderId="5" xfId="0" applyFont="1" applyFill="1" applyBorder="1"/>
    <xf numFmtId="1" fontId="15" fillId="0" borderId="7" xfId="0" applyNumberFormat="1" applyFont="1" applyFill="1" applyBorder="1"/>
    <xf numFmtId="1" fontId="12" fillId="0" borderId="9" xfId="0" applyNumberFormat="1" applyFont="1" applyFill="1" applyBorder="1"/>
    <xf numFmtId="1" fontId="12" fillId="0" borderId="8" xfId="0" applyNumberFormat="1" applyFont="1" applyFill="1" applyBorder="1"/>
    <xf numFmtId="1" fontId="12" fillId="0" borderId="0" xfId="0" applyNumberFormat="1" applyFont="1" applyFill="1" applyBorder="1"/>
    <xf numFmtId="164" fontId="12" fillId="0" borderId="9" xfId="0" applyNumberFormat="1" applyFont="1" applyFill="1" applyBorder="1"/>
    <xf numFmtId="164" fontId="12" fillId="0" borderId="8" xfId="0" applyNumberFormat="1" applyFont="1" applyFill="1" applyBorder="1"/>
    <xf numFmtId="164" fontId="12" fillId="0" borderId="0" xfId="0" applyNumberFormat="1" applyFont="1" applyFill="1" applyBorder="1"/>
    <xf numFmtId="1" fontId="12" fillId="0" borderId="12" xfId="0" applyNumberFormat="1" applyFont="1" applyFill="1" applyBorder="1"/>
    <xf numFmtId="1" fontId="12" fillId="0" borderId="10" xfId="0" applyNumberFormat="1" applyFont="1" applyFill="1" applyBorder="1"/>
    <xf numFmtId="164" fontId="12" fillId="0" borderId="12" xfId="0" applyNumberFormat="1" applyFont="1" applyFill="1" applyBorder="1"/>
    <xf numFmtId="164" fontId="12" fillId="0" borderId="10" xfId="0" applyNumberFormat="1" applyFont="1" applyFill="1" applyBorder="1"/>
    <xf numFmtId="164" fontId="12" fillId="0" borderId="11" xfId="0" applyNumberFormat="1" applyFont="1" applyFill="1" applyBorder="1"/>
    <xf numFmtId="0" fontId="0" fillId="0" borderId="1" xfId="0" applyFill="1" applyBorder="1" applyAlignment="1">
      <alignment vertical="center"/>
    </xf>
    <xf numFmtId="1" fontId="22" fillId="0" borderId="7" xfId="0" applyNumberFormat="1" applyFont="1" applyFill="1" applyBorder="1"/>
    <xf numFmtId="1" fontId="22" fillId="0" borderId="9" xfId="0" applyNumberFormat="1" applyFont="1" applyFill="1" applyBorder="1"/>
    <xf numFmtId="1" fontId="22" fillId="0" borderId="12" xfId="0" applyNumberFormat="1" applyFont="1" applyFill="1" applyBorder="1"/>
    <xf numFmtId="0" fontId="22" fillId="0" borderId="14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4" fontId="22" fillId="0" borderId="6" xfId="0" applyNumberFormat="1" applyFont="1" applyFill="1" applyBorder="1"/>
    <xf numFmtId="164" fontId="22" fillId="0" borderId="0" xfId="0" applyNumberFormat="1" applyFont="1" applyFill="1" applyBorder="1"/>
    <xf numFmtId="164" fontId="22" fillId="0" borderId="11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164" fontId="16" fillId="0" borderId="8" xfId="0" applyNumberFormat="1" applyFont="1" applyBorder="1"/>
    <xf numFmtId="164" fontId="16" fillId="0" borderId="0" xfId="0" applyNumberFormat="1" applyFont="1" applyBorder="1"/>
    <xf numFmtId="164" fontId="16" fillId="2" borderId="0" xfId="0" applyNumberFormat="1" applyFont="1" applyFill="1" applyBorder="1"/>
    <xf numFmtId="164" fontId="16" fillId="0" borderId="9" xfId="0" applyNumberFormat="1" applyFont="1" applyBorder="1"/>
    <xf numFmtId="0" fontId="16" fillId="0" borderId="0" xfId="0" applyFont="1" applyBorder="1"/>
    <xf numFmtId="0" fontId="16" fillId="0" borderId="9" xfId="0" applyFont="1" applyBorder="1"/>
    <xf numFmtId="164" fontId="16" fillId="0" borderId="10" xfId="0" applyNumberFormat="1" applyFont="1" applyBorder="1"/>
    <xf numFmtId="164" fontId="16" fillId="0" borderId="11" xfId="0" applyNumberFormat="1" applyFont="1" applyBorder="1"/>
    <xf numFmtId="164" fontId="16" fillId="0" borderId="12" xfId="0" applyNumberFormat="1" applyFont="1" applyBorder="1"/>
    <xf numFmtId="0" fontId="1" fillId="0" borderId="0" xfId="0" applyFont="1" applyFill="1" applyBorder="1"/>
    <xf numFmtId="164" fontId="16" fillId="0" borderId="5" xfId="0" applyNumberFormat="1" applyFont="1" applyBorder="1"/>
    <xf numFmtId="164" fontId="16" fillId="0" borderId="6" xfId="0" applyNumberFormat="1" applyFont="1" applyBorder="1"/>
    <xf numFmtId="164" fontId="16" fillId="0" borderId="7" xfId="0" applyNumberFormat="1" applyFont="1" applyBorder="1"/>
    <xf numFmtId="0" fontId="16" fillId="0" borderId="1" xfId="0" applyFont="1" applyFill="1" applyBorder="1"/>
    <xf numFmtId="1" fontId="12" fillId="0" borderId="7" xfId="0" applyNumberFormat="1" applyFont="1" applyFill="1" applyBorder="1"/>
    <xf numFmtId="1" fontId="11" fillId="0" borderId="10" xfId="0" applyNumberFormat="1" applyFont="1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12" fillId="0" borderId="5" xfId="0" applyNumberFormat="1" applyFont="1" applyFill="1" applyBorder="1"/>
    <xf numFmtId="164" fontId="15" fillId="0" borderId="9" xfId="0" applyNumberFormat="1" applyFont="1" applyFill="1" applyBorder="1"/>
    <xf numFmtId="0" fontId="1" fillId="0" borderId="5" xfId="0" applyFont="1" applyBorder="1"/>
    <xf numFmtId="0" fontId="21" fillId="0" borderId="5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7" xfId="0" applyFont="1" applyFill="1" applyBorder="1"/>
    <xf numFmtId="1" fontId="15" fillId="0" borderId="6" xfId="0" applyNumberFormat="1" applyFont="1" applyFill="1" applyBorder="1"/>
    <xf numFmtId="1" fontId="18" fillId="0" borderId="7" xfId="0" applyNumberFormat="1" applyFont="1" applyFill="1" applyBorder="1"/>
    <xf numFmtId="0" fontId="15" fillId="0" borderId="0" xfId="0" applyFont="1"/>
    <xf numFmtId="0" fontId="15" fillId="0" borderId="8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Fill="1" applyBorder="1"/>
    <xf numFmtId="1" fontId="18" fillId="0" borderId="9" xfId="0" applyNumberFormat="1" applyFont="1" applyFill="1" applyBorder="1"/>
    <xf numFmtId="0" fontId="15" fillId="0" borderId="8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2" fontId="12" fillId="0" borderId="0" xfId="0" applyNumberFormat="1" applyFont="1" applyFill="1" applyBorder="1"/>
    <xf numFmtId="164" fontId="12" fillId="0" borderId="7" xfId="0" applyNumberFormat="1" applyFont="1" applyFill="1" applyBorder="1"/>
    <xf numFmtId="164" fontId="15" fillId="0" borderId="0" xfId="0" applyNumberFormat="1" applyFont="1"/>
    <xf numFmtId="164" fontId="1" fillId="0" borderId="5" xfId="0" applyNumberFormat="1" applyFont="1" applyBorder="1"/>
    <xf numFmtId="164" fontId="0" fillId="0" borderId="6" xfId="0" applyNumberFormat="1" applyBorder="1"/>
    <xf numFmtId="164" fontId="0" fillId="0" borderId="0" xfId="0" applyNumberFormat="1" applyBorder="1"/>
    <xf numFmtId="164" fontId="23" fillId="0" borderId="8" xfId="0" applyNumberFormat="1" applyFont="1" applyBorder="1"/>
    <xf numFmtId="164" fontId="23" fillId="0" borderId="10" xfId="0" applyNumberFormat="1" applyFont="1" applyBorder="1"/>
    <xf numFmtId="164" fontId="23" fillId="0" borderId="0" xfId="0" applyNumberFormat="1" applyFont="1" applyBorder="1"/>
    <xf numFmtId="164" fontId="23" fillId="0" borderId="11" xfId="0" applyNumberFormat="1" applyFont="1" applyBorder="1"/>
    <xf numFmtId="164" fontId="1" fillId="0" borderId="6" xfId="0" applyNumberFormat="1" applyFont="1" applyBorder="1"/>
    <xf numFmtId="0" fontId="15" fillId="0" borderId="8" xfId="0" applyFont="1" applyBorder="1"/>
    <xf numFmtId="0" fontId="20" fillId="0" borderId="5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0" fillId="0" borderId="0" xfId="0" applyFont="1" applyBorder="1"/>
    <xf numFmtId="164" fontId="6" fillId="0" borderId="0" xfId="0" applyNumberFormat="1" applyFont="1" applyBorder="1"/>
    <xf numFmtId="164" fontId="20" fillId="0" borderId="11" xfId="0" applyNumberFormat="1" applyFont="1" applyBorder="1"/>
    <xf numFmtId="164" fontId="6" fillId="0" borderId="11" xfId="0" applyNumberFormat="1" applyFont="1" applyBorder="1"/>
    <xf numFmtId="164" fontId="6" fillId="0" borderId="8" xfId="0" applyNumberFormat="1" applyFont="1" applyBorder="1"/>
    <xf numFmtId="164" fontId="6" fillId="0" borderId="10" xfId="0" applyNumberFormat="1" applyFont="1" applyBorder="1"/>
    <xf numFmtId="0" fontId="6" fillId="0" borderId="0" xfId="0" applyFont="1" applyBorder="1"/>
    <xf numFmtId="164" fontId="15" fillId="0" borderId="5" xfId="0" applyNumberFormat="1" applyFont="1" applyBorder="1"/>
    <xf numFmtId="164" fontId="15" fillId="0" borderId="7" xfId="0" applyNumberFormat="1" applyFont="1" applyBorder="1"/>
    <xf numFmtId="164" fontId="15" fillId="0" borderId="8" xfId="0" applyNumberFormat="1" applyFont="1" applyBorder="1"/>
    <xf numFmtId="164" fontId="15" fillId="0" borderId="9" xfId="0" applyNumberFormat="1" applyFont="1" applyBorder="1"/>
    <xf numFmtId="164" fontId="15" fillId="0" borderId="10" xfId="0" applyNumberFormat="1" applyFont="1" applyBorder="1"/>
    <xf numFmtId="164" fontId="15" fillId="0" borderId="12" xfId="0" applyNumberFormat="1" applyFont="1" applyBorder="1"/>
    <xf numFmtId="164" fontId="2" fillId="0" borderId="9" xfId="0" applyNumberFormat="1" applyFont="1" applyFill="1" applyBorder="1"/>
    <xf numFmtId="164" fontId="1" fillId="0" borderId="0" xfId="0" applyNumberFormat="1" applyFont="1" applyBorder="1"/>
    <xf numFmtId="0" fontId="6" fillId="0" borderId="11" xfId="0" applyFont="1" applyBorder="1"/>
    <xf numFmtId="164" fontId="1" fillId="0" borderId="11" xfId="0" applyNumberFormat="1" applyFont="1" applyBorder="1"/>
    <xf numFmtId="164" fontId="11" fillId="0" borderId="0" xfId="0" applyNumberFormat="1" applyFont="1" applyBorder="1"/>
    <xf numFmtId="0" fontId="11" fillId="0" borderId="0" xfId="0" applyFont="1" applyBorder="1"/>
    <xf numFmtId="0" fontId="17" fillId="0" borderId="0" xfId="0" applyFont="1" applyBorder="1"/>
    <xf numFmtId="164" fontId="11" fillId="0" borderId="8" xfId="0" applyNumberFormat="1" applyFont="1" applyBorder="1"/>
    <xf numFmtId="0" fontId="11" fillId="0" borderId="8" xfId="0" applyFont="1" applyBorder="1" applyAlignment="1">
      <alignment horizontal="left"/>
    </xf>
    <xf numFmtId="0" fontId="15" fillId="0" borderId="12" xfId="0" applyFont="1" applyFill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2" fillId="0" borderId="1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1" fillId="0" borderId="6" xfId="0" applyFont="1" applyBorder="1"/>
    <xf numFmtId="164" fontId="1" fillId="0" borderId="9" xfId="0" applyNumberFormat="1" applyFont="1" applyBorder="1"/>
    <xf numFmtId="0" fontId="14" fillId="0" borderId="0" xfId="0" applyFont="1" applyBorder="1"/>
    <xf numFmtId="0" fontId="6" fillId="0" borderId="8" xfId="0" applyFont="1" applyBorder="1"/>
    <xf numFmtId="2" fontId="6" fillId="0" borderId="5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14" xfId="0" applyFont="1" applyBorder="1"/>
    <xf numFmtId="0" fontId="15" fillId="0" borderId="14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0" fontId="16" fillId="0" borderId="10" xfId="0" applyFont="1" applyFill="1" applyBorder="1"/>
    <xf numFmtId="0" fontId="11" fillId="0" borderId="8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4" fillId="0" borderId="0" xfId="0" applyFont="1"/>
    <xf numFmtId="164" fontId="13" fillId="2" borderId="0" xfId="0" applyNumberFormat="1" applyFont="1" applyFill="1"/>
    <xf numFmtId="0" fontId="5" fillId="0" borderId="0" xfId="0" applyFont="1" applyFill="1" applyBorder="1" applyAlignment="1">
      <alignment horizontal="center"/>
    </xf>
    <xf numFmtId="1" fontId="22" fillId="2" borderId="0" xfId="0" applyNumberFormat="1" applyFont="1" applyFill="1" applyBorder="1"/>
    <xf numFmtId="1" fontId="22" fillId="2" borderId="11" xfId="0" applyNumberFormat="1" applyFont="1" applyFill="1" applyBorder="1"/>
    <xf numFmtId="0" fontId="11" fillId="0" borderId="0" xfId="0" applyFont="1"/>
    <xf numFmtId="1" fontId="2" fillId="2" borderId="9" xfId="0" applyNumberFormat="1" applyFont="1" applyFill="1" applyBorder="1"/>
    <xf numFmtId="1" fontId="11" fillId="2" borderId="9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25" fillId="0" borderId="0" xfId="0" applyFont="1"/>
    <xf numFmtId="2" fontId="0" fillId="0" borderId="0" xfId="0" applyNumberFormat="1" applyBorder="1"/>
    <xf numFmtId="0" fontId="26" fillId="0" borderId="0" xfId="0" applyFont="1"/>
    <xf numFmtId="0" fontId="11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Fill="1"/>
    <xf numFmtId="0" fontId="19" fillId="0" borderId="16" xfId="0" applyFont="1" applyBorder="1"/>
    <xf numFmtId="2" fontId="19" fillId="0" borderId="16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/>
    <xf numFmtId="0" fontId="0" fillId="0" borderId="15" xfId="0" applyBorder="1"/>
    <xf numFmtId="2" fontId="0" fillId="0" borderId="14" xfId="0" applyNumberFormat="1" applyBorder="1"/>
    <xf numFmtId="2" fontId="0" fillId="0" borderId="15" xfId="0" applyNumberFormat="1" applyBorder="1"/>
    <xf numFmtId="2" fontId="19" fillId="0" borderId="7" xfId="0" applyNumberFormat="1" applyFont="1" applyBorder="1" applyAlignment="1">
      <alignment horizontal="center"/>
    </xf>
    <xf numFmtId="2" fontId="19" fillId="0" borderId="9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5" fillId="0" borderId="5" xfId="0" applyNumberFormat="1" applyFont="1" applyBorder="1"/>
    <xf numFmtId="2" fontId="15" fillId="0" borderId="6" xfId="0" applyNumberFormat="1" applyFont="1" applyFill="1" applyBorder="1"/>
    <xf numFmtId="2" fontId="0" fillId="0" borderId="7" xfId="0" applyNumberFormat="1" applyBorder="1"/>
    <xf numFmtId="2" fontId="0" fillId="0" borderId="9" xfId="0" applyNumberFormat="1" applyBorder="1"/>
    <xf numFmtId="2" fontId="15" fillId="0" borderId="8" xfId="0" applyNumberFormat="1" applyFont="1" applyBorder="1"/>
    <xf numFmtId="2" fontId="15" fillId="0" borderId="9" xfId="0" applyNumberFormat="1" applyFont="1" applyBorder="1"/>
    <xf numFmtId="2" fontId="15" fillId="0" borderId="10" xfId="0" applyNumberFormat="1" applyFont="1" applyBorder="1"/>
    <xf numFmtId="2" fontId="15" fillId="0" borderId="11" xfId="0" applyNumberFormat="1" applyFont="1" applyFill="1" applyBorder="1"/>
    <xf numFmtId="2" fontId="15" fillId="0" borderId="12" xfId="0" applyNumberFormat="1" applyFont="1" applyBorder="1"/>
    <xf numFmtId="2" fontId="19" fillId="0" borderId="5" xfId="0" applyNumberFormat="1" applyFont="1" applyFill="1" applyBorder="1" applyAlignment="1">
      <alignment horizontal="center"/>
    </xf>
    <xf numFmtId="2" fontId="19" fillId="0" borderId="17" xfId="0" applyNumberFormat="1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9" xfId="0" applyFont="1" applyBorder="1"/>
    <xf numFmtId="2" fontId="19" fillId="0" borderId="8" xfId="0" applyNumberFormat="1" applyFont="1" applyFill="1" applyBorder="1" applyAlignment="1">
      <alignment horizontal="center"/>
    </xf>
    <xf numFmtId="2" fontId="19" fillId="0" borderId="10" xfId="0" applyNumberFormat="1" applyFont="1" applyFill="1" applyBorder="1" applyAlignment="1">
      <alignment horizont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/>
    </xf>
    <xf numFmtId="0" fontId="28" fillId="0" borderId="0" xfId="0" applyFont="1"/>
    <xf numFmtId="164" fontId="11" fillId="0" borderId="0" xfId="0" applyNumberFormat="1" applyFont="1" applyFill="1" applyBorder="1"/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164" fontId="16" fillId="0" borderId="8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64" fontId="16" fillId="0" borderId="9" xfId="0" applyNumberFormat="1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4" fontId="16" fillId="0" borderId="11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16" fillId="0" borderId="5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6" fillId="0" borderId="7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64" fontId="1" fillId="3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17" fillId="0" borderId="1" xfId="0" applyFont="1" applyBorder="1"/>
    <xf numFmtId="1" fontId="6" fillId="0" borderId="1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" fontId="17" fillId="0" borderId="14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/>
    <xf numFmtId="0" fontId="6" fillId="0" borderId="12" xfId="0" applyFont="1" applyFill="1" applyBorder="1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6" fillId="0" borderId="0" xfId="0" applyFont="1" applyFill="1"/>
    <xf numFmtId="1" fontId="1" fillId="0" borderId="13" xfId="0" applyNumberFormat="1" applyFont="1" applyFill="1" applyBorder="1"/>
    <xf numFmtId="1" fontId="1" fillId="0" borderId="14" xfId="0" applyNumberFormat="1" applyFont="1" applyFill="1" applyBorder="1"/>
    <xf numFmtId="1" fontId="1" fillId="0" borderId="15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1" fillId="0" borderId="13" xfId="0" applyNumberFormat="1" applyFont="1" applyFill="1" applyBorder="1"/>
    <xf numFmtId="164" fontId="1" fillId="0" borderId="14" xfId="0" applyNumberFormat="1" applyFont="1" applyFill="1" applyBorder="1"/>
    <xf numFmtId="164" fontId="1" fillId="0" borderId="15" xfId="0" applyNumberFormat="1" applyFont="1" applyFill="1" applyBorder="1"/>
    <xf numFmtId="0" fontId="29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6" fillId="0" borderId="0" xfId="0" quotePrefix="1" applyFont="1" applyFill="1" applyBorder="1"/>
    <xf numFmtId="0" fontId="0" fillId="0" borderId="0" xfId="0" quotePrefix="1" applyFill="1" applyBorder="1"/>
    <xf numFmtId="0" fontId="6" fillId="0" borderId="6" xfId="0" quotePrefix="1" applyFont="1" applyFill="1" applyBorder="1"/>
    <xf numFmtId="0" fontId="0" fillId="0" borderId="6" xfId="0" quotePrefix="1" applyFill="1" applyBorder="1"/>
    <xf numFmtId="0" fontId="6" fillId="0" borderId="11" xfId="0" quotePrefix="1" applyFont="1" applyFill="1" applyBorder="1"/>
    <xf numFmtId="0" fontId="0" fillId="0" borderId="11" xfId="0" quotePrefix="1" applyFill="1" applyBorder="1"/>
    <xf numFmtId="1" fontId="19" fillId="0" borderId="5" xfId="0" applyNumberFormat="1" applyFont="1" applyFill="1" applyBorder="1"/>
    <xf numFmtId="1" fontId="19" fillId="0" borderId="6" xfId="0" applyNumberFormat="1" applyFont="1" applyFill="1" applyBorder="1"/>
    <xf numFmtId="1" fontId="19" fillId="0" borderId="7" xfId="0" applyNumberFormat="1" applyFont="1" applyFill="1" applyBorder="1"/>
    <xf numFmtId="1" fontId="19" fillId="0" borderId="8" xfId="0" applyNumberFormat="1" applyFont="1" applyFill="1" applyBorder="1"/>
    <xf numFmtId="1" fontId="19" fillId="0" borderId="0" xfId="0" applyNumberFormat="1" applyFont="1" applyFill="1" applyBorder="1"/>
    <xf numFmtId="1" fontId="19" fillId="0" borderId="9" xfId="0" applyNumberFormat="1" applyFont="1" applyFill="1" applyBorder="1"/>
    <xf numFmtId="1" fontId="19" fillId="0" borderId="10" xfId="0" applyNumberFormat="1" applyFont="1" applyFill="1" applyBorder="1"/>
    <xf numFmtId="1" fontId="19" fillId="0" borderId="11" xfId="0" applyNumberFormat="1" applyFont="1" applyFill="1" applyBorder="1"/>
    <xf numFmtId="1" fontId="19" fillId="0" borderId="12" xfId="0" applyNumberFormat="1" applyFont="1" applyFill="1" applyBorder="1"/>
    <xf numFmtId="1" fontId="30" fillId="0" borderId="5" xfId="0" applyNumberFormat="1" applyFont="1" applyFill="1" applyBorder="1"/>
    <xf numFmtId="1" fontId="30" fillId="0" borderId="6" xfId="0" applyNumberFormat="1" applyFont="1" applyFill="1" applyBorder="1"/>
    <xf numFmtId="1" fontId="30" fillId="0" borderId="7" xfId="0" applyNumberFormat="1" applyFont="1" applyFill="1" applyBorder="1"/>
    <xf numFmtId="1" fontId="30" fillId="0" borderId="8" xfId="0" applyNumberFormat="1" applyFont="1" applyFill="1" applyBorder="1"/>
    <xf numFmtId="1" fontId="30" fillId="0" borderId="0" xfId="0" applyNumberFormat="1" applyFont="1" applyFill="1" applyBorder="1"/>
    <xf numFmtId="1" fontId="30" fillId="0" borderId="9" xfId="0" applyNumberFormat="1" applyFont="1" applyFill="1" applyBorder="1"/>
    <xf numFmtId="1" fontId="30" fillId="0" borderId="10" xfId="0" applyNumberFormat="1" applyFont="1" applyFill="1" applyBorder="1"/>
    <xf numFmtId="1" fontId="30" fillId="0" borderId="11" xfId="0" applyNumberFormat="1" applyFont="1" applyFill="1" applyBorder="1"/>
    <xf numFmtId="1" fontId="30" fillId="0" borderId="12" xfId="0" applyNumberFormat="1" applyFont="1" applyFill="1" applyBorder="1"/>
    <xf numFmtId="0" fontId="30" fillId="0" borderId="13" xfId="0" applyFont="1" applyFill="1" applyBorder="1" applyAlignment="1">
      <alignment horizontal="center"/>
    </xf>
    <xf numFmtId="1" fontId="27" fillId="0" borderId="13" xfId="0" applyNumberFormat="1" applyFont="1" applyFill="1" applyBorder="1"/>
    <xf numFmtId="1" fontId="27" fillId="0" borderId="14" xfId="0" applyNumberFormat="1" applyFont="1" applyFill="1" applyBorder="1"/>
    <xf numFmtId="1" fontId="27" fillId="0" borderId="15" xfId="0" applyNumberFormat="1" applyFont="1" applyFill="1" applyBorder="1"/>
    <xf numFmtId="0" fontId="31" fillId="0" borderId="0" xfId="0" applyFont="1"/>
    <xf numFmtId="0" fontId="0" fillId="0" borderId="0" xfId="0" applyFill="1" applyBorder="1" applyAlignment="1">
      <alignment horizontal="center"/>
    </xf>
    <xf numFmtId="164" fontId="1" fillId="0" borderId="5" xfId="0" applyNumberFormat="1" applyFont="1" applyFill="1" applyBorder="1"/>
    <xf numFmtId="1" fontId="1" fillId="0" borderId="7" xfId="0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Graph'!$E$7:$E$45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Graph'!$H$7:$H$45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4272.2781756947679</c:v>
                </c:pt>
                <c:pt idx="28" formatCode="0">
                  <c:v>4414.6837990785725</c:v>
                </c:pt>
                <c:pt idx="29" formatCode="0">
                  <c:v>4591.064910382689</c:v>
                </c:pt>
                <c:pt idx="30" formatCode="0">
                  <c:v>4793.3621298982216</c:v>
                </c:pt>
                <c:pt idx="31" formatCode="0">
                  <c:v>5019.7190352201906</c:v>
                </c:pt>
                <c:pt idx="32" formatCode="0">
                  <c:v>5278.5248271048531</c:v>
                </c:pt>
                <c:pt idx="33" formatCode="0">
                  <c:v>5573.6790683270428</c:v>
                </c:pt>
                <c:pt idx="34" formatCode="0">
                  <c:v>5922.9045341084175</c:v>
                </c:pt>
                <c:pt idx="35" formatCode="0">
                  <c:v>6323.4164178039364</c:v>
                </c:pt>
                <c:pt idx="36" formatCode="0">
                  <c:v>6724.677554353967</c:v>
                </c:pt>
                <c:pt idx="37" formatCode="0">
                  <c:v>7251.779001323348</c:v>
                </c:pt>
                <c:pt idx="38" formatCode="0">
                  <c:v>7868.0961485161897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2408"/>
        <c:axId val="479054760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Graph'!$O$7:$O$45</c:f>
              <c:numCache>
                <c:formatCode>0</c:formatCode>
                <c:ptCount val="39"/>
                <c:pt idx="0">
                  <c:v>391.3</c:v>
                </c:pt>
                <c:pt idx="1">
                  <c:v>468.30000000000007</c:v>
                </c:pt>
                <c:pt idx="2">
                  <c:v>802.5</c:v>
                </c:pt>
                <c:pt idx="3">
                  <c:v>824.5</c:v>
                </c:pt>
                <c:pt idx="4">
                  <c:v>1199.0999999999999</c:v>
                </c:pt>
                <c:pt idx="5">
                  <c:v>1395.9</c:v>
                </c:pt>
                <c:pt idx="6">
                  <c:v>1411</c:v>
                </c:pt>
                <c:pt idx="7">
                  <c:v>1622.7</c:v>
                </c:pt>
                <c:pt idx="8">
                  <c:v>1593.7</c:v>
                </c:pt>
                <c:pt idx="9">
                  <c:v>1877.6</c:v>
                </c:pt>
                <c:pt idx="10">
                  <c:v>2387.2999999999997</c:v>
                </c:pt>
                <c:pt idx="11">
                  <c:v>2806.2</c:v>
                </c:pt>
                <c:pt idx="12">
                  <c:v>3079.3</c:v>
                </c:pt>
                <c:pt idx="13">
                  <c:v>3711.6</c:v>
                </c:pt>
                <c:pt idx="14">
                  <c:v>3949.9000000000005</c:v>
                </c:pt>
                <c:pt idx="15">
                  <c:v>4209.8999999999996</c:v>
                </c:pt>
                <c:pt idx="16">
                  <c:v>5049.9000000000005</c:v>
                </c:pt>
                <c:pt idx="17">
                  <c:v>5253.2</c:v>
                </c:pt>
                <c:pt idx="18">
                  <c:v>5451.9000000000005</c:v>
                </c:pt>
                <c:pt idx="19">
                  <c:v>5167.0380000000005</c:v>
                </c:pt>
                <c:pt idx="20">
                  <c:v>5706.8419999999996</c:v>
                </c:pt>
                <c:pt idx="21">
                  <c:v>6228.6290000000008</c:v>
                </c:pt>
                <c:pt idx="22">
                  <c:v>9030.1170000000002</c:v>
                </c:pt>
                <c:pt idx="23">
                  <c:v>9900.8319999999985</c:v>
                </c:pt>
                <c:pt idx="24">
                  <c:v>10714.491</c:v>
                </c:pt>
                <c:pt idx="25">
                  <c:v>12067.523000000001</c:v>
                </c:pt>
                <c:pt idx="26">
                  <c:v>12609.999999999998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Graph'!$P$7:$P$45</c:f>
              <c:numCache>
                <c:formatCode>0</c:formatCode>
                <c:ptCount val="39"/>
                <c:pt idx="26">
                  <c:v>12609.999999999998</c:v>
                </c:pt>
                <c:pt idx="27">
                  <c:v>13413.68209140515</c:v>
                </c:pt>
                <c:pt idx="28">
                  <c:v>14132.052817191428</c:v>
                </c:pt>
                <c:pt idx="29">
                  <c:v>14881.950726617306</c:v>
                </c:pt>
                <c:pt idx="30">
                  <c:v>15685.109233664602</c:v>
                </c:pt>
                <c:pt idx="31">
                  <c:v>16555.19559335841</c:v>
                </c:pt>
                <c:pt idx="32">
                  <c:v>17490.482278813532</c:v>
                </c:pt>
                <c:pt idx="33">
                  <c:v>18499.659618849393</c:v>
                </c:pt>
                <c:pt idx="34">
                  <c:v>19559.949640259212</c:v>
                </c:pt>
                <c:pt idx="35">
                  <c:v>20771.481981948949</c:v>
                </c:pt>
                <c:pt idx="36">
                  <c:v>22325.568338436224</c:v>
                </c:pt>
                <c:pt idx="37">
                  <c:v>24160.953830395498</c:v>
                </c:pt>
                <c:pt idx="38">
                  <c:v>26367.747943211223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052408"/>
        <c:axId val="479054760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General</c:formatCode>
                <c:ptCount val="39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 formatCode="0">
                  <c:v>5369.7</c:v>
                </c:pt>
                <c:pt idx="24" formatCode="0">
                  <c:v>6242.4</c:v>
                </c:pt>
                <c:pt idx="25" formatCode="0">
                  <c:v>7738.4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9361.7434188977968</c:v>
                </c:pt>
                <c:pt idx="28" formatCode="0">
                  <c:v>9943.2896065534696</c:v>
                </c:pt>
                <c:pt idx="29" formatCode="0">
                  <c:v>10522.063444214631</c:v>
                </c:pt>
                <c:pt idx="30" formatCode="0">
                  <c:v>11128.239865910962</c:v>
                </c:pt>
                <c:pt idx="31" formatCode="0">
                  <c:v>11777.381983779267</c:v>
                </c:pt>
                <c:pt idx="32" formatCode="0">
                  <c:v>12458.901952935945</c:v>
                </c:pt>
                <c:pt idx="33" formatCode="0">
                  <c:v>13177.458170430011</c:v>
                </c:pt>
                <c:pt idx="34" formatCode="0">
                  <c:v>13899.565684150584</c:v>
                </c:pt>
                <c:pt idx="35" formatCode="0">
                  <c:v>14723.054000612479</c:v>
                </c:pt>
                <c:pt idx="36" formatCode="0">
                  <c:v>15893.12765603869</c:v>
                </c:pt>
                <c:pt idx="37" formatCode="0">
                  <c:v>17220.972932806912</c:v>
                </c:pt>
                <c:pt idx="38" formatCode="0">
                  <c:v>18834.225807831343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52408"/>
        <c:axId val="479054760"/>
      </c:lineChart>
      <c:catAx>
        <c:axId val="4790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54760"/>
        <c:crosses val="autoZero"/>
        <c:auto val="1"/>
        <c:lblAlgn val="ctr"/>
        <c:lblOffset val="100"/>
        <c:noMultiLvlLbl val="0"/>
      </c:catAx>
      <c:valAx>
        <c:axId val="479054760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524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lineChart>
        <c:grouping val="standard"/>
        <c:varyColors val="0"/>
        <c:ser>
          <c:idx val="0"/>
          <c:order val="0"/>
          <c:tx>
            <c:v>S0</c:v>
          </c:tx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Graph'!$I$7:$I$45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  <c:smooth val="0"/>
        </c:ser>
        <c:ser>
          <c:idx val="1"/>
          <c:order val="1"/>
          <c:tx>
            <c:v>S1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Graph'!$J$7:$J$45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1977.8089696338936</c:v>
                </c:pt>
                <c:pt idx="28" formatCode="0">
                  <c:v>2054.9007244576978</c:v>
                </c:pt>
                <c:pt idx="29" formatCode="0">
                  <c:v>2142.0950724394679</c:v>
                </c:pt>
                <c:pt idx="30" formatCode="0">
                  <c:v>2240.80371174429</c:v>
                </c:pt>
                <c:pt idx="31" formatCode="0">
                  <c:v>2352.5933463255769</c:v>
                </c:pt>
                <c:pt idx="32" formatCode="0">
                  <c:v>2479.1666333627413</c:v>
                </c:pt>
                <c:pt idx="33" formatCode="0">
                  <c:v>2622.6794859245224</c:v>
                </c:pt>
                <c:pt idx="34" formatCode="0">
                  <c:v>2723.5333618486588</c:v>
                </c:pt>
                <c:pt idx="35" formatCode="0">
                  <c:v>2840.4449396026298</c:v>
                </c:pt>
                <c:pt idx="36" formatCode="0">
                  <c:v>2982.6946977774737</c:v>
                </c:pt>
                <c:pt idx="37" formatCode="0">
                  <c:v>3154.9455490994396</c:v>
                </c:pt>
                <c:pt idx="38" formatCode="0">
                  <c:v>3364.2855051926717</c:v>
                </c:pt>
              </c:numCache>
            </c:numRef>
          </c:val>
          <c:smooth val="0"/>
        </c:ser>
        <c:ser>
          <c:idx val="4"/>
          <c:order val="2"/>
          <c:tx>
            <c:v>S*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('Data for Graph'!$J$7:$J$33,'Data for Graph'!$J$46:$J$57)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1645.5766462983449</c:v>
                </c:pt>
                <c:pt idx="28" formatCode="0">
                  <c:v>1748.316913162063</c:v>
                </c:pt>
                <c:pt idx="29" formatCode="0">
                  <c:v>1824.0444064074491</c:v>
                </c:pt>
                <c:pt idx="30" formatCode="0">
                  <c:v>1910.2531411813238</c:v>
                </c:pt>
                <c:pt idx="31" formatCode="0">
                  <c:v>2008.4169349759895</c:v>
                </c:pt>
                <c:pt idx="32" formatCode="0">
                  <c:v>2120.049482681552</c:v>
                </c:pt>
                <c:pt idx="33" formatCode="0">
                  <c:v>2247.1625585121965</c:v>
                </c:pt>
                <c:pt idx="34" formatCode="0">
                  <c:v>2346.1177611087342</c:v>
                </c:pt>
                <c:pt idx="35" formatCode="0">
                  <c:v>2461.0982053010739</c:v>
                </c:pt>
                <c:pt idx="36" formatCode="0">
                  <c:v>2596.3630425767024</c:v>
                </c:pt>
                <c:pt idx="37" formatCode="0">
                  <c:v>2761.2693844646628</c:v>
                </c:pt>
                <c:pt idx="38" formatCode="0">
                  <c:v>2964.1547651192377</c:v>
                </c:pt>
              </c:numCache>
            </c:numRef>
          </c:val>
          <c:smooth val="0"/>
        </c:ser>
        <c:ser>
          <c:idx val="2"/>
          <c:order val="3"/>
          <c:tx>
            <c:v>D0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Graph'!$S$7:$S$45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  <c:smooth val="0"/>
        </c:ser>
        <c:ser>
          <c:idx val="3"/>
          <c:order val="4"/>
          <c:tx>
            <c:v>D1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777.71486816328286</c:v>
                </c:pt>
                <c:pt idx="28" formatCode="0">
                  <c:v>801.81352268981232</c:v>
                </c:pt>
                <c:pt idx="29" formatCode="0">
                  <c:v>826.52329291544663</c:v>
                </c:pt>
                <c:pt idx="30" formatCode="0">
                  <c:v>851.92432090255147</c:v>
                </c:pt>
                <c:pt idx="31" formatCode="0">
                  <c:v>878.06322076537151</c:v>
                </c:pt>
                <c:pt idx="32" formatCode="0">
                  <c:v>904.93098656010693</c:v>
                </c:pt>
                <c:pt idx="33" formatCode="0">
                  <c:v>932.54743291140903</c:v>
                </c:pt>
                <c:pt idx="34" formatCode="0">
                  <c:v>897.64391804891397</c:v>
                </c:pt>
                <c:pt idx="35" formatCode="0">
                  <c:v>856.50785415385167</c:v>
                </c:pt>
                <c:pt idx="36" formatCode="0">
                  <c:v>810.6127660652005</c:v>
                </c:pt>
                <c:pt idx="37" formatCode="0">
                  <c:v>760.12160004139923</c:v>
                </c:pt>
                <c:pt idx="38" formatCode="0">
                  <c:v>706.51807184998404</c:v>
                </c:pt>
              </c:numCache>
            </c:numRef>
          </c:val>
          <c:smooth val="0"/>
        </c:ser>
        <c:ser>
          <c:idx val="5"/>
          <c:order val="5"/>
          <c:tx>
            <c:v>D*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('Data for Graph'!$T$7:$T$33,'Data for Graph'!$T$46:$T$57)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561.42673280612155</c:v>
                </c:pt>
                <c:pt idx="28" formatCode="0">
                  <c:v>597.57316580963322</c:v>
                </c:pt>
                <c:pt idx="29" formatCode="0">
                  <c:v>615.80720452500714</c:v>
                </c:pt>
                <c:pt idx="30" formatCode="0">
                  <c:v>634.55465047247935</c:v>
                </c:pt>
                <c:pt idx="31" formatCode="0">
                  <c:v>653.84648730446588</c:v>
                </c:pt>
                <c:pt idx="32" formatCode="0">
                  <c:v>673.64820406833269</c:v>
                </c:pt>
                <c:pt idx="33" formatCode="0">
                  <c:v>693.98581658391379</c:v>
                </c:pt>
                <c:pt idx="34" formatCode="0">
                  <c:v>667.72874823421796</c:v>
                </c:pt>
                <c:pt idx="35" formatCode="0">
                  <c:v>636.87536632901652</c:v>
                </c:pt>
                <c:pt idx="36" formatCode="0">
                  <c:v>602.14859957157682</c:v>
                </c:pt>
                <c:pt idx="37" formatCode="0">
                  <c:v>564.80061342366025</c:v>
                </c:pt>
                <c:pt idx="38" formatCode="0">
                  <c:v>524.84821475456124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9272"/>
        <c:axId val="479055152"/>
      </c:lineChart>
      <c:catAx>
        <c:axId val="4790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55152"/>
        <c:crosses val="autoZero"/>
        <c:auto val="1"/>
        <c:lblAlgn val="ctr"/>
        <c:lblOffset val="100"/>
        <c:noMultiLvlLbl val="0"/>
      </c:catAx>
      <c:valAx>
        <c:axId val="4790551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4927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6054449159764118"/>
          <c:y val="0.27625871178635308"/>
          <c:w val="0.13681632653061224"/>
          <c:h val="0.29432045444513483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Graph'!$AE$7:$AE$45</c:f>
              <c:numCache>
                <c:formatCode>0.0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Graph'!$AF$7:$AF$45</c:f>
              <c:numCache>
                <c:formatCode>0.0</c:formatCode>
                <c:ptCount val="39"/>
                <c:pt idx="26">
                  <c:v>18.690000000000001</c:v>
                </c:pt>
                <c:pt idx="27">
                  <c:v>20.656065506010247</c:v>
                </c:pt>
                <c:pt idx="28">
                  <c:v>21.218339415870165</c:v>
                </c:pt>
                <c:pt idx="29">
                  <c:v>21.868378199584786</c:v>
                </c:pt>
                <c:pt idx="30">
                  <c:v>22.617205085642038</c:v>
                </c:pt>
                <c:pt idx="31">
                  <c:v>23.476820112188896</c:v>
                </c:pt>
                <c:pt idx="32">
                  <c:v>24.459941441865649</c:v>
                </c:pt>
                <c:pt idx="33">
                  <c:v>25.583043014861055</c:v>
                </c:pt>
                <c:pt idx="34">
                  <c:v>26.266183150924444</c:v>
                </c:pt>
                <c:pt idx="35">
                  <c:v>27.083430080033043</c:v>
                </c:pt>
                <c:pt idx="36">
                  <c:v>28.051411827503362</c:v>
                </c:pt>
                <c:pt idx="37">
                  <c:v>29.209065710443223</c:v>
                </c:pt>
                <c:pt idx="38">
                  <c:v>30.621791918504268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7504"/>
        <c:axId val="479051624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Graph'!$AC$7:$AC$45</c:f>
              <c:numCache>
                <c:formatCode>0.0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Graph'!$AD$7:$AD$45</c:f>
              <c:numCache>
                <c:formatCode>0.0</c:formatCode>
                <c:ptCount val="39"/>
                <c:pt idx="26">
                  <c:v>2.2829999999999999</c:v>
                </c:pt>
                <c:pt idx="27">
                  <c:v>2.3012797867440486</c:v>
                </c:pt>
                <c:pt idx="28">
                  <c:v>2.3328661077809945</c:v>
                </c:pt>
                <c:pt idx="29">
                  <c:v>2.3601346847970648</c:v>
                </c:pt>
                <c:pt idx="30">
                  <c:v>2.3870737071235104</c:v>
                </c:pt>
                <c:pt idx="31">
                  <c:v>2.4140740296441274</c:v>
                </c:pt>
                <c:pt idx="32">
                  <c:v>2.4364716666126287</c:v>
                </c:pt>
                <c:pt idx="33">
                  <c:v>2.4531178450140656</c:v>
                </c:pt>
                <c:pt idx="34">
                  <c:v>2.5318571611807372</c:v>
                </c:pt>
                <c:pt idx="35">
                  <c:v>2.6220866685798869</c:v>
                </c:pt>
                <c:pt idx="36">
                  <c:v>2.755016827457613</c:v>
                </c:pt>
                <c:pt idx="37">
                  <c:v>2.9061588506439904</c:v>
                </c:pt>
                <c:pt idx="38">
                  <c:v>3.083150383861164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59072"/>
        <c:axId val="479048488"/>
      </c:lineChart>
      <c:catAx>
        <c:axId val="4790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48488"/>
        <c:crosses val="autoZero"/>
        <c:auto val="1"/>
        <c:lblAlgn val="ctr"/>
        <c:lblOffset val="100"/>
        <c:noMultiLvlLbl val="0"/>
      </c:catAx>
      <c:valAx>
        <c:axId val="479048488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059072"/>
        <c:crosses val="autoZero"/>
        <c:crossBetween val="between"/>
      </c:valAx>
      <c:valAx>
        <c:axId val="47905162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79057504"/>
        <c:crosses val="max"/>
        <c:crossBetween val="between"/>
      </c:valAx>
      <c:catAx>
        <c:axId val="4790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5162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SPIG-B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'National Level VPM Sim Result'!$A$5:$A$17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Result'!$E$5:$E$17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v>SPIG-S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'National Level VPM Sim Result'!$A$5:$A$17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Result'!$E$22:$E$34</c:f>
              <c:numCache>
                <c:formatCode>0</c:formatCode>
                <c:ptCount val="13"/>
                <c:pt idx="0">
                  <c:v>1911.7638491843672</c:v>
                </c:pt>
                <c:pt idx="1">
                  <c:v>1645.5766462983449</c:v>
                </c:pt>
                <c:pt idx="2">
                  <c:v>1748.316913162063</c:v>
                </c:pt>
                <c:pt idx="3">
                  <c:v>1824.0444064074491</c:v>
                </c:pt>
                <c:pt idx="4">
                  <c:v>1910.2531411813238</c:v>
                </c:pt>
                <c:pt idx="5">
                  <c:v>2008.4169349759895</c:v>
                </c:pt>
                <c:pt idx="6">
                  <c:v>2120.049482681552</c:v>
                </c:pt>
                <c:pt idx="7">
                  <c:v>2247.1625585121965</c:v>
                </c:pt>
                <c:pt idx="8">
                  <c:v>2346.1177611087342</c:v>
                </c:pt>
                <c:pt idx="9">
                  <c:v>2461.0982053010739</c:v>
                </c:pt>
                <c:pt idx="10">
                  <c:v>2596.3630425767024</c:v>
                </c:pt>
                <c:pt idx="11">
                  <c:v>2761.2693844646628</c:v>
                </c:pt>
                <c:pt idx="12">
                  <c:v>2964.1547651192377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058288"/>
        <c:axId val="479048096"/>
      </c:barChart>
      <c:lineChart>
        <c:grouping val="standard"/>
        <c:varyColors val="0"/>
        <c:ser>
          <c:idx val="2"/>
          <c:order val="2"/>
          <c:tx>
            <c:v>Price_B</c:v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'[1]Baseline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Result'!$Q$5:$Q$17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83738.595456875773</c:v>
                </c:pt>
                <c:pt idx="2">
                  <c:v>87805.359693171733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98071.784680919081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107860.89483388224</c:v>
                </c:pt>
                <c:pt idx="9">
                  <c:v>112844.729308429</c:v>
                </c:pt>
                <c:pt idx="10">
                  <c:v>117791.52297581595</c:v>
                </c:pt>
                <c:pt idx="11">
                  <c:v>122373.71171313824</c:v>
                </c:pt>
                <c:pt idx="12">
                  <c:v>121014.44376485437</c:v>
                </c:pt>
              </c:numCache>
            </c:numRef>
          </c:val>
          <c:smooth val="0"/>
        </c:ser>
        <c:ser>
          <c:idx val="3"/>
          <c:order val="3"/>
          <c:tx>
            <c:v>Price-S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Result'!$Q$22:$Q$34</c:f>
              <c:numCache>
                <c:formatCode>0</c:formatCode>
                <c:ptCount val="13"/>
                <c:pt idx="0">
                  <c:v>79574.558654334222</c:v>
                </c:pt>
                <c:pt idx="1">
                  <c:v>103924.89413874687</c:v>
                </c:pt>
                <c:pt idx="2">
                  <c:v>111461.02655891432</c:v>
                </c:pt>
                <c:pt idx="3">
                  <c:v>116171.19331465581</c:v>
                </c:pt>
                <c:pt idx="4">
                  <c:v>120403.26996054006</c:v>
                </c:pt>
                <c:pt idx="5">
                  <c:v>124065.13142011265</c:v>
                </c:pt>
                <c:pt idx="6">
                  <c:v>127080.61493791023</c:v>
                </c:pt>
                <c:pt idx="7">
                  <c:v>129389.18621513656</c:v>
                </c:pt>
                <c:pt idx="8">
                  <c:v>135239.36666817241</c:v>
                </c:pt>
                <c:pt idx="9">
                  <c:v>140662.82496002282</c:v>
                </c:pt>
                <c:pt idx="10">
                  <c:v>145457.02843095252</c:v>
                </c:pt>
                <c:pt idx="11">
                  <c:v>149839.01870059976</c:v>
                </c:pt>
                <c:pt idx="12">
                  <c:v>147226.84671305391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56720"/>
        <c:axId val="479055544"/>
      </c:lineChart>
      <c:catAx>
        <c:axId val="4790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8096"/>
        <c:crosses val="autoZero"/>
        <c:auto val="1"/>
        <c:lblAlgn val="ctr"/>
        <c:lblOffset val="100"/>
        <c:noMultiLvlLbl val="0"/>
      </c:catAx>
      <c:valAx>
        <c:axId val="4790480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8288"/>
        <c:crosses val="autoZero"/>
        <c:crossBetween val="between"/>
      </c:valAx>
      <c:valAx>
        <c:axId val="479055544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6720"/>
        <c:crosses val="max"/>
        <c:crossBetween val="between"/>
      </c:valAx>
      <c:catAx>
        <c:axId val="47905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55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9525</xdr:rowOff>
    </xdr:from>
    <xdr:to>
      <xdr:col>23</xdr:col>
      <xdr:colOff>104774</xdr:colOff>
      <xdr:row>15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_NNQue_Docs/2020/VPM2018%20Simulation%20Result%20Report/1_VPM2018BaseSim_NoA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_BASE"/>
      <sheetName val="TABLE OUTPUTS"/>
      <sheetName val="GRAPH"/>
      <sheetName val="Data for Graph"/>
      <sheetName val="Baseline Scenario Assumption"/>
      <sheetName val="Baseline Projection (Backup)"/>
    </sheetNames>
    <sheetDataSet>
      <sheetData sheetId="0"/>
      <sheetData sheetId="1"/>
      <sheetData sheetId="2"/>
      <sheetData sheetId="3"/>
      <sheetData sheetId="4"/>
      <sheetData sheetId="5">
        <row r="6">
          <cell r="BU6">
            <v>2018</v>
          </cell>
        </row>
        <row r="7">
          <cell r="BU7">
            <v>2019</v>
          </cell>
        </row>
        <row r="8">
          <cell r="BU8">
            <v>2020</v>
          </cell>
        </row>
        <row r="9">
          <cell r="BU9">
            <v>2021</v>
          </cell>
        </row>
        <row r="10">
          <cell r="BU10">
            <v>2022</v>
          </cell>
        </row>
        <row r="11">
          <cell r="BU11">
            <v>2023</v>
          </cell>
        </row>
        <row r="12">
          <cell r="BU12">
            <v>2024</v>
          </cell>
        </row>
        <row r="13">
          <cell r="BU13">
            <v>2025</v>
          </cell>
        </row>
        <row r="14">
          <cell r="BU14">
            <v>2026</v>
          </cell>
        </row>
        <row r="15">
          <cell r="BU15">
            <v>2027</v>
          </cell>
        </row>
        <row r="16">
          <cell r="BU16">
            <v>2028</v>
          </cell>
        </row>
        <row r="17">
          <cell r="BU17">
            <v>2029</v>
          </cell>
        </row>
        <row r="18">
          <cell r="BU18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4"/>
  <sheetViews>
    <sheetView zoomScale="80" zoomScaleNormal="80" workbookViewId="0">
      <pane xSplit="3" ySplit="7" topLeftCell="G191" activePane="bottomRight" state="frozen"/>
      <selection pane="topRight" activeCell="D1" sqref="D1"/>
      <selection pane="bottomLeft" activeCell="A7" sqref="A7"/>
      <selection pane="bottomRight" activeCell="S198" sqref="S198"/>
    </sheetView>
  </sheetViews>
  <sheetFormatPr defaultRowHeight="15.6" x14ac:dyDescent="0.3"/>
  <cols>
    <col min="1" max="1" width="4.796875" style="109" customWidth="1"/>
    <col min="2" max="2" width="4.8984375" style="407" bestFit="1" customWidth="1"/>
    <col min="3" max="3" width="5.8984375" style="109" bestFit="1" customWidth="1"/>
    <col min="4" max="9" width="9.69921875" style="1" customWidth="1"/>
    <col min="10" max="10" width="7.296875" style="109" bestFit="1" customWidth="1"/>
    <col min="11" max="11" width="8.59765625" style="109" bestFit="1" customWidth="1"/>
    <col min="12" max="12" width="7.19921875" style="109" bestFit="1" customWidth="1"/>
    <col min="13" max="17" width="8.5" style="109" customWidth="1"/>
    <col min="18" max="18" width="10.09765625" style="109" customWidth="1"/>
    <col min="19" max="19" width="9.8984375" style="109" customWidth="1"/>
    <col min="20" max="20" width="11.59765625" style="109" customWidth="1"/>
    <col min="21" max="21" width="12.5" style="109" customWidth="1"/>
    <col min="22" max="23" width="8.796875" style="109"/>
    <col min="24" max="24" width="7.69921875" style="109" customWidth="1"/>
    <col min="25" max="25" width="8.59765625" style="109" bestFit="1" customWidth="1"/>
    <col min="26" max="26" width="5.8984375" style="109" bestFit="1" customWidth="1"/>
    <col min="27" max="27" width="4.8984375" style="109" bestFit="1" customWidth="1"/>
    <col min="28" max="28" width="5.09765625" style="109" bestFit="1" customWidth="1"/>
    <col min="29" max="29" width="4.69921875" style="109" bestFit="1" customWidth="1"/>
    <col min="30" max="30" width="3.8984375" style="109" bestFit="1" customWidth="1"/>
    <col min="31" max="31" width="4.8984375" style="109" bestFit="1" customWidth="1"/>
    <col min="32" max="32" width="5.296875" style="109" bestFit="1" customWidth="1"/>
    <col min="33" max="34" width="5.8984375" style="109" bestFit="1" customWidth="1"/>
    <col min="35" max="35" width="4.8984375" style="109" bestFit="1" customWidth="1"/>
    <col min="36" max="36" width="5.09765625" style="109" bestFit="1" customWidth="1"/>
    <col min="37" max="37" width="4.69921875" style="109" bestFit="1" customWidth="1"/>
    <col min="38" max="39" width="4.8984375" style="109" bestFit="1" customWidth="1"/>
    <col min="40" max="40" width="5.296875" style="109" bestFit="1" customWidth="1"/>
    <col min="41" max="43" width="5.8984375" style="109" bestFit="1" customWidth="1"/>
    <col min="44" max="44" width="5.09765625" style="109" bestFit="1" customWidth="1"/>
    <col min="45" max="47" width="4.8984375" style="109" bestFit="1" customWidth="1"/>
    <col min="48" max="48" width="5.296875" style="109" bestFit="1" customWidth="1"/>
    <col min="49" max="49" width="5.8984375" style="109" bestFit="1" customWidth="1"/>
    <col min="50" max="50" width="8.796875" style="109"/>
    <col min="51" max="51" width="5.8984375" style="109" customWidth="1"/>
    <col min="52" max="52" width="8.59765625" style="109" bestFit="1" customWidth="1"/>
    <col min="53" max="53" width="5.8984375" style="109" bestFit="1" customWidth="1"/>
    <col min="54" max="55" width="5.09765625" style="109" bestFit="1" customWidth="1"/>
    <col min="56" max="56" width="4.69921875" style="109" bestFit="1" customWidth="1"/>
    <col min="57" max="57" width="4.3984375" style="109" bestFit="1" customWidth="1"/>
    <col min="58" max="58" width="5.09765625" style="109" bestFit="1" customWidth="1"/>
    <col min="59" max="59" width="5.296875" style="109" bestFit="1" customWidth="1"/>
    <col min="60" max="60" width="5.3984375" style="109" bestFit="1" customWidth="1"/>
    <col min="61" max="61" width="8.796875" style="109"/>
    <col min="62" max="62" width="6" style="109" customWidth="1"/>
    <col min="63" max="63" width="8.59765625" style="109" bestFit="1" customWidth="1"/>
    <col min="64" max="64" width="5.8984375" style="109" bestFit="1" customWidth="1"/>
    <col min="65" max="65" width="4.8984375" style="109" bestFit="1" customWidth="1"/>
    <col min="66" max="66" width="5.09765625" style="109" bestFit="1" customWidth="1"/>
    <col min="67" max="67" width="4.69921875" style="109" bestFit="1" customWidth="1"/>
    <col min="68" max="68" width="3.8984375" style="109" bestFit="1" customWidth="1"/>
    <col min="69" max="69" width="4.59765625" style="109" bestFit="1" customWidth="1"/>
    <col min="70" max="70" width="5.296875" style="109" bestFit="1" customWidth="1"/>
    <col min="71" max="71" width="5.3984375" style="109" bestFit="1" customWidth="1"/>
    <col min="72" max="72" width="8.796875" style="109"/>
    <col min="73" max="73" width="7.19921875" style="109" customWidth="1"/>
    <col min="74" max="74" width="8.796875" style="109"/>
    <col min="75" max="75" width="5.8984375" style="109" bestFit="1" customWidth="1"/>
    <col min="76" max="77" width="5.59765625" style="109" bestFit="1" customWidth="1"/>
    <col min="78" max="78" width="4.69921875" style="109" bestFit="1" customWidth="1"/>
    <col min="79" max="81" width="5.59765625" style="109" bestFit="1" customWidth="1"/>
    <col min="82" max="82" width="6.59765625" style="109" bestFit="1" customWidth="1"/>
    <col min="83" max="83" width="8.796875" style="109"/>
    <col min="84" max="84" width="6.3984375" style="109" customWidth="1"/>
    <col min="85" max="85" width="8.796875" style="109"/>
    <col min="86" max="86" width="5.8984375" style="109" bestFit="1" customWidth="1"/>
    <col min="87" max="91" width="5.09765625" style="109" bestFit="1" customWidth="1"/>
    <col min="92" max="92" width="5.296875" style="109" bestFit="1" customWidth="1"/>
    <col min="93" max="93" width="5.3984375" style="109" bestFit="1" customWidth="1"/>
    <col min="94" max="16384" width="8.796875" style="109"/>
  </cols>
  <sheetData>
    <row r="1" spans="1:93" s="118" customFormat="1" ht="16.2" x14ac:dyDescent="0.35">
      <c r="A1" s="40" t="s">
        <v>203</v>
      </c>
      <c r="B1" s="41"/>
      <c r="C1" s="41"/>
      <c r="D1" s="41"/>
      <c r="E1" s="41"/>
      <c r="F1" s="410"/>
      <c r="G1" s="410"/>
      <c r="H1" s="410"/>
      <c r="I1" s="410"/>
      <c r="J1" s="41"/>
      <c r="L1" s="41"/>
      <c r="M1" s="41"/>
      <c r="O1" s="41"/>
      <c r="P1" s="41"/>
      <c r="Q1" s="41"/>
      <c r="R1" s="41"/>
      <c r="X1" s="456" t="s">
        <v>232</v>
      </c>
    </row>
    <row r="2" spans="1:93" s="118" customFormat="1" x14ac:dyDescent="0.3">
      <c r="A2" s="38" t="s">
        <v>210</v>
      </c>
      <c r="B2" s="41"/>
      <c r="C2" s="41"/>
      <c r="D2" s="41"/>
      <c r="E2" s="41"/>
      <c r="F2" s="410"/>
      <c r="G2" s="410"/>
      <c r="H2" s="410"/>
      <c r="I2" s="410"/>
      <c r="J2" s="41"/>
      <c r="L2" s="41"/>
      <c r="M2" s="41"/>
      <c r="O2" s="41"/>
      <c r="P2" s="41"/>
      <c r="Q2" s="41"/>
      <c r="R2" s="41"/>
      <c r="X2" s="118" t="s">
        <v>233</v>
      </c>
    </row>
    <row r="3" spans="1:93" s="118" customFormat="1" x14ac:dyDescent="0.3">
      <c r="A3" s="39" t="s">
        <v>224</v>
      </c>
      <c r="B3" s="41"/>
      <c r="C3" s="41"/>
      <c r="D3" s="41"/>
      <c r="E3" s="41"/>
      <c r="F3" s="410"/>
      <c r="G3" s="410"/>
      <c r="H3" s="410"/>
      <c r="I3" s="410"/>
      <c r="J3" s="41"/>
      <c r="L3" s="41"/>
      <c r="M3" s="41"/>
      <c r="O3" s="41"/>
      <c r="P3" s="41"/>
      <c r="Q3" s="41"/>
      <c r="R3" s="41"/>
    </row>
    <row r="4" spans="1:93" s="118" customFormat="1" x14ac:dyDescent="0.3">
      <c r="A4" s="39" t="s">
        <v>225</v>
      </c>
      <c r="B4" s="41"/>
      <c r="C4" s="41"/>
      <c r="D4" s="41"/>
      <c r="E4" s="41"/>
      <c r="F4" s="410"/>
      <c r="G4" s="410"/>
      <c r="H4" s="410"/>
      <c r="I4" s="410"/>
      <c r="J4" s="41"/>
      <c r="L4" s="41"/>
      <c r="M4" s="41"/>
      <c r="O4" s="41"/>
      <c r="P4" s="41"/>
      <c r="Q4" s="41"/>
      <c r="R4" s="41"/>
      <c r="X4" s="344" t="s">
        <v>231</v>
      </c>
      <c r="AY4" s="85" t="s">
        <v>216</v>
      </c>
      <c r="BJ4" s="85" t="s">
        <v>218</v>
      </c>
      <c r="BU4" s="85" t="s">
        <v>220</v>
      </c>
      <c r="CF4" s="85" t="s">
        <v>221</v>
      </c>
    </row>
    <row r="5" spans="1:93" s="118" customFormat="1" ht="16.2" thickBot="1" x14ac:dyDescent="0.35">
      <c r="A5" s="40" t="s">
        <v>206</v>
      </c>
      <c r="B5" s="41"/>
      <c r="C5" s="41"/>
      <c r="D5" s="41"/>
      <c r="E5" s="41"/>
      <c r="F5" s="410"/>
      <c r="G5" s="410"/>
      <c r="H5" s="410"/>
      <c r="I5" s="410"/>
      <c r="J5" s="41"/>
      <c r="L5" s="41"/>
      <c r="M5" s="41"/>
      <c r="O5" s="41"/>
      <c r="P5" s="41"/>
      <c r="Q5" s="41"/>
      <c r="R5" s="41"/>
      <c r="AY5" s="118" t="s">
        <v>217</v>
      </c>
      <c r="BJ5" s="118" t="s">
        <v>219</v>
      </c>
      <c r="BU5" s="118" t="s">
        <v>219</v>
      </c>
      <c r="CF5" s="118" t="s">
        <v>217</v>
      </c>
    </row>
    <row r="6" spans="1:93" s="1" customFormat="1" ht="16.2" thickBot="1" x14ac:dyDescent="0.35">
      <c r="A6" s="212"/>
      <c r="B6" s="418"/>
      <c r="C6" s="34"/>
      <c r="D6" s="476" t="s">
        <v>222</v>
      </c>
      <c r="E6" s="477"/>
      <c r="F6" s="478"/>
      <c r="G6" s="482" t="s">
        <v>223</v>
      </c>
      <c r="H6" s="483"/>
      <c r="I6" s="484"/>
      <c r="J6" s="479" t="s">
        <v>215</v>
      </c>
      <c r="K6" s="479"/>
      <c r="L6" s="479"/>
      <c r="M6" s="480" t="s">
        <v>209</v>
      </c>
      <c r="N6" s="479"/>
      <c r="O6" s="481"/>
      <c r="P6" s="466" t="s">
        <v>236</v>
      </c>
      <c r="Q6" s="468"/>
      <c r="R6" s="457"/>
      <c r="X6" s="469"/>
      <c r="Y6" s="470"/>
      <c r="Z6" s="473" t="s">
        <v>211</v>
      </c>
      <c r="AA6" s="474"/>
      <c r="AB6" s="474"/>
      <c r="AC6" s="474"/>
      <c r="AD6" s="474"/>
      <c r="AE6" s="474"/>
      <c r="AF6" s="474"/>
      <c r="AG6" s="475"/>
      <c r="AH6" s="466" t="s">
        <v>212</v>
      </c>
      <c r="AI6" s="467"/>
      <c r="AJ6" s="467"/>
      <c r="AK6" s="467"/>
      <c r="AL6" s="467"/>
      <c r="AM6" s="467"/>
      <c r="AN6" s="467"/>
      <c r="AO6" s="468"/>
      <c r="AP6" s="466" t="s">
        <v>213</v>
      </c>
      <c r="AQ6" s="467"/>
      <c r="AR6" s="467"/>
      <c r="AS6" s="467"/>
      <c r="AT6" s="467"/>
      <c r="AU6" s="467"/>
      <c r="AV6" s="467"/>
      <c r="AW6" s="468"/>
      <c r="AY6" s="469"/>
      <c r="AZ6" s="470"/>
      <c r="BA6" s="466" t="s">
        <v>65</v>
      </c>
      <c r="BB6" s="467"/>
      <c r="BC6" s="467"/>
      <c r="BD6" s="467"/>
      <c r="BE6" s="467"/>
      <c r="BF6" s="467"/>
      <c r="BG6" s="467"/>
      <c r="BH6" s="468"/>
      <c r="BJ6" s="469"/>
      <c r="BK6" s="470"/>
      <c r="BL6" s="466" t="s">
        <v>65</v>
      </c>
      <c r="BM6" s="467"/>
      <c r="BN6" s="467"/>
      <c r="BO6" s="467"/>
      <c r="BP6" s="467"/>
      <c r="BQ6" s="467"/>
      <c r="BR6" s="467"/>
      <c r="BS6" s="468"/>
      <c r="BU6" s="469"/>
      <c r="BV6" s="470"/>
      <c r="BW6" s="466" t="s">
        <v>65</v>
      </c>
      <c r="BX6" s="467"/>
      <c r="BY6" s="467"/>
      <c r="BZ6" s="467"/>
      <c r="CA6" s="467"/>
      <c r="CB6" s="467"/>
      <c r="CC6" s="467"/>
      <c r="CD6" s="468"/>
      <c r="CF6" s="469"/>
      <c r="CG6" s="470"/>
      <c r="CH6" s="466" t="s">
        <v>65</v>
      </c>
      <c r="CI6" s="467"/>
      <c r="CJ6" s="467"/>
      <c r="CK6" s="467"/>
      <c r="CL6" s="467"/>
      <c r="CM6" s="467"/>
      <c r="CN6" s="467"/>
      <c r="CO6" s="468"/>
    </row>
    <row r="7" spans="1:93" s="1" customFormat="1" ht="16.2" thickBot="1" x14ac:dyDescent="0.35">
      <c r="A7" s="213"/>
      <c r="B7" s="420"/>
      <c r="C7" s="35"/>
      <c r="D7" s="452" t="s">
        <v>30</v>
      </c>
      <c r="E7" s="452" t="s">
        <v>31</v>
      </c>
      <c r="F7" s="452" t="s">
        <v>32</v>
      </c>
      <c r="G7" s="427" t="s">
        <v>30</v>
      </c>
      <c r="H7" s="427" t="s">
        <v>31</v>
      </c>
      <c r="I7" s="427" t="s">
        <v>32</v>
      </c>
      <c r="J7" s="419" t="s">
        <v>30</v>
      </c>
      <c r="K7" s="26" t="s">
        <v>31</v>
      </c>
      <c r="L7" s="26" t="s">
        <v>32</v>
      </c>
      <c r="M7" s="26" t="s">
        <v>30</v>
      </c>
      <c r="N7" s="26" t="s">
        <v>31</v>
      </c>
      <c r="O7" s="26" t="s">
        <v>32</v>
      </c>
      <c r="P7" s="425" t="s">
        <v>235</v>
      </c>
      <c r="Q7" s="426" t="s">
        <v>234</v>
      </c>
      <c r="R7" s="457"/>
      <c r="X7" s="471"/>
      <c r="Y7" s="472"/>
      <c r="Z7" s="415" t="s">
        <v>0</v>
      </c>
      <c r="AA7" s="416" t="s">
        <v>1</v>
      </c>
      <c r="AB7" s="416" t="s">
        <v>2</v>
      </c>
      <c r="AC7" s="416" t="s">
        <v>3</v>
      </c>
      <c r="AD7" s="416" t="s">
        <v>4</v>
      </c>
      <c r="AE7" s="416" t="s">
        <v>5</v>
      </c>
      <c r="AF7" s="417" t="s">
        <v>6</v>
      </c>
      <c r="AG7" s="414" t="s">
        <v>214</v>
      </c>
      <c r="AH7" s="415" t="s">
        <v>0</v>
      </c>
      <c r="AI7" s="416" t="s">
        <v>1</v>
      </c>
      <c r="AJ7" s="416" t="s">
        <v>2</v>
      </c>
      <c r="AK7" s="416" t="s">
        <v>3</v>
      </c>
      <c r="AL7" s="416" t="s">
        <v>4</v>
      </c>
      <c r="AM7" s="416" t="s">
        <v>5</v>
      </c>
      <c r="AN7" s="417" t="s">
        <v>6</v>
      </c>
      <c r="AO7" s="414" t="s">
        <v>214</v>
      </c>
      <c r="AP7" s="415" t="s">
        <v>0</v>
      </c>
      <c r="AQ7" s="416" t="s">
        <v>1</v>
      </c>
      <c r="AR7" s="416" t="s">
        <v>2</v>
      </c>
      <c r="AS7" s="416" t="s">
        <v>3</v>
      </c>
      <c r="AT7" s="416" t="s">
        <v>4</v>
      </c>
      <c r="AU7" s="416" t="s">
        <v>5</v>
      </c>
      <c r="AV7" s="417" t="s">
        <v>6</v>
      </c>
      <c r="AW7" s="414" t="s">
        <v>214</v>
      </c>
      <c r="AY7" s="471"/>
      <c r="AZ7" s="472"/>
      <c r="BA7" s="415" t="s">
        <v>0</v>
      </c>
      <c r="BB7" s="416" t="s">
        <v>1</v>
      </c>
      <c r="BC7" s="416" t="s">
        <v>2</v>
      </c>
      <c r="BD7" s="416" t="s">
        <v>3</v>
      </c>
      <c r="BE7" s="416" t="s">
        <v>4</v>
      </c>
      <c r="BF7" s="416" t="s">
        <v>5</v>
      </c>
      <c r="BG7" s="417" t="s">
        <v>6</v>
      </c>
      <c r="BH7" s="414" t="s">
        <v>214</v>
      </c>
      <c r="BJ7" s="471"/>
      <c r="BK7" s="472"/>
      <c r="BL7" s="415" t="s">
        <v>0</v>
      </c>
      <c r="BM7" s="416" t="s">
        <v>1</v>
      </c>
      <c r="BN7" s="416" t="s">
        <v>2</v>
      </c>
      <c r="BO7" s="416" t="s">
        <v>3</v>
      </c>
      <c r="BP7" s="416" t="s">
        <v>4</v>
      </c>
      <c r="BQ7" s="416" t="s">
        <v>5</v>
      </c>
      <c r="BR7" s="417" t="s">
        <v>6</v>
      </c>
      <c r="BS7" s="414" t="s">
        <v>214</v>
      </c>
      <c r="BU7" s="471"/>
      <c r="BV7" s="472"/>
      <c r="BW7" s="415" t="s">
        <v>0</v>
      </c>
      <c r="BX7" s="416" t="s">
        <v>1</v>
      </c>
      <c r="BY7" s="416" t="s">
        <v>2</v>
      </c>
      <c r="BZ7" s="416" t="s">
        <v>3</v>
      </c>
      <c r="CA7" s="416" t="s">
        <v>4</v>
      </c>
      <c r="CB7" s="416" t="s">
        <v>5</v>
      </c>
      <c r="CC7" s="417" t="s">
        <v>6</v>
      </c>
      <c r="CD7" s="414" t="s">
        <v>214</v>
      </c>
      <c r="CF7" s="471"/>
      <c r="CG7" s="472"/>
      <c r="CH7" s="415" t="s">
        <v>0</v>
      </c>
      <c r="CI7" s="416" t="s">
        <v>1</v>
      </c>
      <c r="CJ7" s="416" t="s">
        <v>2</v>
      </c>
      <c r="CK7" s="416" t="s">
        <v>3</v>
      </c>
      <c r="CL7" s="416" t="s">
        <v>4</v>
      </c>
      <c r="CM7" s="416" t="s">
        <v>5</v>
      </c>
      <c r="CN7" s="417" t="s">
        <v>6</v>
      </c>
      <c r="CO7" s="414" t="s">
        <v>214</v>
      </c>
    </row>
    <row r="8" spans="1:93" s="1" customFormat="1" x14ac:dyDescent="0.3">
      <c r="A8" s="430">
        <v>2018</v>
      </c>
      <c r="B8" s="47">
        <v>1</v>
      </c>
      <c r="C8" s="431" t="s">
        <v>0</v>
      </c>
      <c r="D8" s="443">
        <f t="shared" ref="D8:D39" si="0">J8*M8/23000</f>
        <v>737.37983028689939</v>
      </c>
      <c r="E8" s="444">
        <f>K8*N8/23000</f>
        <v>272.5959292969327</v>
      </c>
      <c r="F8" s="445">
        <f t="shared" ref="F8:F39" si="1">L8*O8/23000</f>
        <v>30.704744103258481</v>
      </c>
      <c r="G8" s="434">
        <f>1/23000*(SUMPRODUCT(M8:M14,J8:J14)+SUMPRODUCT(N8:N14,K8:K14)+SUMPRODUCT(O8:O14,L8:L14))/SUM(J8:L14)*J8</f>
        <v>761.34236106559013</v>
      </c>
      <c r="H8" s="435">
        <f>1/23000*(SUMPRODUCT(M8:M14,J8:J14)+SUMPRODUCT(N8:N14,K8:K14)+SUMPRODUCT(O8:O14,L8:L14))/SUM(J8:L14)*K8</f>
        <v>272.17285399323623</v>
      </c>
      <c r="I8" s="436">
        <f>1/23000*(SUMPRODUCT(M8:M14,J8:J14)+SUMPRODUCT(N8:N14,K8:K14)+SUMPRODUCT(O8:O14,L8:L14))/SUM(J8:L14)*L8</f>
        <v>29.609011662106493</v>
      </c>
      <c r="J8" s="5">
        <v>220.27144153331335</v>
      </c>
      <c r="K8" s="5">
        <v>78.745003511188145</v>
      </c>
      <c r="L8" s="6">
        <v>8.566474183914492</v>
      </c>
      <c r="M8" s="11">
        <v>76994.711518395969</v>
      </c>
      <c r="N8" s="11">
        <v>79620.37074439456</v>
      </c>
      <c r="O8" s="12">
        <v>82438.713899472627</v>
      </c>
      <c r="P8" s="458">
        <f>SUM(J8:L14)</f>
        <v>1911.7638491843672</v>
      </c>
      <c r="Q8" s="459">
        <f>(SUMPRODUCT(M8:M14,J8:J14)+SUMPRODUCT(N8:N14,K8:K14)+SUMPRODUCT(O8:O14,L8:L14))/SUM(J8:L14)</f>
        <v>79496.798053415681</v>
      </c>
      <c r="R8" s="14"/>
      <c r="X8" s="463">
        <v>2019</v>
      </c>
      <c r="Y8" s="120" t="s">
        <v>30</v>
      </c>
      <c r="Z8" s="10">
        <v>805.69161813364246</v>
      </c>
      <c r="AA8" s="11">
        <v>354.5257823853579</v>
      </c>
      <c r="AB8" s="11">
        <v>365.95087162751292</v>
      </c>
      <c r="AC8" s="11">
        <v>229.83789495266237</v>
      </c>
      <c r="AD8" s="11">
        <v>172.8013909081819</v>
      </c>
      <c r="AE8" s="11">
        <v>204.14024048807505</v>
      </c>
      <c r="AF8" s="12">
        <v>699.80985314964437</v>
      </c>
      <c r="AG8" s="411">
        <f>SUM(Z8:AF8)</f>
        <v>2832.7576516450772</v>
      </c>
      <c r="AH8" s="10">
        <v>892.42213933469918</v>
      </c>
      <c r="AI8" s="11">
        <v>74.332160364620734</v>
      </c>
      <c r="AJ8" s="11">
        <v>504.56068732385125</v>
      </c>
      <c r="AK8" s="11">
        <v>312.20726556803697</v>
      </c>
      <c r="AL8" s="11">
        <v>249.92890062736348</v>
      </c>
      <c r="AM8" s="11">
        <v>31.769303125318601</v>
      </c>
      <c r="AN8" s="12">
        <v>837.23758807309991</v>
      </c>
      <c r="AO8" s="411">
        <f>SUM(AH8:AN8)</f>
        <v>2902.4580444169897</v>
      </c>
      <c r="AP8" s="10">
        <v>799.69484188374065</v>
      </c>
      <c r="AQ8" s="11">
        <v>351.93345869905454</v>
      </c>
      <c r="AR8" s="11">
        <v>363.31696463382497</v>
      </c>
      <c r="AS8" s="11">
        <v>228.14713556373707</v>
      </c>
      <c r="AT8" s="11">
        <v>171.49998832570068</v>
      </c>
      <c r="AU8" s="11">
        <v>202.6047858549916</v>
      </c>
      <c r="AV8" s="12">
        <v>694.60536391534765</v>
      </c>
      <c r="AW8" s="411">
        <f>SUM(AP8:AV8)</f>
        <v>2811.8025388763972</v>
      </c>
      <c r="AY8" s="463">
        <v>2019</v>
      </c>
      <c r="AZ8" s="120" t="s">
        <v>30</v>
      </c>
      <c r="BA8" s="7">
        <f>AH8/Z8*100-100</f>
        <v>10.764729239949773</v>
      </c>
      <c r="BB8" s="8">
        <f t="shared" ref="BB8:BB10" si="2">AI8/AA8*100-100</f>
        <v>-79.033355525092929</v>
      </c>
      <c r="BC8" s="8">
        <f t="shared" ref="BC8:BC10" si="3">AJ8/AB8*100-100</f>
        <v>37.876618541688799</v>
      </c>
      <c r="BD8" s="8">
        <f t="shared" ref="BD8:BD10" si="4">AK8/AC8*100-100</f>
        <v>35.838028638549559</v>
      </c>
      <c r="BE8" s="8">
        <f t="shared" ref="BE8:BE10" si="5">AL8/AD8*100-100</f>
        <v>44.633616265370989</v>
      </c>
      <c r="BF8" s="8">
        <f t="shared" ref="BF8:BF10" si="6">AM8/AE8*100-100</f>
        <v>-84.437510679245804</v>
      </c>
      <c r="BG8" s="9">
        <f>AN8/AF8*100-100</f>
        <v>19.637867958693704</v>
      </c>
      <c r="BH8" s="421">
        <f t="shared" ref="BH8:BH10" si="7">AO8/AG8*100-100</f>
        <v>2.4605137940915967</v>
      </c>
      <c r="BJ8" s="463">
        <v>2019</v>
      </c>
      <c r="BK8" s="120" t="s">
        <v>30</v>
      </c>
      <c r="BL8" s="13">
        <f>AH8-Z8</f>
        <v>86.730521201056717</v>
      </c>
      <c r="BM8" s="14">
        <f t="shared" ref="BM8:BM10" si="8">AI8-AA8</f>
        <v>-280.19362202073717</v>
      </c>
      <c r="BN8" s="14">
        <f t="shared" ref="BN8:BN10" si="9">AJ8-AB8</f>
        <v>138.60981569633833</v>
      </c>
      <c r="BO8" s="14">
        <f t="shared" ref="BO8:BO10" si="10">AK8-AC8</f>
        <v>82.369370615374606</v>
      </c>
      <c r="BP8" s="14">
        <f t="shared" ref="BP8:BP10" si="11">AL8-AD8</f>
        <v>77.127509719181575</v>
      </c>
      <c r="BQ8" s="14">
        <f t="shared" ref="BQ8:BQ10" si="12">AM8-AE8</f>
        <v>-172.37093736275645</v>
      </c>
      <c r="BR8" s="15">
        <f t="shared" ref="BR8:BR10" si="13">AN8-AF8</f>
        <v>137.42773492345555</v>
      </c>
      <c r="BS8" s="411">
        <f>SUM(BL8:BR8)</f>
        <v>69.700392771913158</v>
      </c>
      <c r="BT8" s="7"/>
      <c r="BU8" s="463">
        <v>2019</v>
      </c>
      <c r="BV8" s="120" t="s">
        <v>30</v>
      </c>
      <c r="BW8" s="13">
        <f>AH8-AP8</f>
        <v>92.727297450958531</v>
      </c>
      <c r="BX8" s="14">
        <f t="shared" ref="BX8:BX10" si="14">AI8-AQ8</f>
        <v>-277.60129833443381</v>
      </c>
      <c r="BY8" s="14">
        <f t="shared" ref="BY8:BY10" si="15">AJ8-AR8</f>
        <v>141.24372269002629</v>
      </c>
      <c r="BZ8" s="14">
        <f t="shared" ref="BZ8:BZ10" si="16">AK8-AS8</f>
        <v>84.060130004299907</v>
      </c>
      <c r="CA8" s="14">
        <f t="shared" ref="CA8:CA10" si="17">AL8-AT8</f>
        <v>78.428912301662791</v>
      </c>
      <c r="CB8" s="14">
        <f t="shared" ref="CB8:CB10" si="18">AM8-AU8</f>
        <v>-170.835482729673</v>
      </c>
      <c r="CC8" s="15">
        <f t="shared" ref="CC8:CC10" si="19">AN8-AV8</f>
        <v>142.63222415775226</v>
      </c>
      <c r="CD8" s="411">
        <f>SUM(BW8:CC8)</f>
        <v>90.655505540592969</v>
      </c>
      <c r="CF8" s="463">
        <v>2019</v>
      </c>
      <c r="CG8" s="120" t="s">
        <v>30</v>
      </c>
      <c r="CH8" s="7">
        <f t="shared" ref="CH8:CH43" si="20">AH8/AP8*100-100</f>
        <v>11.595335194676565</v>
      </c>
      <c r="CI8" s="8">
        <f t="shared" ref="CI8:CI43" si="21">AI8/AQ8*100-100</f>
        <v>-78.878916304407511</v>
      </c>
      <c r="CJ8" s="8">
        <f t="shared" ref="CJ8:CJ43" si="22">AJ8/AR8*100-100</f>
        <v>38.876170517493222</v>
      </c>
      <c r="CK8" s="8">
        <f t="shared" ref="CK8:CK43" si="23">AK8/AS8*100-100</f>
        <v>36.844701028830656</v>
      </c>
      <c r="CL8" s="8">
        <f t="shared" ref="CL8:CL43" si="24">AL8/AT8*100-100</f>
        <v>45.731147312217956</v>
      </c>
      <c r="CM8" s="8">
        <f t="shared" ref="CM8:CM43" si="25">AM8/AU8*100-100</f>
        <v>-84.319569258321195</v>
      </c>
      <c r="CN8" s="9">
        <f t="shared" ref="CN8:CN43" si="26">AN8/AV8*100-100</f>
        <v>20.534281991973643</v>
      </c>
      <c r="CO8" s="421">
        <f t="shared" ref="CO8:CO43" si="27">AO8/AW8*100-100</f>
        <v>3.2241063974861532</v>
      </c>
    </row>
    <row r="9" spans="1:93" s="1" customFormat="1" x14ac:dyDescent="0.3">
      <c r="A9" s="428">
        <v>2018</v>
      </c>
      <c r="B9" s="327">
        <v>2</v>
      </c>
      <c r="C9" s="429" t="s">
        <v>1</v>
      </c>
      <c r="D9" s="446">
        <f t="shared" si="0"/>
        <v>324.94882447403597</v>
      </c>
      <c r="E9" s="447">
        <f t="shared" ref="E9:E39" si="28">K9*N9/23000</f>
        <v>1433.7402363196716</v>
      </c>
      <c r="F9" s="448">
        <f t="shared" si="1"/>
        <v>123.12899106498686</v>
      </c>
      <c r="G9" s="437">
        <f>1/23000*(SUMPRODUCT(M8:M14,J8:J14)+SUMPRODUCT(N8:N14,K8:K14)+SUMPRODUCT(O8:O14,L8:L14))/SUM(J8:L14)*J9</f>
        <v>330.04340364631713</v>
      </c>
      <c r="H9" s="438">
        <f>1/23000*(SUMPRODUCT(M8:M14,J8:J14)+SUMPRODUCT(N8:N14,K8:K14)+SUMPRODUCT(O8:O14,L8:L14))/SUM(J8:L14)*K9</f>
        <v>1431.1115203335216</v>
      </c>
      <c r="I9" s="439">
        <f>1/23000*(SUMPRODUCT(M8:M14,J8:J14)+SUMPRODUCT(N8:N14,K8:K14)+SUMPRODUCT(O8:O14,L8:L14))/SUM(J8:L14)*L9</f>
        <v>116.93049090158915</v>
      </c>
      <c r="J9" s="8">
        <v>95.48810102722291</v>
      </c>
      <c r="K9" s="8">
        <v>414.04894000327272</v>
      </c>
      <c r="L9" s="9">
        <v>33.830309604790386</v>
      </c>
      <c r="M9" s="14">
        <v>78269.678446868464</v>
      </c>
      <c r="N9" s="14">
        <v>79642.820568727446</v>
      </c>
      <c r="O9" s="15">
        <v>83710.933407883742</v>
      </c>
      <c r="P9" s="13"/>
      <c r="Q9" s="15"/>
      <c r="R9" s="14"/>
      <c r="X9" s="464"/>
      <c r="Y9" s="152" t="s">
        <v>31</v>
      </c>
      <c r="Z9" s="13">
        <v>297.20438078848161</v>
      </c>
      <c r="AA9" s="14">
        <v>1559.2215527783587</v>
      </c>
      <c r="AB9" s="14">
        <v>314.75278680916642</v>
      </c>
      <c r="AC9" s="14">
        <v>222.18783285385985</v>
      </c>
      <c r="AD9" s="14">
        <v>274.73524750605191</v>
      </c>
      <c r="AE9" s="14">
        <v>949.84042077906986</v>
      </c>
      <c r="AF9" s="15">
        <v>366.00392574618689</v>
      </c>
      <c r="AG9" s="412">
        <f>SUM(Z9:AF9)</f>
        <v>3983.9461472611752</v>
      </c>
      <c r="AH9" s="13">
        <v>344.55506130376858</v>
      </c>
      <c r="AI9" s="14">
        <v>1314.7214901657185</v>
      </c>
      <c r="AJ9" s="14">
        <v>351.60362051185882</v>
      </c>
      <c r="AK9" s="14">
        <v>255.63924857016895</v>
      </c>
      <c r="AL9" s="14">
        <v>326.38195736286741</v>
      </c>
      <c r="AM9" s="14">
        <v>1040.5085502512461</v>
      </c>
      <c r="AN9" s="15">
        <v>412.01392693926118</v>
      </c>
      <c r="AO9" s="412">
        <f>SUM(AH9:AN9)</f>
        <v>4045.4238551048898</v>
      </c>
      <c r="AP9" s="13">
        <v>326.38319612988039</v>
      </c>
      <c r="AQ9" s="14">
        <v>1723.797983810043</v>
      </c>
      <c r="AR9" s="14">
        <v>348.54391521031306</v>
      </c>
      <c r="AS9" s="14">
        <v>243.75727454449435</v>
      </c>
      <c r="AT9" s="14">
        <v>305.82776071135078</v>
      </c>
      <c r="AU9" s="14">
        <v>1042.4165579824091</v>
      </c>
      <c r="AV9" s="15">
        <v>402.1278943481106</v>
      </c>
      <c r="AW9" s="412">
        <f t="shared" ref="AW9:AW43" si="29">SUM(AP9:AV9)</f>
        <v>4392.8545827366015</v>
      </c>
      <c r="AY9" s="464"/>
      <c r="AZ9" s="152" t="s">
        <v>31</v>
      </c>
      <c r="BA9" s="7">
        <f t="shared" ref="BA9:BA10" si="30">AH9/Z9*100-100</f>
        <v>15.932026435702554</v>
      </c>
      <c r="BB9" s="8">
        <f t="shared" si="2"/>
        <v>-15.680905781283514</v>
      </c>
      <c r="BC9" s="8">
        <f t="shared" si="3"/>
        <v>11.707865743230087</v>
      </c>
      <c r="BD9" s="8">
        <f t="shared" si="4"/>
        <v>15.055466938331932</v>
      </c>
      <c r="BE9" s="8">
        <f t="shared" si="5"/>
        <v>18.798719977012723</v>
      </c>
      <c r="BF9" s="8">
        <f t="shared" si="6"/>
        <v>9.5456170835316954</v>
      </c>
      <c r="BG9" s="9">
        <f t="shared" ref="BG9:BG10" si="31">AN9/AF9*100-100</f>
        <v>12.570903740792346</v>
      </c>
      <c r="BH9" s="422">
        <f t="shared" si="7"/>
        <v>1.543136015680787</v>
      </c>
      <c r="BJ9" s="464"/>
      <c r="BK9" s="152" t="s">
        <v>31</v>
      </c>
      <c r="BL9" s="13">
        <f t="shared" ref="BL9:BL10" si="32">AH9-Z9</f>
        <v>47.350680515286967</v>
      </c>
      <c r="BM9" s="14">
        <f t="shared" si="8"/>
        <v>-244.50006261264025</v>
      </c>
      <c r="BN9" s="14">
        <f t="shared" si="9"/>
        <v>36.850833702692398</v>
      </c>
      <c r="BO9" s="14">
        <f t="shared" si="10"/>
        <v>33.4514157163091</v>
      </c>
      <c r="BP9" s="14">
        <f t="shared" si="11"/>
        <v>51.646709856815505</v>
      </c>
      <c r="BQ9" s="14">
        <f t="shared" si="12"/>
        <v>90.668129472176247</v>
      </c>
      <c r="BR9" s="15">
        <f t="shared" si="13"/>
        <v>46.010001193074288</v>
      </c>
      <c r="BS9" s="412">
        <f t="shared" ref="BS9:BS10" si="33">SUM(BL9:BR9)</f>
        <v>61.477707843714256</v>
      </c>
      <c r="BT9" s="7"/>
      <c r="BU9" s="464"/>
      <c r="BV9" s="152" t="s">
        <v>31</v>
      </c>
      <c r="BW9" s="13">
        <f t="shared" ref="BW9:BW11" si="34">AH9-AP9</f>
        <v>18.171865173888193</v>
      </c>
      <c r="BX9" s="14">
        <f t="shared" si="14"/>
        <v>-409.0764936443245</v>
      </c>
      <c r="BY9" s="14">
        <f t="shared" si="15"/>
        <v>3.0597053015457618</v>
      </c>
      <c r="BZ9" s="14">
        <f t="shared" si="16"/>
        <v>11.881974025674594</v>
      </c>
      <c r="CA9" s="14">
        <f t="shared" si="17"/>
        <v>20.554196651516634</v>
      </c>
      <c r="CB9" s="14">
        <f t="shared" si="18"/>
        <v>-1.9080077311630248</v>
      </c>
      <c r="CC9" s="15">
        <f t="shared" si="19"/>
        <v>9.8860325911505811</v>
      </c>
      <c r="CD9" s="412">
        <f t="shared" ref="CD9:CD11" si="35">SUM(BW9:CC9)</f>
        <v>-347.43072763171176</v>
      </c>
      <c r="CF9" s="464"/>
      <c r="CG9" s="152" t="s">
        <v>31</v>
      </c>
      <c r="CH9" s="7">
        <f t="shared" si="20"/>
        <v>5.5676472898613696</v>
      </c>
      <c r="CI9" s="8">
        <f t="shared" si="21"/>
        <v>-23.731115680977808</v>
      </c>
      <c r="CJ9" s="8">
        <f t="shared" si="22"/>
        <v>0.87785359836205146</v>
      </c>
      <c r="CK9" s="8">
        <f t="shared" si="23"/>
        <v>4.87451053425103</v>
      </c>
      <c r="CL9" s="8">
        <f t="shared" si="24"/>
        <v>6.7208407123368659</v>
      </c>
      <c r="CM9" s="8">
        <f t="shared" si="25"/>
        <v>-0.18303697466738811</v>
      </c>
      <c r="CN9" s="9">
        <f t="shared" si="26"/>
        <v>2.4584299497991395</v>
      </c>
      <c r="CO9" s="422">
        <f t="shared" si="27"/>
        <v>-7.9089967830274617</v>
      </c>
    </row>
    <row r="10" spans="1:93" s="1" customFormat="1" ht="16.2" thickBot="1" x14ac:dyDescent="0.35">
      <c r="A10" s="428">
        <v>2018</v>
      </c>
      <c r="B10" s="327">
        <v>3</v>
      </c>
      <c r="C10" s="429" t="s">
        <v>2</v>
      </c>
      <c r="D10" s="446">
        <f t="shared" si="0"/>
        <v>335.90545398292721</v>
      </c>
      <c r="E10" s="447">
        <f t="shared" si="28"/>
        <v>289.99579771538401</v>
      </c>
      <c r="F10" s="448">
        <f t="shared" si="1"/>
        <v>23.781911346745357</v>
      </c>
      <c r="G10" s="437">
        <f>1/23000*(SUMPRODUCT(M8:M14,J8:J14)+SUMPRODUCT(N8:N14,K8:K14)+SUMPRODUCT(O8:O14,L8:L14))/SUM(J8:L14)*J10</f>
        <v>335.41846407542539</v>
      </c>
      <c r="H10" s="438">
        <f>1/23000*(SUMPRODUCT(M8:M14,J8:J14)+SUMPRODUCT(N8:N14,K8:K14)+SUMPRODUCT(O8:O14,L8:L14))/SUM(J8:L14)*K10</f>
        <v>286.22984618340161</v>
      </c>
      <c r="I10" s="439">
        <f>1/23000*(SUMPRODUCT(M8:M14,J8:J14)+SUMPRODUCT(N8:N14,K8:K14)+SUMPRODUCT(O8:O14,L8:L14))/SUM(J8:L14)*L10</f>
        <v>22.227853608951296</v>
      </c>
      <c r="J10" s="8">
        <v>97.043212590161858</v>
      </c>
      <c r="K10" s="8">
        <v>82.8119700845659</v>
      </c>
      <c r="L10" s="9">
        <v>6.4309587999049436</v>
      </c>
      <c r="M10" s="14">
        <v>79612.218468440959</v>
      </c>
      <c r="N10" s="14">
        <v>80542.744492645958</v>
      </c>
      <c r="O10" s="15">
        <v>85054.8072214719</v>
      </c>
      <c r="P10" s="13"/>
      <c r="Q10" s="15"/>
      <c r="R10" s="14"/>
      <c r="X10" s="465"/>
      <c r="Y10" s="153" t="s">
        <v>32</v>
      </c>
      <c r="Z10" s="19">
        <v>32.916304182094734</v>
      </c>
      <c r="AA10" s="20">
        <v>131.54635958022934</v>
      </c>
      <c r="AB10" s="20">
        <v>25.389569104662144</v>
      </c>
      <c r="AC10" s="20">
        <v>20.234615450649837</v>
      </c>
      <c r="AD10" s="20">
        <v>27.096021117705671</v>
      </c>
      <c r="AE10" s="20">
        <v>103.70968512211508</v>
      </c>
      <c r="AF10" s="21">
        <v>36.000069616092013</v>
      </c>
      <c r="AG10" s="413">
        <f>SUM(Z10:AF10)</f>
        <v>376.89262417354882</v>
      </c>
      <c r="AH10" s="19">
        <v>38.78323566490166</v>
      </c>
      <c r="AI10" s="20">
        <v>153.18596352560709</v>
      </c>
      <c r="AJ10" s="20">
        <v>29.568005492541143</v>
      </c>
      <c r="AK10" s="20">
        <v>23.65764320828594</v>
      </c>
      <c r="AL10" s="20">
        <v>31.737054960812269</v>
      </c>
      <c r="AM10" s="20">
        <v>121.44303813734513</v>
      </c>
      <c r="AN10" s="21">
        <v>42.140679397221298</v>
      </c>
      <c r="AO10" s="413">
        <f>SUM(AH10:AN10)</f>
        <v>440.51562038671455</v>
      </c>
      <c r="AP10" s="19">
        <v>35.404554432321284</v>
      </c>
      <c r="AQ10" s="20">
        <v>141.25868795367828</v>
      </c>
      <c r="AR10" s="20">
        <v>27.235182143180225</v>
      </c>
      <c r="AS10" s="20">
        <v>21.718456128232443</v>
      </c>
      <c r="AT10" s="20">
        <v>29.11934439067463</v>
      </c>
      <c r="AU10" s="20">
        <v>111.55771221867175</v>
      </c>
      <c r="AV10" s="21">
        <v>38.710929524474004</v>
      </c>
      <c r="AW10" s="413">
        <f>SUM(AP10:AV10)</f>
        <v>405.00486679123259</v>
      </c>
      <c r="AY10" s="465"/>
      <c r="AZ10" s="153" t="s">
        <v>32</v>
      </c>
      <c r="BA10" s="16">
        <f t="shared" si="30"/>
        <v>17.823785593761542</v>
      </c>
      <c r="BB10" s="17">
        <f t="shared" si="2"/>
        <v>16.450173166654508</v>
      </c>
      <c r="BC10" s="17">
        <f t="shared" si="3"/>
        <v>16.457295398178843</v>
      </c>
      <c r="BD10" s="17">
        <f t="shared" si="4"/>
        <v>16.91669291163214</v>
      </c>
      <c r="BE10" s="17">
        <f t="shared" si="5"/>
        <v>17.128100922810233</v>
      </c>
      <c r="BF10" s="17">
        <f t="shared" si="6"/>
        <v>17.09903274158971</v>
      </c>
      <c r="BG10" s="18">
        <f t="shared" si="31"/>
        <v>17.057216407116144</v>
      </c>
      <c r="BH10" s="423">
        <f t="shared" si="7"/>
        <v>16.880934285375943</v>
      </c>
      <c r="BJ10" s="465"/>
      <c r="BK10" s="153" t="s">
        <v>32</v>
      </c>
      <c r="BL10" s="19">
        <f t="shared" si="32"/>
        <v>5.8669314828069261</v>
      </c>
      <c r="BM10" s="20">
        <f t="shared" si="8"/>
        <v>21.639603945377758</v>
      </c>
      <c r="BN10" s="20">
        <f t="shared" si="9"/>
        <v>4.1784363878789996</v>
      </c>
      <c r="BO10" s="20">
        <f t="shared" si="10"/>
        <v>3.4230277576361026</v>
      </c>
      <c r="BP10" s="20">
        <f t="shared" si="11"/>
        <v>4.6410338431065981</v>
      </c>
      <c r="BQ10" s="20">
        <f t="shared" si="12"/>
        <v>17.733353015230051</v>
      </c>
      <c r="BR10" s="21">
        <f t="shared" si="13"/>
        <v>6.1406097811292852</v>
      </c>
      <c r="BS10" s="413">
        <f t="shared" si="33"/>
        <v>63.62299621316572</v>
      </c>
      <c r="BT10" s="7"/>
      <c r="BU10" s="465"/>
      <c r="BV10" s="153" t="s">
        <v>32</v>
      </c>
      <c r="BW10" s="19">
        <f t="shared" si="34"/>
        <v>3.3786812325803766</v>
      </c>
      <c r="BX10" s="20">
        <f t="shared" si="14"/>
        <v>11.927275571928817</v>
      </c>
      <c r="BY10" s="20">
        <f t="shared" si="15"/>
        <v>2.3328233493609183</v>
      </c>
      <c r="BZ10" s="20">
        <f t="shared" si="16"/>
        <v>1.9391870800534967</v>
      </c>
      <c r="CA10" s="20">
        <f t="shared" si="17"/>
        <v>2.6177105701376391</v>
      </c>
      <c r="CB10" s="20">
        <f t="shared" si="18"/>
        <v>9.8853259186733737</v>
      </c>
      <c r="CC10" s="21">
        <f t="shared" si="19"/>
        <v>3.4297498727472941</v>
      </c>
      <c r="CD10" s="413">
        <f t="shared" si="35"/>
        <v>35.510753595481916</v>
      </c>
      <c r="CF10" s="465"/>
      <c r="CG10" s="153" t="s">
        <v>32</v>
      </c>
      <c r="CH10" s="16">
        <f t="shared" si="20"/>
        <v>9.5430694913531795</v>
      </c>
      <c r="CI10" s="17">
        <f t="shared" si="21"/>
        <v>8.443569556472184</v>
      </c>
      <c r="CJ10" s="17">
        <f t="shared" si="22"/>
        <v>8.565477319361591</v>
      </c>
      <c r="CK10" s="17">
        <f t="shared" si="23"/>
        <v>8.9287519729944904</v>
      </c>
      <c r="CL10" s="17">
        <f t="shared" si="24"/>
        <v>8.9895930863606708</v>
      </c>
      <c r="CM10" s="17">
        <f t="shared" si="25"/>
        <v>8.8611766251502928</v>
      </c>
      <c r="CN10" s="18">
        <f t="shared" si="26"/>
        <v>8.8599005884860418</v>
      </c>
      <c r="CO10" s="423">
        <f t="shared" si="27"/>
        <v>8.767981944717377</v>
      </c>
    </row>
    <row r="11" spans="1:93" s="1" customFormat="1" x14ac:dyDescent="0.3">
      <c r="A11" s="428">
        <v>2018</v>
      </c>
      <c r="B11" s="327">
        <v>4</v>
      </c>
      <c r="C11" s="429" t="s">
        <v>3</v>
      </c>
      <c r="D11" s="446">
        <f t="shared" si="0"/>
        <v>211.66039127764429</v>
      </c>
      <c r="E11" s="447">
        <f t="shared" si="28"/>
        <v>204.00078832850593</v>
      </c>
      <c r="F11" s="448">
        <f t="shared" si="1"/>
        <v>18.766458267973693</v>
      </c>
      <c r="G11" s="437">
        <f>1/23000*(SUMPRODUCT(M8:M14,J8:J14)+SUMPRODUCT(N8:N14,K8:K14)+SUMPRODUCT(O8:O14,L8:L14))/SUM(J8:L14)*J11</f>
        <v>203.85972053969286</v>
      </c>
      <c r="H11" s="438">
        <f>1/23000*(SUMPRODUCT(M8:M14,J8:J14)+SUMPRODUCT(N8:N14,K8:K14)+SUMPRODUCT(O8:O14,L8:L14))/SUM(J8:L14)*K11</f>
        <v>200.94731950631456</v>
      </c>
      <c r="I11" s="439">
        <f>1/23000*(SUMPRODUCT(M8:M14,J8:J14)+SUMPRODUCT(N8:N14,K8:K14)+SUMPRODUCT(O8:O14,L8:L14))/SUM(J8:L14)*L11</f>
        <v>17.790084524238623</v>
      </c>
      <c r="J11" s="8">
        <v>58.980659438163073</v>
      </c>
      <c r="K11" s="8">
        <v>58.138044069897646</v>
      </c>
      <c r="L11" s="9">
        <v>5.147024208227311</v>
      </c>
      <c r="M11" s="14">
        <v>82538.734659109075</v>
      </c>
      <c r="N11" s="14">
        <v>80704.781294578162</v>
      </c>
      <c r="O11" s="15">
        <v>83859.823210750415</v>
      </c>
      <c r="P11" s="13"/>
      <c r="Q11" s="15"/>
      <c r="R11" s="14"/>
      <c r="X11" s="463">
        <f>1+X8</f>
        <v>2020</v>
      </c>
      <c r="Y11" s="120" t="s">
        <v>30</v>
      </c>
      <c r="Z11" s="13">
        <v>880.83789101335969</v>
      </c>
      <c r="AA11" s="14">
        <v>387.08471563408591</v>
      </c>
      <c r="AB11" s="14">
        <v>399.00198052392773</v>
      </c>
      <c r="AC11" s="14">
        <v>249.82427115733546</v>
      </c>
      <c r="AD11" s="14">
        <v>188.11409830649427</v>
      </c>
      <c r="AE11" s="14">
        <v>222.47249244718799</v>
      </c>
      <c r="AF11" s="15">
        <v>762.15050100208657</v>
      </c>
      <c r="AG11" s="411">
        <f t="shared" ref="AG11:AG43" si="36">SUM(Z11:AF11)</f>
        <v>3089.4859500844773</v>
      </c>
      <c r="AH11" s="13">
        <v>1340.5148677651073</v>
      </c>
      <c r="AI11" s="14">
        <v>73.033344939295802</v>
      </c>
      <c r="AJ11" s="14">
        <v>495.42313173850641</v>
      </c>
      <c r="AK11" s="14">
        <v>328.64867950574802</v>
      </c>
      <c r="AL11" s="14">
        <v>256.30855701811254</v>
      </c>
      <c r="AM11" s="14">
        <v>32.573989911679128</v>
      </c>
      <c r="AN11" s="15">
        <v>866.47772760011094</v>
      </c>
      <c r="AO11" s="411">
        <f t="shared" ref="AO11:AO43" si="37">SUM(AH11:AN11)</f>
        <v>3392.9802984785601</v>
      </c>
      <c r="AP11" s="13">
        <v>868.06797621642897</v>
      </c>
      <c r="AQ11" s="14">
        <v>381.5654101126969</v>
      </c>
      <c r="AR11" s="14">
        <v>393.39521543677728</v>
      </c>
      <c r="AS11" s="14">
        <v>246.23568915157944</v>
      </c>
      <c r="AT11" s="14">
        <v>185.35079584273501</v>
      </c>
      <c r="AU11" s="14">
        <v>219.2093232473226</v>
      </c>
      <c r="AV11" s="15">
        <v>751.09643025297271</v>
      </c>
      <c r="AW11" s="411">
        <f t="shared" si="29"/>
        <v>3044.9208402605132</v>
      </c>
      <c r="AY11" s="463">
        <f>1+AY8</f>
        <v>2020</v>
      </c>
      <c r="AZ11" s="120" t="s">
        <v>30</v>
      </c>
      <c r="BA11" s="7">
        <f>AH11/Z11*100-100</f>
        <v>52.186330928942255</v>
      </c>
      <c r="BB11" s="8">
        <f t="shared" ref="BB11:BB43" si="38">AI11/AA11*100-100</f>
        <v>-81.132464809503148</v>
      </c>
      <c r="BC11" s="8">
        <f t="shared" ref="BC11:BC43" si="39">AJ11/AB11*100-100</f>
        <v>24.16558210762976</v>
      </c>
      <c r="BD11" s="8">
        <f t="shared" ref="BD11:BD43" si="40">AK11/AC11*100-100</f>
        <v>31.551941684148915</v>
      </c>
      <c r="BE11" s="8">
        <f t="shared" ref="BE11:BE43" si="41">AL11/AD11*100-100</f>
        <v>36.251646912986303</v>
      </c>
      <c r="BF11" s="8">
        <f t="shared" ref="BF11:BF43" si="42">AM11/AE11*100-100</f>
        <v>-85.358194375688143</v>
      </c>
      <c r="BG11" s="9">
        <f t="shared" ref="BG11:BG43" si="43">AN11/AF11*100-100</f>
        <v>13.688533493168791</v>
      </c>
      <c r="BH11" s="421">
        <f t="shared" ref="BH11:BH43" si="44">AO11/AG11*100-100</f>
        <v>9.8234577951644013</v>
      </c>
      <c r="BJ11" s="463">
        <f>1+BJ8</f>
        <v>2020</v>
      </c>
      <c r="BK11" s="120" t="s">
        <v>30</v>
      </c>
      <c r="BL11" s="13">
        <f>AH11-Z11</f>
        <v>459.67697675174759</v>
      </c>
      <c r="BM11" s="14">
        <f t="shared" ref="BM11:BM43" si="45">AI11-AA11</f>
        <v>-314.05137069479008</v>
      </c>
      <c r="BN11" s="14">
        <f t="shared" ref="BN11:BN43" si="46">AJ11-AB11</f>
        <v>96.421151214578686</v>
      </c>
      <c r="BO11" s="14">
        <f t="shared" ref="BO11:BO43" si="47">AK11-AC11</f>
        <v>78.824408348412561</v>
      </c>
      <c r="BP11" s="14">
        <f t="shared" ref="BP11:BP43" si="48">AL11-AD11</f>
        <v>68.194458711618267</v>
      </c>
      <c r="BQ11" s="14">
        <f t="shared" ref="BQ11:BQ43" si="49">AM11-AE11</f>
        <v>-189.89850253550887</v>
      </c>
      <c r="BR11" s="15">
        <f t="shared" ref="BR11:BR43" si="50">AN11-AF11</f>
        <v>104.32722659802437</v>
      </c>
      <c r="BS11" s="411">
        <f>SUM(BL11:BR11)</f>
        <v>303.49434839408252</v>
      </c>
      <c r="BU11" s="463">
        <f>1+BU8</f>
        <v>2020</v>
      </c>
      <c r="BV11" s="120" t="s">
        <v>30</v>
      </c>
      <c r="BW11" s="13">
        <f t="shared" si="34"/>
        <v>472.44689154867831</v>
      </c>
      <c r="BX11" s="14">
        <f t="shared" ref="BX11:BX43" si="51">AI11-AQ11</f>
        <v>-308.53206517340107</v>
      </c>
      <c r="BY11" s="14">
        <f t="shared" ref="BY11:BY43" si="52">AJ11-AR11</f>
        <v>102.02791630172914</v>
      </c>
      <c r="BZ11" s="14">
        <f t="shared" ref="BZ11:BZ43" si="53">AK11-AS11</f>
        <v>82.412990354168585</v>
      </c>
      <c r="CA11" s="14">
        <f t="shared" ref="CA11:CA43" si="54">AL11-AT11</f>
        <v>70.957761175377527</v>
      </c>
      <c r="CB11" s="14">
        <f t="shared" ref="CB11:CB43" si="55">AM11-AU11</f>
        <v>-186.63533333564348</v>
      </c>
      <c r="CC11" s="15">
        <f t="shared" ref="CC11:CC43" si="56">AN11-AV11</f>
        <v>115.38129734713823</v>
      </c>
      <c r="CD11" s="411">
        <f t="shared" si="35"/>
        <v>348.05945821804721</v>
      </c>
      <c r="CF11" s="463">
        <f>1+CF8</f>
        <v>2020</v>
      </c>
      <c r="CG11" s="120" t="s">
        <v>30</v>
      </c>
      <c r="CH11" s="7">
        <f t="shared" si="20"/>
        <v>54.425103159304484</v>
      </c>
      <c r="CI11" s="8">
        <f t="shared" si="21"/>
        <v>-80.859547798705051</v>
      </c>
      <c r="CJ11" s="8">
        <f t="shared" si="22"/>
        <v>25.935220434353795</v>
      </c>
      <c r="CK11" s="8">
        <f t="shared" si="23"/>
        <v>33.469149268380932</v>
      </c>
      <c r="CL11" s="8">
        <f t="shared" si="24"/>
        <v>38.282954682095465</v>
      </c>
      <c r="CM11" s="8">
        <f t="shared" si="25"/>
        <v>-85.140235173789776</v>
      </c>
      <c r="CN11" s="9">
        <f t="shared" si="26"/>
        <v>15.361715580019109</v>
      </c>
      <c r="CO11" s="421">
        <f t="shared" si="27"/>
        <v>11.430821242245102</v>
      </c>
    </row>
    <row r="12" spans="1:93" s="1" customFormat="1" x14ac:dyDescent="0.3">
      <c r="A12" s="428">
        <v>2018</v>
      </c>
      <c r="B12" s="327">
        <v>5</v>
      </c>
      <c r="C12" s="429" t="s">
        <v>4</v>
      </c>
      <c r="D12" s="446">
        <f t="shared" si="0"/>
        <v>158.88637689228477</v>
      </c>
      <c r="E12" s="447">
        <f t="shared" si="28"/>
        <v>252.09008217955025</v>
      </c>
      <c r="F12" s="448">
        <f t="shared" si="1"/>
        <v>25.104219632929485</v>
      </c>
      <c r="G12" s="437">
        <f>1/23000*(SUMPRODUCT(M8:M14,J8:J14)+SUMPRODUCT(N8:N14,K8:K14)+SUMPRODUCT(O8:O14,L8:L14))/SUM(J8:L14)*J12</f>
        <v>155.97146905705162</v>
      </c>
      <c r="H12" s="438">
        <f>1/23000*(SUMPRODUCT(M8:M14,J8:J14)+SUMPRODUCT(N8:N14,K8:K14)+SUMPRODUCT(O8:O14,L8:L14))/SUM(J8:L14)*K12</f>
        <v>260.33092287365076</v>
      </c>
      <c r="I12" s="439">
        <f>1/23000*(SUMPRODUCT(M8:M14,J8:J14)+SUMPRODUCT(N8:N14,K8:K14)+SUMPRODUCT(O8:O14,L8:L14))/SUM(J8:L14)*L12</f>
        <v>24.24819097791169</v>
      </c>
      <c r="J12" s="8">
        <v>45.125638719458493</v>
      </c>
      <c r="K12" s="8">
        <v>75.318898027449563</v>
      </c>
      <c r="L12" s="9">
        <v>7.0154824615355214</v>
      </c>
      <c r="M12" s="14">
        <v>80982.491821146294</v>
      </c>
      <c r="N12" s="14">
        <v>76980.306961163718</v>
      </c>
      <c r="O12" s="15">
        <v>82303.256365207955</v>
      </c>
      <c r="P12" s="13"/>
      <c r="Q12" s="15"/>
      <c r="R12" s="14"/>
      <c r="X12" s="464"/>
      <c r="Y12" s="152" t="s">
        <v>31</v>
      </c>
      <c r="Z12" s="13">
        <v>323.68130557036045</v>
      </c>
      <c r="AA12" s="14">
        <v>1694.8414181000144</v>
      </c>
      <c r="AB12" s="14">
        <v>341.55425726087958</v>
      </c>
      <c r="AC12" s="14">
        <v>241.80264893241608</v>
      </c>
      <c r="AD12" s="14">
        <v>299.20754954739004</v>
      </c>
      <c r="AE12" s="14">
        <v>1035.917197150816</v>
      </c>
      <c r="AF12" s="15">
        <v>398.50960754212451</v>
      </c>
      <c r="AG12" s="412">
        <f t="shared" si="36"/>
        <v>4335.5139841040009</v>
      </c>
      <c r="AH12" s="13">
        <v>390.73934149261532</v>
      </c>
      <c r="AI12" s="14">
        <v>1503.7362136990994</v>
      </c>
      <c r="AJ12" s="14">
        <v>404.24667444764685</v>
      </c>
      <c r="AK12" s="14">
        <v>293.21839396217007</v>
      </c>
      <c r="AL12" s="14">
        <v>374.19050913032117</v>
      </c>
      <c r="AM12" s="14">
        <v>1195.3460187194366</v>
      </c>
      <c r="AN12" s="15">
        <v>472.23667420361107</v>
      </c>
      <c r="AO12" s="412">
        <f t="shared" si="37"/>
        <v>4633.7138256549006</v>
      </c>
      <c r="AP12" s="13">
        <v>390.84926162812724</v>
      </c>
      <c r="AQ12" s="14">
        <v>2075.3672008614603</v>
      </c>
      <c r="AR12" s="14">
        <v>419.808244824312</v>
      </c>
      <c r="AS12" s="14">
        <v>291.42236376551926</v>
      </c>
      <c r="AT12" s="14">
        <v>370.97085174613551</v>
      </c>
      <c r="AU12" s="14">
        <v>1248.0970715662256</v>
      </c>
      <c r="AV12" s="15">
        <v>481.89352613819307</v>
      </c>
      <c r="AW12" s="412">
        <f t="shared" si="29"/>
        <v>5278.4085205299734</v>
      </c>
      <c r="AY12" s="464"/>
      <c r="AZ12" s="152" t="s">
        <v>31</v>
      </c>
      <c r="BA12" s="7">
        <f t="shared" ref="BA12:BA13" si="57">AH12/Z12*100-100</f>
        <v>20.717302719751316</v>
      </c>
      <c r="BB12" s="8">
        <f t="shared" si="38"/>
        <v>-11.275698266516969</v>
      </c>
      <c r="BC12" s="8">
        <f t="shared" si="39"/>
        <v>18.355039017675807</v>
      </c>
      <c r="BD12" s="8">
        <f t="shared" si="40"/>
        <v>21.263516035394929</v>
      </c>
      <c r="BE12" s="8">
        <f t="shared" si="41"/>
        <v>25.060517255115229</v>
      </c>
      <c r="BF12" s="8">
        <f t="shared" si="42"/>
        <v>15.390112453689667</v>
      </c>
      <c r="BG12" s="9">
        <f t="shared" si="43"/>
        <v>18.500699924453684</v>
      </c>
      <c r="BH12" s="422">
        <f t="shared" si="44"/>
        <v>6.8780735719971915</v>
      </c>
      <c r="BJ12" s="464"/>
      <c r="BK12" s="152" t="s">
        <v>31</v>
      </c>
      <c r="BL12" s="13">
        <f t="shared" ref="BL12:BL13" si="58">AH12-Z12</f>
        <v>67.058035922254874</v>
      </c>
      <c r="BM12" s="14">
        <f t="shared" si="45"/>
        <v>-191.105204400915</v>
      </c>
      <c r="BN12" s="14">
        <f t="shared" si="46"/>
        <v>62.692417186767273</v>
      </c>
      <c r="BO12" s="14">
        <f t="shared" si="47"/>
        <v>51.415745029753992</v>
      </c>
      <c r="BP12" s="14">
        <f t="shared" si="48"/>
        <v>74.98295958293113</v>
      </c>
      <c r="BQ12" s="14">
        <f t="shared" si="49"/>
        <v>159.42882156862061</v>
      </c>
      <c r="BR12" s="15">
        <f t="shared" si="50"/>
        <v>73.72706666148656</v>
      </c>
      <c r="BS12" s="412">
        <f t="shared" ref="BS12:BS13" si="59">SUM(BL12:BR12)</f>
        <v>298.19984155089946</v>
      </c>
      <c r="BU12" s="464"/>
      <c r="BV12" s="152" t="s">
        <v>31</v>
      </c>
      <c r="BW12" s="13">
        <f t="shared" ref="BW12:BW43" si="60">AH12-AP12</f>
        <v>-0.10992013551191349</v>
      </c>
      <c r="BX12" s="14">
        <f t="shared" si="51"/>
        <v>-571.63098716236095</v>
      </c>
      <c r="BY12" s="14">
        <f t="shared" si="52"/>
        <v>-15.561570376665145</v>
      </c>
      <c r="BZ12" s="14">
        <f t="shared" si="53"/>
        <v>1.7960301966508041</v>
      </c>
      <c r="CA12" s="14">
        <f t="shared" si="54"/>
        <v>3.2196573841856662</v>
      </c>
      <c r="CB12" s="14">
        <f t="shared" si="55"/>
        <v>-52.75105284678898</v>
      </c>
      <c r="CC12" s="15">
        <f t="shared" si="56"/>
        <v>-9.6568519345819936</v>
      </c>
      <c r="CD12" s="412">
        <f t="shared" ref="CD12:CD43" si="61">SUM(BW12:CC12)</f>
        <v>-644.6946948750724</v>
      </c>
      <c r="CF12" s="464"/>
      <c r="CG12" s="152" t="s">
        <v>31</v>
      </c>
      <c r="CH12" s="7">
        <f t="shared" si="20"/>
        <v>-2.8123408767370961E-2</v>
      </c>
      <c r="CI12" s="8">
        <f t="shared" si="21"/>
        <v>-27.543607074694236</v>
      </c>
      <c r="CJ12" s="8">
        <f t="shared" si="22"/>
        <v>-3.7068281932332212</v>
      </c>
      <c r="CK12" s="8">
        <f t="shared" si="23"/>
        <v>0.6162979990430415</v>
      </c>
      <c r="CL12" s="8">
        <f t="shared" si="24"/>
        <v>0.86790036711266794</v>
      </c>
      <c r="CM12" s="8">
        <f>AM12/AU12*100-100</f>
        <v>-4.2265184374314799</v>
      </c>
      <c r="CN12" s="9">
        <f t="shared" si="26"/>
        <v>-2.003938922352873</v>
      </c>
      <c r="CO12" s="422">
        <f t="shared" si="27"/>
        <v>-12.213808241017745</v>
      </c>
    </row>
    <row r="13" spans="1:93" s="1" customFormat="1" ht="16.2" thickBot="1" x14ac:dyDescent="0.35">
      <c r="A13" s="428">
        <v>2018</v>
      </c>
      <c r="B13" s="327">
        <v>6</v>
      </c>
      <c r="C13" s="429" t="s">
        <v>5</v>
      </c>
      <c r="D13" s="446">
        <f t="shared" si="0"/>
        <v>187.22215970777967</v>
      </c>
      <c r="E13" s="447">
        <f t="shared" si="28"/>
        <v>869.35510897708218</v>
      </c>
      <c r="F13" s="448">
        <f t="shared" si="1"/>
        <v>97.030343234986546</v>
      </c>
      <c r="G13" s="437">
        <f>1/23000*(SUMPRODUCT(M8:M14,J8:J14)+SUMPRODUCT(N8:N14,K8:K14)+SUMPRODUCT(O8:O14,L8:L14))/SUM(J8:L14)*J13</f>
        <v>186.17527766524719</v>
      </c>
      <c r="H13" s="438">
        <f>1/23000*(SUMPRODUCT(M8:M14,J8:J14)+SUMPRODUCT(N8:N14,K8:K14)+SUMPRODUCT(O8:O14,L8:L14))/SUM(J8:L14)*K13</f>
        <v>874.18573216808602</v>
      </c>
      <c r="I13" s="439">
        <f>1/23000*(SUMPRODUCT(M8:M14,J8:J14)+SUMPRODUCT(N8:N14,K8:K14)+SUMPRODUCT(O8:O14,L8:L14))/SUM(J8:L14)*L13</f>
        <v>94.426488000402216</v>
      </c>
      <c r="J13" s="8">
        <v>53.864199453964076</v>
      </c>
      <c r="K13" s="8">
        <v>252.91926633769731</v>
      </c>
      <c r="L13" s="9">
        <v>27.319455338942877</v>
      </c>
      <c r="M13" s="14">
        <v>79943.816429671802</v>
      </c>
      <c r="N13" s="14">
        <v>79057.510311513324</v>
      </c>
      <c r="O13" s="15">
        <v>81688.959999999977</v>
      </c>
      <c r="P13" s="13"/>
      <c r="Q13" s="15"/>
      <c r="R13" s="14"/>
      <c r="X13" s="465"/>
      <c r="Y13" s="153" t="s">
        <v>32</v>
      </c>
      <c r="Z13" s="19">
        <v>35.928779918855646</v>
      </c>
      <c r="AA13" s="20">
        <v>143.80041237330224</v>
      </c>
      <c r="AB13" s="20">
        <v>27.731375997553524</v>
      </c>
      <c r="AC13" s="20">
        <v>22.116399550839425</v>
      </c>
      <c r="AD13" s="20">
        <v>29.645638340266544</v>
      </c>
      <c r="AE13" s="20">
        <v>113.55000883871573</v>
      </c>
      <c r="AF13" s="21">
        <v>39.402258477186813</v>
      </c>
      <c r="AG13" s="413">
        <f t="shared" si="36"/>
        <v>412.1748734967199</v>
      </c>
      <c r="AH13" s="19">
        <v>37.768172509230489</v>
      </c>
      <c r="AI13" s="20">
        <v>150.96350029686641</v>
      </c>
      <c r="AJ13" s="20">
        <v>29.159847536785694</v>
      </c>
      <c r="AK13" s="20">
        <v>23.287732004452639</v>
      </c>
      <c r="AL13" s="20">
        <v>31.224318345322811</v>
      </c>
      <c r="AM13" s="20">
        <v>119.42778994167139</v>
      </c>
      <c r="AN13" s="21">
        <v>41.436207064426675</v>
      </c>
      <c r="AO13" s="413">
        <f t="shared" si="37"/>
        <v>433.26756769875612</v>
      </c>
      <c r="AP13" s="19">
        <v>41.596058892090802</v>
      </c>
      <c r="AQ13" s="20">
        <v>166.14062956084405</v>
      </c>
      <c r="AR13" s="20">
        <v>31.974913896765667</v>
      </c>
      <c r="AS13" s="20">
        <v>25.52944587966363</v>
      </c>
      <c r="AT13" s="20">
        <v>34.30073510053996</v>
      </c>
      <c r="AU13" s="20">
        <v>131.61383429820228</v>
      </c>
      <c r="AV13" s="21">
        <v>45.644319063502685</v>
      </c>
      <c r="AW13" s="413">
        <f t="shared" si="29"/>
        <v>476.79993669160905</v>
      </c>
      <c r="AY13" s="465"/>
      <c r="AZ13" s="153" t="s">
        <v>32</v>
      </c>
      <c r="BA13" s="16">
        <f t="shared" si="57"/>
        <v>5.1195520541723596</v>
      </c>
      <c r="BB13" s="17">
        <f t="shared" si="38"/>
        <v>4.9812707803430953</v>
      </c>
      <c r="BC13" s="17">
        <f t="shared" si="39"/>
        <v>5.1511022725961908</v>
      </c>
      <c r="BD13" s="17">
        <f t="shared" si="40"/>
        <v>5.2962167323874212</v>
      </c>
      <c r="BE13" s="17">
        <f t="shared" si="41"/>
        <v>5.3251678609058928</v>
      </c>
      <c r="BF13" s="17">
        <f t="shared" si="42"/>
        <v>5.1763810175518046</v>
      </c>
      <c r="BG13" s="18">
        <f t="shared" si="43"/>
        <v>5.1620101634973139</v>
      </c>
      <c r="BH13" s="423">
        <f t="shared" si="44"/>
        <v>5.1174138838436818</v>
      </c>
      <c r="BJ13" s="465"/>
      <c r="BK13" s="153" t="s">
        <v>32</v>
      </c>
      <c r="BL13" s="19">
        <f t="shared" si="58"/>
        <v>1.8393925903748425</v>
      </c>
      <c r="BM13" s="20">
        <f t="shared" si="45"/>
        <v>7.1630879235641771</v>
      </c>
      <c r="BN13" s="20">
        <f t="shared" si="46"/>
        <v>1.4284715392321701</v>
      </c>
      <c r="BO13" s="20">
        <f t="shared" si="47"/>
        <v>1.1713324536132141</v>
      </c>
      <c r="BP13" s="20">
        <f t="shared" si="48"/>
        <v>1.5786800050562668</v>
      </c>
      <c r="BQ13" s="20">
        <f t="shared" si="49"/>
        <v>5.8777811029556659</v>
      </c>
      <c r="BR13" s="21">
        <f t="shared" si="50"/>
        <v>2.0339485872398626</v>
      </c>
      <c r="BS13" s="413">
        <f t="shared" si="59"/>
        <v>21.092694202036199</v>
      </c>
      <c r="BU13" s="465"/>
      <c r="BV13" s="153" t="s">
        <v>32</v>
      </c>
      <c r="BW13" s="19">
        <f t="shared" si="60"/>
        <v>-3.8278863828603136</v>
      </c>
      <c r="BX13" s="20">
        <f t="shared" si="51"/>
        <v>-15.177129263977633</v>
      </c>
      <c r="BY13" s="20">
        <f t="shared" si="52"/>
        <v>-2.8150663599799728</v>
      </c>
      <c r="BZ13" s="20">
        <f t="shared" si="53"/>
        <v>-2.2417138752109906</v>
      </c>
      <c r="CA13" s="20">
        <f t="shared" si="54"/>
        <v>-3.0764167552171493</v>
      </c>
      <c r="CB13" s="20">
        <f t="shared" si="55"/>
        <v>-12.186044356530886</v>
      </c>
      <c r="CC13" s="21">
        <f t="shared" si="56"/>
        <v>-4.2081119990760101</v>
      </c>
      <c r="CD13" s="413">
        <f t="shared" si="61"/>
        <v>-43.532368992852952</v>
      </c>
      <c r="CF13" s="465"/>
      <c r="CG13" s="153" t="s">
        <v>32</v>
      </c>
      <c r="CH13" s="16">
        <f t="shared" si="20"/>
        <v>-9.2025217888807305</v>
      </c>
      <c r="CI13" s="17">
        <f t="shared" si="21"/>
        <v>-9.1351099993391216</v>
      </c>
      <c r="CJ13" s="17">
        <f t="shared" si="22"/>
        <v>-8.8039841766852192</v>
      </c>
      <c r="CK13" s="17">
        <f t="shared" si="23"/>
        <v>-8.7808951505551676</v>
      </c>
      <c r="CL13" s="17">
        <f t="shared" si="24"/>
        <v>-8.9689528408057981</v>
      </c>
      <c r="CM13" s="17">
        <f t="shared" si="25"/>
        <v>-9.2589387897631781</v>
      </c>
      <c r="CN13" s="18">
        <f t="shared" si="26"/>
        <v>-9.2193554103008353</v>
      </c>
      <c r="CO13" s="423">
        <f t="shared" si="27"/>
        <v>-9.1301121587626</v>
      </c>
    </row>
    <row r="14" spans="1:93" s="1" customFormat="1" ht="16.2" thickBot="1" x14ac:dyDescent="0.35">
      <c r="A14" s="432">
        <v>2018</v>
      </c>
      <c r="B14" s="409">
        <v>7</v>
      </c>
      <c r="C14" s="433" t="s">
        <v>6</v>
      </c>
      <c r="D14" s="449">
        <f t="shared" si="0"/>
        <v>642.25041449578748</v>
      </c>
      <c r="E14" s="450">
        <f t="shared" si="28"/>
        <v>335.54756294671279</v>
      </c>
      <c r="F14" s="451">
        <f t="shared" si="1"/>
        <v>33.691533921410695</v>
      </c>
      <c r="G14" s="440">
        <f>1/23000*(SUMPRODUCT(M8:M14,J8:J14)+SUMPRODUCT(N8:N14,K8:K14)+SUMPRODUCT(O8:O14,L8:L14))/SUM(J8:L14)*J14</f>
        <v>635.30640103662449</v>
      </c>
      <c r="H14" s="441">
        <f>1/23000*(SUMPRODUCT(M8:M14,J8:J14)+SUMPRODUCT(N8:N14,K8:K14)+SUMPRODUCT(O8:O14,L8:L14))/SUM(J8:L14)*K14</f>
        <v>336.84058749363095</v>
      </c>
      <c r="I14" s="442">
        <f>1/23000*(SUMPRODUCT(M8:M14,J8:J14)+SUMPRODUCT(N8:N14,K8:K14)+SUMPRODUCT(O8:O14,L8:L14))/SUM(J8:L14)*L14</f>
        <v>32.619159140501054</v>
      </c>
      <c r="J14" s="17">
        <v>183.80673915978605</v>
      </c>
      <c r="K14" s="17">
        <v>97.454661093996563</v>
      </c>
      <c r="L14" s="18">
        <v>9.4373695369141881</v>
      </c>
      <c r="M14" s="20">
        <v>80365.712383166712</v>
      </c>
      <c r="N14" s="20">
        <v>79191.634973012246</v>
      </c>
      <c r="O14" s="21">
        <v>82110.303847000032</v>
      </c>
      <c r="P14" s="19"/>
      <c r="Q14" s="21"/>
      <c r="R14" s="14"/>
      <c r="X14" s="463">
        <f>1+X11</f>
        <v>2021</v>
      </c>
      <c r="Y14" s="120" t="s">
        <v>30</v>
      </c>
      <c r="Z14" s="13">
        <v>961.53034480489521</v>
      </c>
      <c r="AA14" s="14">
        <v>422.03290586402557</v>
      </c>
      <c r="AB14" s="14">
        <v>434.46155367959187</v>
      </c>
      <c r="AC14" s="14">
        <v>271.254872399921</v>
      </c>
      <c r="AD14" s="14">
        <v>204.54207506102651</v>
      </c>
      <c r="AE14" s="14">
        <v>242.14613623459621</v>
      </c>
      <c r="AF14" s="15">
        <v>829.01672647964085</v>
      </c>
      <c r="AG14" s="411">
        <f t="shared" si="36"/>
        <v>3364.9846145236975</v>
      </c>
      <c r="AH14" s="13">
        <v>1461.9854066909684</v>
      </c>
      <c r="AI14" s="14">
        <v>79.570639131407603</v>
      </c>
      <c r="AJ14" s="14">
        <v>539.94575507604179</v>
      </c>
      <c r="AK14" s="14">
        <v>357.77056088268591</v>
      </c>
      <c r="AL14" s="14">
        <v>278.98636508256971</v>
      </c>
      <c r="AM14" s="14">
        <v>35.423271608682548</v>
      </c>
      <c r="AN14" s="15">
        <v>941.93909248542036</v>
      </c>
      <c r="AO14" s="411">
        <f t="shared" si="37"/>
        <v>3695.6210909577767</v>
      </c>
      <c r="AP14" s="13">
        <v>941.13321542088477</v>
      </c>
      <c r="AQ14" s="14">
        <v>413.21977081465633</v>
      </c>
      <c r="AR14" s="14">
        <v>425.51133263356456</v>
      </c>
      <c r="AS14" s="14">
        <v>265.59568075277156</v>
      </c>
      <c r="AT14" s="14">
        <v>200.17930878784588</v>
      </c>
      <c r="AU14" s="14">
        <v>236.94341393632001</v>
      </c>
      <c r="AV14" s="15">
        <v>811.40434516671678</v>
      </c>
      <c r="AW14" s="411">
        <f t="shared" si="29"/>
        <v>3293.9870675127599</v>
      </c>
      <c r="AY14" s="463">
        <f>1+AY11</f>
        <v>2021</v>
      </c>
      <c r="AZ14" s="120" t="s">
        <v>30</v>
      </c>
      <c r="BA14" s="7">
        <f>AH14/Z14*100-100</f>
        <v>52.047765792313186</v>
      </c>
      <c r="BB14" s="8">
        <f t="shared" si="38"/>
        <v>-81.145868479496144</v>
      </c>
      <c r="BC14" s="8">
        <f t="shared" si="39"/>
        <v>24.279294796759558</v>
      </c>
      <c r="BD14" s="8">
        <f t="shared" si="40"/>
        <v>31.894611778700778</v>
      </c>
      <c r="BE14" s="8">
        <f t="shared" si="41"/>
        <v>36.395587557881299</v>
      </c>
      <c r="BF14" s="8">
        <f t="shared" si="42"/>
        <v>-85.371118383502207</v>
      </c>
      <c r="BG14" s="9">
        <f t="shared" si="43"/>
        <v>13.621240971252305</v>
      </c>
      <c r="BH14" s="421">
        <f t="shared" si="44"/>
        <v>9.8257945967125835</v>
      </c>
      <c r="BJ14" s="463">
        <f>1+BJ11</f>
        <v>2021</v>
      </c>
      <c r="BK14" s="120" t="s">
        <v>30</v>
      </c>
      <c r="BL14" s="13">
        <f>AH14-Z14</f>
        <v>500.45506188607317</v>
      </c>
      <c r="BM14" s="14">
        <f t="shared" si="45"/>
        <v>-342.46226673261799</v>
      </c>
      <c r="BN14" s="14">
        <f t="shared" si="46"/>
        <v>105.48420139644992</v>
      </c>
      <c r="BO14" s="14">
        <f t="shared" si="47"/>
        <v>86.515688482764915</v>
      </c>
      <c r="BP14" s="14">
        <f t="shared" si="48"/>
        <v>74.444290021543196</v>
      </c>
      <c r="BQ14" s="14">
        <f t="shared" si="49"/>
        <v>-206.72286462591367</v>
      </c>
      <c r="BR14" s="15">
        <f t="shared" si="50"/>
        <v>112.92236600577951</v>
      </c>
      <c r="BS14" s="411">
        <f>SUM(BL14:BR14)</f>
        <v>330.6364764340791</v>
      </c>
      <c r="BU14" s="463">
        <f>1+BU11</f>
        <v>2021</v>
      </c>
      <c r="BV14" s="120" t="s">
        <v>30</v>
      </c>
      <c r="BW14" s="13">
        <f t="shared" si="60"/>
        <v>520.85219127008361</v>
      </c>
      <c r="BX14" s="14">
        <f t="shared" si="51"/>
        <v>-333.6491316832487</v>
      </c>
      <c r="BY14" s="14">
        <f t="shared" si="52"/>
        <v>114.43442244247723</v>
      </c>
      <c r="BZ14" s="14">
        <f t="shared" si="53"/>
        <v>92.174880129914357</v>
      </c>
      <c r="CA14" s="14">
        <f t="shared" si="54"/>
        <v>78.807056294723822</v>
      </c>
      <c r="CB14" s="14">
        <f t="shared" si="55"/>
        <v>-201.52014232763747</v>
      </c>
      <c r="CC14" s="15">
        <f t="shared" si="56"/>
        <v>130.53474731870358</v>
      </c>
      <c r="CD14" s="411">
        <f t="shared" si="61"/>
        <v>401.6340234450164</v>
      </c>
      <c r="CF14" s="463">
        <f>1+CF11</f>
        <v>2021</v>
      </c>
      <c r="CG14" s="120" t="s">
        <v>30</v>
      </c>
      <c r="CH14" s="7">
        <f t="shared" si="20"/>
        <v>55.343088814175275</v>
      </c>
      <c r="CI14" s="8">
        <f t="shared" si="21"/>
        <v>-80.743748302619849</v>
      </c>
      <c r="CJ14" s="8">
        <f t="shared" si="22"/>
        <v>26.893390061839824</v>
      </c>
      <c r="CK14" s="8">
        <f t="shared" si="23"/>
        <v>34.704962019211024</v>
      </c>
      <c r="CL14" s="8">
        <f t="shared" si="24"/>
        <v>39.368232796849725</v>
      </c>
      <c r="CM14" s="8">
        <f t="shared" si="25"/>
        <v>-85.049902413323565</v>
      </c>
      <c r="CN14" s="9">
        <f t="shared" si="26"/>
        <v>16.087509032488967</v>
      </c>
      <c r="CO14" s="421">
        <f t="shared" si="27"/>
        <v>12.192944757014018</v>
      </c>
    </row>
    <row r="15" spans="1:93" s="1" customFormat="1" x14ac:dyDescent="0.3">
      <c r="A15" s="430">
        <v>2019</v>
      </c>
      <c r="B15" s="47">
        <v>1</v>
      </c>
      <c r="C15" s="431" t="s">
        <v>0</v>
      </c>
      <c r="D15" s="443">
        <f t="shared" si="0"/>
        <v>805.69161813364246</v>
      </c>
      <c r="E15" s="444">
        <f t="shared" si="28"/>
        <v>297.20438078848161</v>
      </c>
      <c r="F15" s="445">
        <f t="shared" si="1"/>
        <v>32.916304182094734</v>
      </c>
      <c r="G15" s="434">
        <f>1/23000*(SUMPRODUCT(M15:M21,J15:J21)+SUMPRODUCT(N15:N21,K15:K21)+SUMPRODUCT(O15:O21,L15:L21))/SUM(J15:L21)*J15</f>
        <v>826.23731320204934</v>
      </c>
      <c r="H15" s="435">
        <f>1/23000*(SUMPRODUCT(M15:M21,J15:J21)+SUMPRODUCT(N15:N21,K15:K21)+SUMPRODUCT(O15:O21,L15:L21))/SUM(J15:L21)*K15</f>
        <v>297.21029029000499</v>
      </c>
      <c r="I15" s="436">
        <f>1/23000*(SUMPRODUCT(M15:M21,J15:J21)+SUMPRODUCT(N15:N21,K15:K21)+SUMPRODUCT(O15:O21,L15:L21))/SUM(J15:L21)*L15</f>
        <v>32.251934581652627</v>
      </c>
      <c r="J15" s="5">
        <v>227.16586711123782</v>
      </c>
      <c r="K15" s="5">
        <v>81.71506204005243</v>
      </c>
      <c r="L15" s="6">
        <v>8.8673539286943264</v>
      </c>
      <c r="M15" s="11">
        <v>81574.346765747265</v>
      </c>
      <c r="N15" s="11">
        <v>83652.885863129806</v>
      </c>
      <c r="O15" s="12">
        <v>85377.780370119319</v>
      </c>
      <c r="P15" s="458">
        <f>SUM(J15:L21)</f>
        <v>1977.8089696338939</v>
      </c>
      <c r="Q15" s="459">
        <f>(SUMPRODUCT(M15:M21,J15:J21)+SUMPRODUCT(N15:N21,K15:K21)+SUMPRODUCT(O15:O21,L15:L21))/SUM(J15:L21)</f>
        <v>83654.549186042917</v>
      </c>
      <c r="R15" s="14"/>
      <c r="X15" s="464"/>
      <c r="Y15" s="152" t="s">
        <v>31</v>
      </c>
      <c r="Z15" s="13">
        <v>351.65807350866879</v>
      </c>
      <c r="AA15" s="14">
        <v>1838.7085802295151</v>
      </c>
      <c r="AB15" s="14">
        <v>370.02955324400364</v>
      </c>
      <c r="AC15" s="14">
        <v>262.56563420786438</v>
      </c>
      <c r="AD15" s="14">
        <v>325.12831744274189</v>
      </c>
      <c r="AE15" s="14">
        <v>1126.8877643935575</v>
      </c>
      <c r="AF15" s="15">
        <v>432.81235952851802</v>
      </c>
      <c r="AG15" s="412">
        <f t="shared" si="36"/>
        <v>4707.790282554869</v>
      </c>
      <c r="AH15" s="13">
        <v>423.40965721254196</v>
      </c>
      <c r="AI15" s="14">
        <v>1627.1861938403251</v>
      </c>
      <c r="AJ15" s="14">
        <v>448.71777002588334</v>
      </c>
      <c r="AK15" s="14">
        <v>317.89761654360603</v>
      </c>
      <c r="AL15" s="14">
        <v>405.52840257419996</v>
      </c>
      <c r="AM15" s="14">
        <v>1297.2549087672162</v>
      </c>
      <c r="AN15" s="15">
        <v>511.67969258696439</v>
      </c>
      <c r="AO15" s="412">
        <f t="shared" si="37"/>
        <v>5031.6742415507379</v>
      </c>
      <c r="AP15" s="13">
        <v>467.48942767261155</v>
      </c>
      <c r="AQ15" s="14">
        <v>2498.4071173444008</v>
      </c>
      <c r="AR15" s="14">
        <v>505.95182463603987</v>
      </c>
      <c r="AS15" s="14">
        <v>348.12645315250307</v>
      </c>
      <c r="AT15" s="14">
        <v>449.21819346082577</v>
      </c>
      <c r="AU15" s="14">
        <v>1491.0138285370303</v>
      </c>
      <c r="AV15" s="15">
        <v>577.10069301178771</v>
      </c>
      <c r="AW15" s="412">
        <f>SUM(AP15:AV15)</f>
        <v>6337.3075378151989</v>
      </c>
      <c r="AY15" s="464"/>
      <c r="AZ15" s="152" t="s">
        <v>31</v>
      </c>
      <c r="BA15" s="7">
        <f t="shared" ref="BA15:BA16" si="62">AH15/Z15*100-100</f>
        <v>20.40379252151719</v>
      </c>
      <c r="BB15" s="8">
        <f t="shared" si="38"/>
        <v>-11.503855948874005</v>
      </c>
      <c r="BC15" s="8">
        <f t="shared" si="39"/>
        <v>21.265387073013443</v>
      </c>
      <c r="BD15" s="8">
        <f t="shared" si="40"/>
        <v>21.0735812790859</v>
      </c>
      <c r="BE15" s="8">
        <f t="shared" si="41"/>
        <v>24.728724266109879</v>
      </c>
      <c r="BF15" s="8">
        <f t="shared" si="42"/>
        <v>15.118377335949077</v>
      </c>
      <c r="BG15" s="9">
        <f t="shared" si="43"/>
        <v>18.222061205544151</v>
      </c>
      <c r="BH15" s="422">
        <f t="shared" si="44"/>
        <v>6.8797448390182154</v>
      </c>
      <c r="BJ15" s="464"/>
      <c r="BK15" s="152" t="s">
        <v>31</v>
      </c>
      <c r="BL15" s="13">
        <f t="shared" ref="BL15:BL16" si="63">AH15-Z15</f>
        <v>71.751583703873166</v>
      </c>
      <c r="BM15" s="14">
        <f t="shared" si="45"/>
        <v>-211.52238638918993</v>
      </c>
      <c r="BN15" s="14">
        <f t="shared" si="46"/>
        <v>78.688216781879703</v>
      </c>
      <c r="BO15" s="14">
        <f t="shared" si="47"/>
        <v>55.331982335741657</v>
      </c>
      <c r="BP15" s="14">
        <f t="shared" si="48"/>
        <v>80.40008513145807</v>
      </c>
      <c r="BQ15" s="14">
        <f t="shared" si="49"/>
        <v>170.36714437365868</v>
      </c>
      <c r="BR15" s="15">
        <f t="shared" si="50"/>
        <v>78.867333058446377</v>
      </c>
      <c r="BS15" s="412">
        <f t="shared" ref="BS15:BS16" si="64">SUM(BL15:BR15)</f>
        <v>323.88395899586772</v>
      </c>
      <c r="BU15" s="464"/>
      <c r="BV15" s="152" t="s">
        <v>31</v>
      </c>
      <c r="BW15" s="13">
        <f t="shared" si="60"/>
        <v>-44.079770460069597</v>
      </c>
      <c r="BX15" s="14">
        <f t="shared" si="51"/>
        <v>-871.2209235040757</v>
      </c>
      <c r="BY15" s="14">
        <f t="shared" si="52"/>
        <v>-57.234054610156534</v>
      </c>
      <c r="BZ15" s="14">
        <f t="shared" si="53"/>
        <v>-30.228836608897041</v>
      </c>
      <c r="CA15" s="14">
        <f t="shared" si="54"/>
        <v>-43.689790886625815</v>
      </c>
      <c r="CB15" s="14">
        <f t="shared" si="55"/>
        <v>-193.75891976981416</v>
      </c>
      <c r="CC15" s="15">
        <f t="shared" si="56"/>
        <v>-65.421000424823319</v>
      </c>
      <c r="CD15" s="412">
        <f t="shared" si="61"/>
        <v>-1305.6332962644619</v>
      </c>
      <c r="CF15" s="464"/>
      <c r="CG15" s="152" t="s">
        <v>31</v>
      </c>
      <c r="CH15" s="7">
        <f t="shared" si="20"/>
        <v>-9.4290411399290974</v>
      </c>
      <c r="CI15" s="8">
        <f t="shared" si="21"/>
        <v>-34.871055139728838</v>
      </c>
      <c r="CJ15" s="8">
        <f t="shared" si="22"/>
        <v>-11.31215499644226</v>
      </c>
      <c r="CK15" s="8">
        <f t="shared" si="23"/>
        <v>-8.6832920437835099</v>
      </c>
      <c r="CL15" s="8">
        <f t="shared" si="24"/>
        <v>-9.725739411851265</v>
      </c>
      <c r="CM15" s="8">
        <f t="shared" si="25"/>
        <v>-12.995112188860688</v>
      </c>
      <c r="CN15" s="9">
        <f t="shared" si="26"/>
        <v>-11.336150037076294</v>
      </c>
      <c r="CO15" s="422">
        <f t="shared" si="27"/>
        <v>-20.602334484694765</v>
      </c>
    </row>
    <row r="16" spans="1:93" s="1" customFormat="1" ht="16.2" thickBot="1" x14ac:dyDescent="0.35">
      <c r="A16" s="428">
        <v>2019</v>
      </c>
      <c r="B16" s="327">
        <v>2</v>
      </c>
      <c r="C16" s="429" t="s">
        <v>1</v>
      </c>
      <c r="D16" s="446">
        <f t="shared" si="0"/>
        <v>354.5257823853579</v>
      </c>
      <c r="E16" s="447">
        <f t="shared" si="28"/>
        <v>1559.2215527783587</v>
      </c>
      <c r="F16" s="448">
        <f t="shared" si="1"/>
        <v>131.54635958022934</v>
      </c>
      <c r="G16" s="437">
        <f>1/23000*(SUMPRODUCT(M15:M21,J15:J21)+SUMPRODUCT(N15:N21,K15:K21)+SUMPRODUCT(O15:O21,L15:L21))/SUM(J15:L21)*J16</f>
        <v>357.94220134955327</v>
      </c>
      <c r="H16" s="438">
        <f>1/23000*(SUMPRODUCT(M15:M21,J15:J21)+SUMPRODUCT(N15:N21,K15:K21)+SUMPRODUCT(O15:O21,L15:L21))/SUM(J15:L21)*K16</f>
        <v>1560.9548839956674</v>
      </c>
      <c r="I16" s="439">
        <f>1/23000*(SUMPRODUCT(M15:M21,J15:J21)+SUMPRODUCT(N15:N21,K15:K21)+SUMPRODUCT(O15:O21,L15:L21))/SUM(J15:L21)*L16</f>
        <v>127.17031011642342</v>
      </c>
      <c r="J16" s="8">
        <v>98.412706913651974</v>
      </c>
      <c r="K16" s="8">
        <v>429.16927628235067</v>
      </c>
      <c r="L16" s="9">
        <v>34.964232801887327</v>
      </c>
      <c r="M16" s="14">
        <v>82856.0990809621</v>
      </c>
      <c r="N16" s="14">
        <v>83561.656660409586</v>
      </c>
      <c r="O16" s="15">
        <v>86533.180564509865</v>
      </c>
      <c r="P16" s="13"/>
      <c r="Q16" s="15"/>
      <c r="R16" s="14"/>
      <c r="X16" s="465"/>
      <c r="Y16" s="153" t="s">
        <v>32</v>
      </c>
      <c r="Z16" s="19">
        <v>39.245541606977014</v>
      </c>
      <c r="AA16" s="20">
        <v>156.95752890078478</v>
      </c>
      <c r="AB16" s="20">
        <v>30.251402125262391</v>
      </c>
      <c r="AC16" s="20">
        <v>24.139445557578089</v>
      </c>
      <c r="AD16" s="20">
        <v>32.379482086193669</v>
      </c>
      <c r="AE16" s="20">
        <v>124.08170537337546</v>
      </c>
      <c r="AF16" s="21">
        <v>43.045428992637504</v>
      </c>
      <c r="AG16" s="413">
        <f t="shared" si="36"/>
        <v>450.1005346428089</v>
      </c>
      <c r="AH16" s="19">
        <v>41.24308371584651</v>
      </c>
      <c r="AI16" s="20">
        <v>164.80969000201384</v>
      </c>
      <c r="AJ16" s="20">
        <v>31.775820976097801</v>
      </c>
      <c r="AK16" s="20">
        <v>25.408009461873267</v>
      </c>
      <c r="AL16" s="20">
        <v>34.089136562554039</v>
      </c>
      <c r="AM16" s="20">
        <v>130.52293050191452</v>
      </c>
      <c r="AN16" s="21">
        <v>45.273613145421855</v>
      </c>
      <c r="AO16" s="413">
        <f t="shared" si="37"/>
        <v>473.12228436572184</v>
      </c>
      <c r="AP16" s="19">
        <v>49.021186106331513</v>
      </c>
      <c r="AQ16" s="20">
        <v>195.47504346535482</v>
      </c>
      <c r="AR16" s="20">
        <v>37.565861210623289</v>
      </c>
      <c r="AS16" s="20">
        <v>30.019387363023291</v>
      </c>
      <c r="AT16" s="20">
        <v>40.383858376521239</v>
      </c>
      <c r="AU16" s="20">
        <v>155.23750713081742</v>
      </c>
      <c r="AV16" s="21">
        <v>53.817999935083392</v>
      </c>
      <c r="AW16" s="413">
        <f t="shared" si="29"/>
        <v>561.52084358775494</v>
      </c>
      <c r="AY16" s="465"/>
      <c r="AZ16" s="153" t="s">
        <v>32</v>
      </c>
      <c r="BA16" s="16">
        <f t="shared" si="62"/>
        <v>5.0898574132924637</v>
      </c>
      <c r="BB16" s="17">
        <f t="shared" si="38"/>
        <v>5.002729818836869</v>
      </c>
      <c r="BC16" s="17">
        <f t="shared" si="39"/>
        <v>5.0391675880781577</v>
      </c>
      <c r="BD16" s="17">
        <f t="shared" si="40"/>
        <v>5.2551493002163738</v>
      </c>
      <c r="BE16" s="17">
        <f t="shared" si="41"/>
        <v>5.2800550416751406</v>
      </c>
      <c r="BF16" s="17">
        <f t="shared" si="42"/>
        <v>5.1911158934805997</v>
      </c>
      <c r="BG16" s="18">
        <f t="shared" si="43"/>
        <v>5.1763548533003672</v>
      </c>
      <c r="BH16" s="423">
        <f t="shared" si="44"/>
        <v>5.1148016834022627</v>
      </c>
      <c r="BJ16" s="465"/>
      <c r="BK16" s="153" t="s">
        <v>32</v>
      </c>
      <c r="BL16" s="19">
        <f t="shared" si="63"/>
        <v>1.9975421088694958</v>
      </c>
      <c r="BM16" s="20">
        <f t="shared" si="45"/>
        <v>7.8521611012290577</v>
      </c>
      <c r="BN16" s="20">
        <f t="shared" si="46"/>
        <v>1.52441885083541</v>
      </c>
      <c r="BO16" s="20">
        <f t="shared" si="47"/>
        <v>1.2685639042951777</v>
      </c>
      <c r="BP16" s="20">
        <f t="shared" si="48"/>
        <v>1.7096544763603703</v>
      </c>
      <c r="BQ16" s="20">
        <f t="shared" si="49"/>
        <v>6.4412251285390596</v>
      </c>
      <c r="BR16" s="21">
        <f t="shared" si="50"/>
        <v>2.2281841527843511</v>
      </c>
      <c r="BS16" s="413">
        <f t="shared" si="64"/>
        <v>23.021749722912922</v>
      </c>
      <c r="BU16" s="465"/>
      <c r="BV16" s="153" t="s">
        <v>32</v>
      </c>
      <c r="BW16" s="19">
        <f t="shared" si="60"/>
        <v>-7.7781023904850031</v>
      </c>
      <c r="BX16" s="20">
        <f t="shared" si="51"/>
        <v>-30.665353463340978</v>
      </c>
      <c r="BY16" s="20">
        <f t="shared" si="52"/>
        <v>-5.7900402345254882</v>
      </c>
      <c r="BZ16" s="20">
        <f t="shared" si="53"/>
        <v>-4.6113779011500249</v>
      </c>
      <c r="CA16" s="20">
        <f t="shared" si="54"/>
        <v>-6.2947218139672003</v>
      </c>
      <c r="CB16" s="20">
        <f t="shared" si="55"/>
        <v>-24.714576628902904</v>
      </c>
      <c r="CC16" s="21">
        <f t="shared" si="56"/>
        <v>-8.5443867896615373</v>
      </c>
      <c r="CD16" s="413">
        <f t="shared" si="61"/>
        <v>-88.398559222033128</v>
      </c>
      <c r="CF16" s="465"/>
      <c r="CG16" s="153" t="s">
        <v>32</v>
      </c>
      <c r="CH16" s="16">
        <f t="shared" si="20"/>
        <v>-15.866818019485649</v>
      </c>
      <c r="CI16" s="17">
        <f t="shared" si="21"/>
        <v>-15.687605394381706</v>
      </c>
      <c r="CJ16" s="17">
        <f t="shared" si="22"/>
        <v>-15.413037390683101</v>
      </c>
      <c r="CK16" s="17">
        <f t="shared" si="23"/>
        <v>-15.361332479523355</v>
      </c>
      <c r="CL16" s="17">
        <f t="shared" si="24"/>
        <v>-15.587222387910529</v>
      </c>
      <c r="CM16" s="17">
        <f t="shared" si="25"/>
        <v>-15.920493111291805</v>
      </c>
      <c r="CN16" s="18">
        <f t="shared" si="26"/>
        <v>-15.876448028481164</v>
      </c>
      <c r="CO16" s="423">
        <f t="shared" si="27"/>
        <v>-15.742703094906247</v>
      </c>
    </row>
    <row r="17" spans="1:93" s="1" customFormat="1" x14ac:dyDescent="0.3">
      <c r="A17" s="428">
        <v>2019</v>
      </c>
      <c r="B17" s="327">
        <v>3</v>
      </c>
      <c r="C17" s="429" t="s">
        <v>2</v>
      </c>
      <c r="D17" s="446">
        <f t="shared" si="0"/>
        <v>365.95087162751292</v>
      </c>
      <c r="E17" s="447">
        <f t="shared" si="28"/>
        <v>314.75278680916642</v>
      </c>
      <c r="F17" s="448">
        <f t="shared" si="1"/>
        <v>25.389569104662144</v>
      </c>
      <c r="G17" s="437">
        <f>1/23000*(SUMPRODUCT(M15:M21,J15:J21)+SUMPRODUCT(N15:N21,K15:K21)+SUMPRODUCT(O15:O21,L15:L21))/SUM(J15:L21)*J17</f>
        <v>363.61222147024893</v>
      </c>
      <c r="H17" s="438">
        <f>1/23000*(SUMPRODUCT(M15:M21,J15:J21)+SUMPRODUCT(N15:N21,K15:K21)+SUMPRODUCT(O15:O21,L15:L21))/SUM(J15:L21)*K17</f>
        <v>312.02230554161832</v>
      </c>
      <c r="I17" s="439">
        <f>1/23000*(SUMPRODUCT(M15:M21,J15:J21)+SUMPRODUCT(N15:N21,K15:K21)+SUMPRODUCT(O15:O21,L15:L21))/SUM(J15:L21)*L17</f>
        <v>24.169786978015154</v>
      </c>
      <c r="J17" s="8">
        <v>99.971623482384828</v>
      </c>
      <c r="K17" s="8">
        <v>85.787480744138222</v>
      </c>
      <c r="L17" s="9">
        <v>6.6452465036664945</v>
      </c>
      <c r="M17" s="14">
        <v>84192.591399857221</v>
      </c>
      <c r="N17" s="14">
        <v>84386.603194493306</v>
      </c>
      <c r="O17" s="15">
        <v>87876.362311771445</v>
      </c>
      <c r="P17" s="13"/>
      <c r="Q17" s="15"/>
      <c r="R17" s="14"/>
      <c r="X17" s="463">
        <f>1+X14</f>
        <v>2022</v>
      </c>
      <c r="Y17" s="120" t="s">
        <v>30</v>
      </c>
      <c r="Z17" s="13">
        <v>1048.0034070560691</v>
      </c>
      <c r="AA17" s="14">
        <v>459.47355846723161</v>
      </c>
      <c r="AB17" s="14">
        <v>472.43042782124343</v>
      </c>
      <c r="AC17" s="14">
        <v>294.19007994694471</v>
      </c>
      <c r="AD17" s="14">
        <v>222.133856272673</v>
      </c>
      <c r="AE17" s="14">
        <v>263.2096157701788</v>
      </c>
      <c r="AF17" s="15">
        <v>900.57256599608911</v>
      </c>
      <c r="AG17" s="411">
        <f t="shared" si="36"/>
        <v>3660.01351133043</v>
      </c>
      <c r="AH17" s="13">
        <v>1591.5759599801706</v>
      </c>
      <c r="AI17" s="14">
        <v>86.563727740765401</v>
      </c>
      <c r="AJ17" s="14">
        <v>587.72144348152801</v>
      </c>
      <c r="AK17" s="14">
        <v>388.77321864694801</v>
      </c>
      <c r="AL17" s="14">
        <v>303.376472410703</v>
      </c>
      <c r="AM17" s="14">
        <v>38.487227300832224</v>
      </c>
      <c r="AN17" s="15">
        <v>1023.0273388965513</v>
      </c>
      <c r="AO17" s="411">
        <f t="shared" si="37"/>
        <v>4019.5253884574986</v>
      </c>
      <c r="AP17" s="13">
        <v>1019.1282620257385</v>
      </c>
      <c r="AQ17" s="14">
        <v>447.0014741947042</v>
      </c>
      <c r="AR17" s="14">
        <v>459.76929275996235</v>
      </c>
      <c r="AS17" s="14">
        <v>286.26643062927445</v>
      </c>
      <c r="AT17" s="14">
        <v>215.95757576954372</v>
      </c>
      <c r="AU17" s="14">
        <v>255.85556062785361</v>
      </c>
      <c r="AV17" s="15">
        <v>875.69654119102756</v>
      </c>
      <c r="AW17" s="411">
        <f t="shared" si="29"/>
        <v>3559.6751371981045</v>
      </c>
      <c r="AY17" s="463">
        <f>1+AY14</f>
        <v>2022</v>
      </c>
      <c r="AZ17" s="120" t="s">
        <v>30</v>
      </c>
      <c r="BA17" s="7">
        <f>AH17/Z17*100-100</f>
        <v>51.867441390390439</v>
      </c>
      <c r="BB17" s="8">
        <f t="shared" si="38"/>
        <v>-81.160237374804481</v>
      </c>
      <c r="BC17" s="8">
        <f t="shared" si="39"/>
        <v>24.403808237328022</v>
      </c>
      <c r="BD17" s="8">
        <f t="shared" si="40"/>
        <v>32.150349432945092</v>
      </c>
      <c r="BE17" s="8">
        <f t="shared" si="41"/>
        <v>36.57372068411911</v>
      </c>
      <c r="BF17" s="8">
        <f t="shared" si="42"/>
        <v>-85.377727486051526</v>
      </c>
      <c r="BG17" s="9">
        <f t="shared" si="43"/>
        <v>13.597435401001761</v>
      </c>
      <c r="BH17" s="421">
        <f t="shared" si="44"/>
        <v>9.822692621601405</v>
      </c>
      <c r="BJ17" s="463">
        <f>1+BJ14</f>
        <v>2022</v>
      </c>
      <c r="BK17" s="120" t="s">
        <v>30</v>
      </c>
      <c r="BL17" s="13">
        <f>AH17-Z17</f>
        <v>543.5725529241015</v>
      </c>
      <c r="BM17" s="14">
        <f t="shared" si="45"/>
        <v>-372.90983072646623</v>
      </c>
      <c r="BN17" s="14">
        <f t="shared" si="46"/>
        <v>115.29101566028459</v>
      </c>
      <c r="BO17" s="14">
        <f t="shared" si="47"/>
        <v>94.583138700003303</v>
      </c>
      <c r="BP17" s="14">
        <f t="shared" si="48"/>
        <v>81.242616138030002</v>
      </c>
      <c r="BQ17" s="14">
        <f t="shared" si="49"/>
        <v>-224.72238846934658</v>
      </c>
      <c r="BR17" s="15">
        <f t="shared" si="50"/>
        <v>122.45477290046222</v>
      </c>
      <c r="BS17" s="411">
        <f>SUM(BL17:BR17)</f>
        <v>359.51187712706883</v>
      </c>
      <c r="BU17" s="463">
        <f>1+BU14</f>
        <v>2022</v>
      </c>
      <c r="BV17" s="120" t="s">
        <v>30</v>
      </c>
      <c r="BW17" s="13">
        <f t="shared" si="60"/>
        <v>572.4476979544321</v>
      </c>
      <c r="BX17" s="14">
        <f t="shared" si="51"/>
        <v>-360.43774645393881</v>
      </c>
      <c r="BY17" s="14">
        <f t="shared" si="52"/>
        <v>127.95215072156566</v>
      </c>
      <c r="BZ17" s="14">
        <f t="shared" si="53"/>
        <v>102.50678801767356</v>
      </c>
      <c r="CA17" s="14">
        <f t="shared" si="54"/>
        <v>87.418896641159279</v>
      </c>
      <c r="CB17" s="14">
        <f t="shared" si="55"/>
        <v>-217.36833332702139</v>
      </c>
      <c r="CC17" s="15">
        <f t="shared" si="56"/>
        <v>147.33079770552376</v>
      </c>
      <c r="CD17" s="411">
        <f t="shared" si="61"/>
        <v>459.85025125939416</v>
      </c>
      <c r="CF17" s="463">
        <f>1+CF14</f>
        <v>2022</v>
      </c>
      <c r="CG17" s="120" t="s">
        <v>30</v>
      </c>
      <c r="CH17" s="7">
        <f t="shared" si="20"/>
        <v>56.170329023803959</v>
      </c>
      <c r="CI17" s="8">
        <f t="shared" si="21"/>
        <v>-80.634576676348928</v>
      </c>
      <c r="CJ17" s="8">
        <f t="shared" si="22"/>
        <v>27.829642548217606</v>
      </c>
      <c r="CK17" s="8">
        <f t="shared" si="23"/>
        <v>35.808176247680137</v>
      </c>
      <c r="CL17" s="8">
        <f t="shared" si="24"/>
        <v>40.479661956590576</v>
      </c>
      <c r="CM17" s="8">
        <f t="shared" si="25"/>
        <v>-84.957439577866921</v>
      </c>
      <c r="CN17" s="9">
        <f t="shared" si="26"/>
        <v>16.824412427750417</v>
      </c>
      <c r="CO17" s="421">
        <f t="shared" si="27"/>
        <v>12.918320732530432</v>
      </c>
    </row>
    <row r="18" spans="1:93" s="1" customFormat="1" x14ac:dyDescent="0.3">
      <c r="A18" s="428">
        <v>2019</v>
      </c>
      <c r="B18" s="327">
        <v>4</v>
      </c>
      <c r="C18" s="429" t="s">
        <v>3</v>
      </c>
      <c r="D18" s="446">
        <f t="shared" si="0"/>
        <v>229.83789495266237</v>
      </c>
      <c r="E18" s="447">
        <f t="shared" si="28"/>
        <v>222.18783285385985</v>
      </c>
      <c r="F18" s="448">
        <f t="shared" si="1"/>
        <v>20.234615450649837</v>
      </c>
      <c r="G18" s="437">
        <f>1/23000*(SUMPRODUCT(M15:M21,J15:J21)+SUMPRODUCT(N15:N21,K15:K21)+SUMPRODUCT(O15:O21,L15:L21))/SUM(J15:L21)*J18</f>
        <v>220.70220357473627</v>
      </c>
      <c r="H18" s="438">
        <f>1/23000*(SUMPRODUCT(M15:M21,J15:J21)+SUMPRODUCT(N15:N21,K15:K21)+SUMPRODUCT(O15:O21,L15:L21))/SUM(J15:L21)*K18</f>
        <v>219.36412149365196</v>
      </c>
      <c r="I18" s="439">
        <f>1/23000*(SUMPRODUCT(M15:M21,J15:J21)+SUMPRODUCT(N15:N21,K15:K21)+SUMPRODUCT(O15:O21,L15:L21))/SUM(J15:L21)*L18</f>
        <v>19.430912592073508</v>
      </c>
      <c r="J18" s="8">
        <v>60.67991199055853</v>
      </c>
      <c r="K18" s="8">
        <v>60.312019411321799</v>
      </c>
      <c r="L18" s="9">
        <v>5.3423393463490703</v>
      </c>
      <c r="M18" s="14">
        <v>87117.324506564051</v>
      </c>
      <c r="N18" s="14">
        <v>84731.372046870398</v>
      </c>
      <c r="O18" s="15">
        <v>87114.674900424623</v>
      </c>
      <c r="P18" s="13"/>
      <c r="Q18" s="15"/>
      <c r="R18" s="14"/>
      <c r="X18" s="464"/>
      <c r="Y18" s="152" t="s">
        <v>31</v>
      </c>
      <c r="Z18" s="13">
        <v>381.10509220413468</v>
      </c>
      <c r="AA18" s="14">
        <v>1990.7645956696301</v>
      </c>
      <c r="AB18" s="14">
        <v>400.18141035004635</v>
      </c>
      <c r="AC18" s="14">
        <v>284.44838041310874</v>
      </c>
      <c r="AD18" s="14">
        <v>352.48071712956443</v>
      </c>
      <c r="AE18" s="14">
        <v>1222.6044333530476</v>
      </c>
      <c r="AF18" s="15">
        <v>468.86567346927319</v>
      </c>
      <c r="AG18" s="412">
        <f t="shared" si="36"/>
        <v>5100.4503025888052</v>
      </c>
      <c r="AH18" s="13">
        <v>458.62078018808933</v>
      </c>
      <c r="AI18" s="14">
        <v>1760.5531809541569</v>
      </c>
      <c r="AJ18" s="14">
        <v>488.07172152456599</v>
      </c>
      <c r="AK18" s="14">
        <v>344.49151415382499</v>
      </c>
      <c r="AL18" s="14">
        <v>439.38993521005102</v>
      </c>
      <c r="AM18" s="14">
        <v>1406.6414983531758</v>
      </c>
      <c r="AN18" s="15">
        <v>553.99480817419521</v>
      </c>
      <c r="AO18" s="412">
        <f t="shared" si="37"/>
        <v>5451.7634385580586</v>
      </c>
      <c r="AP18" s="13">
        <v>558.48046919408444</v>
      </c>
      <c r="AQ18" s="14">
        <v>3007.1772537920806</v>
      </c>
      <c r="AR18" s="14">
        <v>610.06829873522997</v>
      </c>
      <c r="AS18" s="14">
        <v>415.45389825441026</v>
      </c>
      <c r="AT18" s="14">
        <v>542.93608688303732</v>
      </c>
      <c r="AU18" s="14">
        <v>1777.0775310417259</v>
      </c>
      <c r="AV18" s="15">
        <v>690.71146706310697</v>
      </c>
      <c r="AW18" s="412">
        <f t="shared" si="29"/>
        <v>7601.9050049636753</v>
      </c>
      <c r="AY18" s="464"/>
      <c r="AZ18" s="152" t="s">
        <v>31</v>
      </c>
      <c r="BA18" s="7">
        <f t="shared" ref="BA18:BA19" si="65">AH18/Z18*100-100</f>
        <v>20.33971457469643</v>
      </c>
      <c r="BB18" s="8">
        <f t="shared" si="38"/>
        <v>-11.56396970371263</v>
      </c>
      <c r="BC18" s="8">
        <f t="shared" si="39"/>
        <v>21.962617178454224</v>
      </c>
      <c r="BD18" s="8">
        <f t="shared" si="40"/>
        <v>21.108622117487428</v>
      </c>
      <c r="BE18" s="8">
        <f t="shared" si="41"/>
        <v>24.656446113771551</v>
      </c>
      <c r="BF18" s="8">
        <f t="shared" si="42"/>
        <v>15.052870738853642</v>
      </c>
      <c r="BG18" s="9">
        <f t="shared" si="43"/>
        <v>18.156401613926391</v>
      </c>
      <c r="BH18" s="422">
        <f t="shared" si="44"/>
        <v>6.8878846989439211</v>
      </c>
      <c r="BJ18" s="464"/>
      <c r="BK18" s="152" t="s">
        <v>31</v>
      </c>
      <c r="BL18" s="13">
        <f t="shared" ref="BL18:BL19" si="66">AH18-Z18</f>
        <v>77.515687983954649</v>
      </c>
      <c r="BM18" s="14">
        <f t="shared" si="45"/>
        <v>-230.21141471547321</v>
      </c>
      <c r="BN18" s="14">
        <f t="shared" si="46"/>
        <v>87.890311174519638</v>
      </c>
      <c r="BO18" s="14">
        <f t="shared" si="47"/>
        <v>60.043133740716257</v>
      </c>
      <c r="BP18" s="14">
        <f t="shared" si="48"/>
        <v>86.909218080486596</v>
      </c>
      <c r="BQ18" s="14">
        <f t="shared" si="49"/>
        <v>184.03706500012822</v>
      </c>
      <c r="BR18" s="15">
        <f t="shared" si="50"/>
        <v>85.129134704922024</v>
      </c>
      <c r="BS18" s="412">
        <f t="shared" ref="BS18:BS19" si="67">SUM(BL18:BR18)</f>
        <v>351.31313596925418</v>
      </c>
      <c r="BU18" s="464"/>
      <c r="BV18" s="152" t="s">
        <v>31</v>
      </c>
      <c r="BW18" s="13">
        <f t="shared" si="60"/>
        <v>-99.859689005995108</v>
      </c>
      <c r="BX18" s="14">
        <f t="shared" si="51"/>
        <v>-1246.6240728379237</v>
      </c>
      <c r="BY18" s="14">
        <f t="shared" si="52"/>
        <v>-121.99657721066399</v>
      </c>
      <c r="BZ18" s="14">
        <f t="shared" si="53"/>
        <v>-70.962384100585268</v>
      </c>
      <c r="CA18" s="14">
        <f t="shared" si="54"/>
        <v>-103.5461516729863</v>
      </c>
      <c r="CB18" s="14">
        <f t="shared" si="55"/>
        <v>-370.43603268855009</v>
      </c>
      <c r="CC18" s="15">
        <f t="shared" si="56"/>
        <v>-136.71665888891175</v>
      </c>
      <c r="CD18" s="412">
        <f t="shared" si="61"/>
        <v>-2150.1415664056158</v>
      </c>
      <c r="CF18" s="464"/>
      <c r="CG18" s="152" t="s">
        <v>31</v>
      </c>
      <c r="CH18" s="7">
        <f t="shared" si="20"/>
        <v>-17.880605413130695</v>
      </c>
      <c r="CI18" s="8">
        <f t="shared" si="21"/>
        <v>-41.454958176007693</v>
      </c>
      <c r="CJ18" s="8">
        <f t="shared" si="22"/>
        <v>-19.997199897713514</v>
      </c>
      <c r="CK18" s="8">
        <f t="shared" si="23"/>
        <v>-17.080687989387982</v>
      </c>
      <c r="CL18" s="8">
        <f t="shared" si="24"/>
        <v>-19.071517656422216</v>
      </c>
      <c r="CM18" s="8">
        <f t="shared" si="25"/>
        <v>-20.845237544104208</v>
      </c>
      <c r="CN18" s="9">
        <f t="shared" si="26"/>
        <v>-19.793599123267583</v>
      </c>
      <c r="CO18" s="422">
        <f t="shared" si="27"/>
        <v>-28.284246711866018</v>
      </c>
    </row>
    <row r="19" spans="1:93" s="1" customFormat="1" ht="16.2" thickBot="1" x14ac:dyDescent="0.35">
      <c r="A19" s="428">
        <v>2019</v>
      </c>
      <c r="B19" s="327">
        <v>5</v>
      </c>
      <c r="C19" s="429" t="s">
        <v>4</v>
      </c>
      <c r="D19" s="446">
        <f t="shared" si="0"/>
        <v>172.8013909081819</v>
      </c>
      <c r="E19" s="447">
        <f t="shared" si="28"/>
        <v>274.73524750605191</v>
      </c>
      <c r="F19" s="448">
        <f t="shared" si="1"/>
        <v>27.096021117705671</v>
      </c>
      <c r="G19" s="437">
        <f>1/23000*(SUMPRODUCT(M15:M21,J15:J21)+SUMPRODUCT(N15:N21,K15:K21)+SUMPRODUCT(O15:O21,L15:L21))/SUM(J15:L21)*J19</f>
        <v>168.93493397063281</v>
      </c>
      <c r="H19" s="438">
        <f>1/23000*(SUMPRODUCT(M15:M21,J15:J21)+SUMPRODUCT(N15:N21,K15:K21)+SUMPRODUCT(O15:O21,L15:L21))/SUM(J15:L21)*K19</f>
        <v>284.17084060870644</v>
      </c>
      <c r="I19" s="439">
        <f>1/23000*(SUMPRODUCT(M15:M21,J15:J21)+SUMPRODUCT(N15:N21,K15:K21)+SUMPRODUCT(O15:O21,L15:L21))/SUM(J15:L21)*L19</f>
        <v>26.49283252908619</v>
      </c>
      <c r="J19" s="8">
        <v>46.447007594092916</v>
      </c>
      <c r="K19" s="8">
        <v>78.129992900502231</v>
      </c>
      <c r="L19" s="9">
        <v>7.2839451541823017</v>
      </c>
      <c r="M19" s="14">
        <v>85569.172197729436</v>
      </c>
      <c r="N19" s="14">
        <v>80876.888094515307</v>
      </c>
      <c r="O19" s="15">
        <v>85559.195259645247</v>
      </c>
      <c r="P19" s="13"/>
      <c r="Q19" s="15"/>
      <c r="R19" s="14"/>
      <c r="X19" s="465"/>
      <c r="Y19" s="153" t="s">
        <v>32</v>
      </c>
      <c r="Z19" s="19">
        <v>42.798322231868191</v>
      </c>
      <c r="AA19" s="20">
        <v>171.08148234233249</v>
      </c>
      <c r="AB19" s="20">
        <v>32.962711241548767</v>
      </c>
      <c r="AC19" s="20">
        <v>26.313560105843855</v>
      </c>
      <c r="AD19" s="20">
        <v>35.309695377501072</v>
      </c>
      <c r="AE19" s="20">
        <v>135.35191482478936</v>
      </c>
      <c r="AF19" s="21">
        <v>46.946549678357975</v>
      </c>
      <c r="AG19" s="413">
        <f t="shared" si="36"/>
        <v>490.76423580224173</v>
      </c>
      <c r="AH19" s="19">
        <v>44.978213783081316</v>
      </c>
      <c r="AI19" s="20">
        <v>179.65495861240103</v>
      </c>
      <c r="AJ19" s="20">
        <v>34.623091339393127</v>
      </c>
      <c r="AK19" s="20">
        <v>27.696442517018102</v>
      </c>
      <c r="AL19" s="20">
        <v>37.17252487919049</v>
      </c>
      <c r="AM19" s="20">
        <v>142.38085190097453</v>
      </c>
      <c r="AN19" s="21">
        <v>49.37723262917887</v>
      </c>
      <c r="AO19" s="413">
        <f t="shared" si="37"/>
        <v>515.88331566123748</v>
      </c>
      <c r="AP19" s="19">
        <v>57.782837031150116</v>
      </c>
      <c r="AQ19" s="20">
        <v>230.10404639829363</v>
      </c>
      <c r="AR19" s="20">
        <v>44.169368670077283</v>
      </c>
      <c r="AS19" s="20">
        <v>35.317397530763444</v>
      </c>
      <c r="AT19" s="20">
        <v>47.566815960568562</v>
      </c>
      <c r="AU19" s="20">
        <v>183.09918227825165</v>
      </c>
      <c r="AV19" s="21">
        <v>63.469626605986555</v>
      </c>
      <c r="AW19" s="413">
        <f t="shared" si="29"/>
        <v>661.50927447509127</v>
      </c>
      <c r="AY19" s="465"/>
      <c r="AZ19" s="153" t="s">
        <v>32</v>
      </c>
      <c r="BA19" s="16">
        <f t="shared" si="65"/>
        <v>5.0934042213223591</v>
      </c>
      <c r="BB19" s="17">
        <f t="shared" si="38"/>
        <v>5.0113408842887424</v>
      </c>
      <c r="BC19" s="17">
        <f t="shared" si="39"/>
        <v>5.0371466281313957</v>
      </c>
      <c r="BD19" s="17">
        <f t="shared" si="40"/>
        <v>5.2553983786752099</v>
      </c>
      <c r="BE19" s="17">
        <f t="shared" si="41"/>
        <v>5.2756883959876717</v>
      </c>
      <c r="BF19" s="17">
        <f t="shared" si="42"/>
        <v>5.1930828502012787</v>
      </c>
      <c r="BG19" s="18">
        <f t="shared" si="43"/>
        <v>5.1775539788846885</v>
      </c>
      <c r="BH19" s="423">
        <f t="shared" si="44"/>
        <v>5.1183599020686756</v>
      </c>
      <c r="BJ19" s="465"/>
      <c r="BK19" s="153" t="s">
        <v>32</v>
      </c>
      <c r="BL19" s="19">
        <f t="shared" si="66"/>
        <v>2.1798915512131245</v>
      </c>
      <c r="BM19" s="20">
        <f t="shared" si="45"/>
        <v>8.5734762700685394</v>
      </c>
      <c r="BN19" s="20">
        <f t="shared" si="46"/>
        <v>1.6603800978443601</v>
      </c>
      <c r="BO19" s="20">
        <f t="shared" si="47"/>
        <v>1.382882411174247</v>
      </c>
      <c r="BP19" s="20">
        <f t="shared" si="48"/>
        <v>1.8628295016894185</v>
      </c>
      <c r="BQ19" s="20">
        <f t="shared" si="49"/>
        <v>7.0289370761851728</v>
      </c>
      <c r="BR19" s="21">
        <f t="shared" si="50"/>
        <v>2.4306829508208949</v>
      </c>
      <c r="BS19" s="413">
        <f t="shared" si="67"/>
        <v>25.119079858995757</v>
      </c>
      <c r="BU19" s="465"/>
      <c r="BV19" s="153" t="s">
        <v>32</v>
      </c>
      <c r="BW19" s="19">
        <f t="shared" si="60"/>
        <v>-12.8046232480688</v>
      </c>
      <c r="BX19" s="20">
        <f t="shared" si="51"/>
        <v>-50.449087785892601</v>
      </c>
      <c r="BY19" s="20">
        <f t="shared" si="52"/>
        <v>-9.5462773306841555</v>
      </c>
      <c r="BZ19" s="20">
        <f t="shared" si="53"/>
        <v>-7.6209550137453412</v>
      </c>
      <c r="CA19" s="20">
        <f t="shared" si="54"/>
        <v>-10.394291081378071</v>
      </c>
      <c r="CB19" s="20">
        <f t="shared" si="55"/>
        <v>-40.718330377277113</v>
      </c>
      <c r="CC19" s="21">
        <f t="shared" si="56"/>
        <v>-14.092393976807685</v>
      </c>
      <c r="CD19" s="413">
        <f t="shared" si="61"/>
        <v>-145.62595881385374</v>
      </c>
      <c r="CF19" s="465"/>
      <c r="CG19" s="153" t="s">
        <v>32</v>
      </c>
      <c r="CH19" s="16">
        <f t="shared" si="20"/>
        <v>-22.159907519192885</v>
      </c>
      <c r="CI19" s="17">
        <f t="shared" si="21"/>
        <v>-21.924467898564828</v>
      </c>
      <c r="CJ19" s="17">
        <f t="shared" si="22"/>
        <v>-21.612890602965123</v>
      </c>
      <c r="CK19" s="17">
        <f t="shared" si="23"/>
        <v>-21.578472782732817</v>
      </c>
      <c r="CL19" s="17">
        <f t="shared" si="24"/>
        <v>-21.851979939112638</v>
      </c>
      <c r="CM19" s="17">
        <f t="shared" si="25"/>
        <v>-22.238400997006309</v>
      </c>
      <c r="CN19" s="18">
        <f t="shared" si="26"/>
        <v>-22.20336676043793</v>
      </c>
      <c r="CO19" s="423">
        <f t="shared" si="27"/>
        <v>-22.014197598273782</v>
      </c>
    </row>
    <row r="20" spans="1:93" s="1" customFormat="1" x14ac:dyDescent="0.3">
      <c r="A20" s="428">
        <v>2019</v>
      </c>
      <c r="B20" s="327">
        <v>6</v>
      </c>
      <c r="C20" s="429" t="s">
        <v>5</v>
      </c>
      <c r="D20" s="446">
        <f t="shared" si="0"/>
        <v>204.14024048807505</v>
      </c>
      <c r="E20" s="447">
        <f t="shared" si="28"/>
        <v>949.84042077906986</v>
      </c>
      <c r="F20" s="448">
        <f t="shared" si="1"/>
        <v>103.70968512211508</v>
      </c>
      <c r="G20" s="437">
        <f>1/23000*(SUMPRODUCT(M15:M21,J15:J21)+SUMPRODUCT(N15:N21,K15:K21)+SUMPRODUCT(O15:O21,L15:L21))/SUM(J15:L21)*J20</f>
        <v>202.01021338415447</v>
      </c>
      <c r="H20" s="438">
        <f>1/23000*(SUMPRODUCT(M15:M21,J15:J21)+SUMPRODUCT(N15:N21,K15:K21)+SUMPRODUCT(O15:O21,L15:L21))/SUM(J15:L21)*K20</f>
        <v>955.43525664322669</v>
      </c>
      <c r="I20" s="439">
        <f>1/23000*(SUMPRODUCT(M15:M21,J15:J21)+SUMPRODUCT(N15:N21,K15:K21)+SUMPRODUCT(O15:O21,L15:L21))/SUM(J15:L21)*L20</f>
        <v>102.71340231946174</v>
      </c>
      <c r="J20" s="8">
        <v>55.540732130449868</v>
      </c>
      <c r="K20" s="8">
        <v>262.68757786170181</v>
      </c>
      <c r="L20" s="9">
        <v>28.240045237632678</v>
      </c>
      <c r="M20" s="14">
        <v>84536.615761526802</v>
      </c>
      <c r="N20" s="14">
        <v>83164.685044300539</v>
      </c>
      <c r="O20" s="15">
        <v>84465.96801587152</v>
      </c>
      <c r="P20" s="13"/>
      <c r="Q20" s="15"/>
      <c r="R20" s="14"/>
      <c r="X20" s="463">
        <f>1+X17</f>
        <v>2023</v>
      </c>
      <c r="Y20" s="120" t="s">
        <v>30</v>
      </c>
      <c r="Z20" s="13">
        <v>1140.6332710595307</v>
      </c>
      <c r="AA20" s="14">
        <v>499.5740237792503</v>
      </c>
      <c r="AB20" s="14">
        <v>513.07228150415744</v>
      </c>
      <c r="AC20" s="14">
        <v>318.62982421871584</v>
      </c>
      <c r="AD20" s="14">
        <v>240.88814532763726</v>
      </c>
      <c r="AE20" s="14">
        <v>285.68233923679009</v>
      </c>
      <c r="AF20" s="15">
        <v>976.9001726002565</v>
      </c>
      <c r="AG20" s="411">
        <f t="shared" si="36"/>
        <v>3975.3800577263382</v>
      </c>
      <c r="AH20" s="13">
        <v>1727.6038456148492</v>
      </c>
      <c r="AI20" s="14">
        <v>93.906875973421691</v>
      </c>
      <c r="AJ20" s="14">
        <v>641.67323286780243</v>
      </c>
      <c r="AK20" s="14">
        <v>423.59835991006736</v>
      </c>
      <c r="AL20" s="14">
        <v>329.00336326164995</v>
      </c>
      <c r="AM20" s="14">
        <v>41.706765372443662</v>
      </c>
      <c r="AN20" s="15">
        <v>1108.0558648052863</v>
      </c>
      <c r="AO20" s="411">
        <f t="shared" si="37"/>
        <v>4365.5483078055204</v>
      </c>
      <c r="AP20" s="13">
        <v>1102.3529874547153</v>
      </c>
      <c r="AQ20" s="14">
        <v>483.04737528450295</v>
      </c>
      <c r="AR20" s="14">
        <v>496.30236984670864</v>
      </c>
      <c r="AS20" s="14">
        <v>308.20770316782375</v>
      </c>
      <c r="AT20" s="14">
        <v>232.77687737153852</v>
      </c>
      <c r="AU20" s="14">
        <v>275.92561590181242</v>
      </c>
      <c r="AV20" s="15">
        <v>943.92418417687406</v>
      </c>
      <c r="AW20" s="411">
        <f t="shared" si="29"/>
        <v>3842.5371132039754</v>
      </c>
      <c r="AY20" s="463">
        <f>1+AY17</f>
        <v>2023</v>
      </c>
      <c r="AZ20" s="120" t="s">
        <v>30</v>
      </c>
      <c r="BA20" s="7">
        <f>AH20/Z20*100-100</f>
        <v>51.460060779226922</v>
      </c>
      <c r="BB20" s="8">
        <f t="shared" si="38"/>
        <v>-81.202610323286763</v>
      </c>
      <c r="BC20" s="8">
        <f t="shared" si="39"/>
        <v>25.064879939845852</v>
      </c>
      <c r="BD20" s="8">
        <f t="shared" si="40"/>
        <v>32.943725826273663</v>
      </c>
      <c r="BE20" s="8">
        <f t="shared" si="41"/>
        <v>36.579308547610452</v>
      </c>
      <c r="BF20" s="8">
        <f t="shared" si="42"/>
        <v>-85.400999766431241</v>
      </c>
      <c r="BG20" s="9">
        <f t="shared" si="43"/>
        <v>13.425700586778191</v>
      </c>
      <c r="BH20" s="421">
        <f t="shared" si="44"/>
        <v>9.8146150660707718</v>
      </c>
      <c r="BJ20" s="463">
        <f>1+BJ17</f>
        <v>2023</v>
      </c>
      <c r="BK20" s="120" t="s">
        <v>30</v>
      </c>
      <c r="BL20" s="13">
        <f>AH20-Z20</f>
        <v>586.97057455531854</v>
      </c>
      <c r="BM20" s="14">
        <f t="shared" si="45"/>
        <v>-405.66714780582862</v>
      </c>
      <c r="BN20" s="14">
        <f t="shared" si="46"/>
        <v>128.60095136364498</v>
      </c>
      <c r="BO20" s="14">
        <f t="shared" si="47"/>
        <v>104.96853569135152</v>
      </c>
      <c r="BP20" s="14">
        <f t="shared" si="48"/>
        <v>88.115217934012691</v>
      </c>
      <c r="BQ20" s="14">
        <f t="shared" si="49"/>
        <v>-243.97557386434642</v>
      </c>
      <c r="BR20" s="15">
        <f t="shared" si="50"/>
        <v>131.15569220502982</v>
      </c>
      <c r="BS20" s="411">
        <f>SUM(BL20:BR20)</f>
        <v>390.16825007918249</v>
      </c>
      <c r="BU20" s="463">
        <f>1+BU17</f>
        <v>2023</v>
      </c>
      <c r="BV20" s="120" t="s">
        <v>30</v>
      </c>
      <c r="BW20" s="13">
        <f t="shared" si="60"/>
        <v>625.25085816013393</v>
      </c>
      <c r="BX20" s="14">
        <f t="shared" si="51"/>
        <v>-389.14049931108127</v>
      </c>
      <c r="BY20" s="14">
        <f t="shared" si="52"/>
        <v>145.37086302109378</v>
      </c>
      <c r="BZ20" s="14">
        <f t="shared" si="53"/>
        <v>115.39065674224361</v>
      </c>
      <c r="CA20" s="14">
        <f t="shared" si="54"/>
        <v>96.226485890111434</v>
      </c>
      <c r="CB20" s="14">
        <f t="shared" si="55"/>
        <v>-234.21885052936875</v>
      </c>
      <c r="CC20" s="15">
        <f t="shared" si="56"/>
        <v>164.13168062841225</v>
      </c>
      <c r="CD20" s="411">
        <f t="shared" si="61"/>
        <v>523.01119460154496</v>
      </c>
      <c r="CF20" s="463">
        <f>1+CF17</f>
        <v>2023</v>
      </c>
      <c r="CG20" s="120" t="s">
        <v>30</v>
      </c>
      <c r="CH20" s="7">
        <f t="shared" si="20"/>
        <v>56.719659244885861</v>
      </c>
      <c r="CI20" s="8">
        <f t="shared" si="21"/>
        <v>-80.559489445913485</v>
      </c>
      <c r="CJ20" s="8">
        <f t="shared" si="22"/>
        <v>29.290785588228005</v>
      </c>
      <c r="CK20" s="8">
        <f t="shared" si="23"/>
        <v>37.439251373743787</v>
      </c>
      <c r="CL20" s="8">
        <f t="shared" si="24"/>
        <v>41.338507061645544</v>
      </c>
      <c r="CM20" s="8">
        <f t="shared" si="25"/>
        <v>-84.88477945908258</v>
      </c>
      <c r="CN20" s="9">
        <f t="shared" si="26"/>
        <v>17.388227082192969</v>
      </c>
      <c r="CO20" s="421">
        <f t="shared" si="27"/>
        <v>13.611090256079493</v>
      </c>
    </row>
    <row r="21" spans="1:93" s="1" customFormat="1" ht="16.2" thickBot="1" x14ac:dyDescent="0.35">
      <c r="A21" s="432">
        <v>2019</v>
      </c>
      <c r="B21" s="409">
        <v>7</v>
      </c>
      <c r="C21" s="433" t="s">
        <v>6</v>
      </c>
      <c r="D21" s="449">
        <f t="shared" si="0"/>
        <v>699.80985314964437</v>
      </c>
      <c r="E21" s="450">
        <f t="shared" si="28"/>
        <v>366.00392574618689</v>
      </c>
      <c r="F21" s="451">
        <f t="shared" si="1"/>
        <v>36.000069616092013</v>
      </c>
      <c r="G21" s="440">
        <f>1/23000*(SUMPRODUCT(M15:M21,J15:J21)+SUMPRODUCT(N15:N21,K15:K21)+SUMPRODUCT(O15:O21,L15:L21))/SUM(J15:L21)*J21</f>
        <v>689.2298996348087</v>
      </c>
      <c r="H21" s="441">
        <f>1/23000*(SUMPRODUCT(M15:M21,J15:J21)+SUMPRODUCT(N15:N21,K15:K21)+SUMPRODUCT(O15:O21,L15:L21))/SUM(J15:L21)*K21</f>
        <v>368.06240428322207</v>
      </c>
      <c r="I21" s="442">
        <f>1/23000*(SUMPRODUCT(M15:M21,J15:J21)+SUMPRODUCT(N15:N21,K15:K21)+SUMPRODUCT(O15:O21,L15:L21))/SUM(J15:L21)*L21</f>
        <v>35.478154520807436</v>
      </c>
      <c r="J21" s="17">
        <v>189.49701894090686</v>
      </c>
      <c r="K21" s="17">
        <v>101.19515771566068</v>
      </c>
      <c r="L21" s="18">
        <v>9.7543715424709205</v>
      </c>
      <c r="M21" s="20">
        <v>84938.679839924633</v>
      </c>
      <c r="N21" s="20">
        <v>83186.690768500455</v>
      </c>
      <c r="O21" s="21">
        <v>84885.181742869288</v>
      </c>
      <c r="P21" s="19"/>
      <c r="Q21" s="21"/>
      <c r="R21" s="14"/>
      <c r="X21" s="464"/>
      <c r="Y21" s="152" t="s">
        <v>31</v>
      </c>
      <c r="Z21" s="13">
        <v>411.95268739675129</v>
      </c>
      <c r="AA21" s="14">
        <v>2150.8527786883892</v>
      </c>
      <c r="AB21" s="14">
        <v>432.00065784555221</v>
      </c>
      <c r="AC21" s="14">
        <v>307.44216176309163</v>
      </c>
      <c r="AD21" s="14">
        <v>381.25858288139898</v>
      </c>
      <c r="AE21" s="14">
        <v>1322.9299083704359</v>
      </c>
      <c r="AF21" s="15">
        <v>506.63209195719531</v>
      </c>
      <c r="AG21" s="412">
        <f t="shared" si="36"/>
        <v>5513.0688689028138</v>
      </c>
      <c r="AH21" s="13">
        <v>495.78561427027432</v>
      </c>
      <c r="AI21" s="14">
        <v>1902.3129191763712</v>
      </c>
      <c r="AJ21" s="14">
        <v>526.93314135375169</v>
      </c>
      <c r="AK21" s="14">
        <v>372.53014102530835</v>
      </c>
      <c r="AL21" s="14">
        <v>475.3243021305662</v>
      </c>
      <c r="AM21" s="14">
        <v>1521.8677369269369</v>
      </c>
      <c r="AN21" s="15">
        <v>598.55355528357848</v>
      </c>
      <c r="AO21" s="412">
        <f t="shared" si="37"/>
        <v>5893.3074101667862</v>
      </c>
      <c r="AP21" s="13">
        <v>666.28311567187984</v>
      </c>
      <c r="AQ21" s="14">
        <v>3618.3467246759055</v>
      </c>
      <c r="AR21" s="14">
        <v>735.80968445329017</v>
      </c>
      <c r="AS21" s="14">
        <v>495.29896646653043</v>
      </c>
      <c r="AT21" s="14">
        <v>655.19802260989854</v>
      </c>
      <c r="AU21" s="14">
        <v>2113.0699059628364</v>
      </c>
      <c r="AV21" s="15">
        <v>826.29012384430564</v>
      </c>
      <c r="AW21" s="412">
        <f t="shared" si="29"/>
        <v>9110.2965436846462</v>
      </c>
      <c r="AY21" s="464"/>
      <c r="AZ21" s="152" t="s">
        <v>31</v>
      </c>
      <c r="BA21" s="7">
        <f t="shared" ref="BA21:BA22" si="68">AH21/Z21*100-100</f>
        <v>20.350134721365137</v>
      </c>
      <c r="BB21" s="8">
        <f t="shared" si="38"/>
        <v>-11.55541011335886</v>
      </c>
      <c r="BC21" s="8">
        <f t="shared" si="39"/>
        <v>21.975078459750748</v>
      </c>
      <c r="BD21" s="8">
        <f t="shared" si="40"/>
        <v>21.170804579617837</v>
      </c>
      <c r="BE21" s="8">
        <f t="shared" si="41"/>
        <v>24.672420103504649</v>
      </c>
      <c r="BF21" s="8">
        <f t="shared" si="42"/>
        <v>15.037669592151673</v>
      </c>
      <c r="BG21" s="9">
        <f t="shared" si="43"/>
        <v>18.14363219101989</v>
      </c>
      <c r="BH21" s="422">
        <f t="shared" si="44"/>
        <v>6.8970395673589024</v>
      </c>
      <c r="BJ21" s="464"/>
      <c r="BK21" s="152" t="s">
        <v>31</v>
      </c>
      <c r="BL21" s="13">
        <f t="shared" ref="BL21:BL22" si="69">AH21-Z21</f>
        <v>83.832926873523036</v>
      </c>
      <c r="BM21" s="14">
        <f t="shared" si="45"/>
        <v>-248.53985951201798</v>
      </c>
      <c r="BN21" s="14">
        <f t="shared" si="46"/>
        <v>94.932483508199482</v>
      </c>
      <c r="BO21" s="14">
        <f t="shared" si="47"/>
        <v>65.08797926221672</v>
      </c>
      <c r="BP21" s="14">
        <f t="shared" si="48"/>
        <v>94.065719249167216</v>
      </c>
      <c r="BQ21" s="14">
        <f t="shared" si="49"/>
        <v>198.93782855650102</v>
      </c>
      <c r="BR21" s="15">
        <f t="shared" si="50"/>
        <v>91.921463326383162</v>
      </c>
      <c r="BS21" s="412">
        <f t="shared" ref="BS21:BS22" si="70">SUM(BL21:BR21)</f>
        <v>380.23854126397265</v>
      </c>
      <c r="BU21" s="464"/>
      <c r="BV21" s="152" t="s">
        <v>31</v>
      </c>
      <c r="BW21" s="13">
        <f t="shared" si="60"/>
        <v>-170.49750140160552</v>
      </c>
      <c r="BX21" s="14">
        <f t="shared" si="51"/>
        <v>-1716.0338054995343</v>
      </c>
      <c r="BY21" s="14">
        <f t="shared" si="52"/>
        <v>-208.87654309953848</v>
      </c>
      <c r="BZ21" s="14">
        <f t="shared" si="53"/>
        <v>-122.76882544122208</v>
      </c>
      <c r="CA21" s="14">
        <f t="shared" si="54"/>
        <v>-179.87372047933235</v>
      </c>
      <c r="CB21" s="14">
        <f t="shared" si="55"/>
        <v>-591.20216903589949</v>
      </c>
      <c r="CC21" s="15">
        <f t="shared" si="56"/>
        <v>-227.73656856072716</v>
      </c>
      <c r="CD21" s="412">
        <f t="shared" si="61"/>
        <v>-3216.98913351786</v>
      </c>
      <c r="CF21" s="464"/>
      <c r="CG21" s="152" t="s">
        <v>31</v>
      </c>
      <c r="CH21" s="7">
        <f t="shared" si="20"/>
        <v>-25.589347439740521</v>
      </c>
      <c r="CI21" s="8">
        <f t="shared" si="21"/>
        <v>-47.425908462468833</v>
      </c>
      <c r="CJ21" s="8">
        <f t="shared" si="22"/>
        <v>-28.387305510219633</v>
      </c>
      <c r="CK21" s="8">
        <f t="shared" si="23"/>
        <v>-24.786812360432847</v>
      </c>
      <c r="CL21" s="8">
        <f t="shared" si="24"/>
        <v>-27.453336895436294</v>
      </c>
      <c r="CM21" s="8">
        <f t="shared" si="25"/>
        <v>-27.978353549383101</v>
      </c>
      <c r="CN21" s="9">
        <f t="shared" si="26"/>
        <v>-27.56133251371628</v>
      </c>
      <c r="CO21" s="422">
        <f t="shared" si="27"/>
        <v>-35.31157430597483</v>
      </c>
    </row>
    <row r="22" spans="1:93" s="1" customFormat="1" ht="16.2" thickBot="1" x14ac:dyDescent="0.35">
      <c r="A22" s="430">
        <v>2020</v>
      </c>
      <c r="B22" s="47">
        <v>1</v>
      </c>
      <c r="C22" s="431" t="s">
        <v>0</v>
      </c>
      <c r="D22" s="443">
        <f t="shared" si="0"/>
        <v>880.83789101335969</v>
      </c>
      <c r="E22" s="444">
        <f t="shared" si="28"/>
        <v>323.68130557036045</v>
      </c>
      <c r="F22" s="445">
        <f t="shared" si="1"/>
        <v>35.928779918855646</v>
      </c>
      <c r="G22" s="434">
        <f>1/23000*(SUMPRODUCT(M22:M28,J22:J28)+SUMPRODUCT(N22:N28,K22:K28)+SUMPRODUCT(O22:O28,L22:L28))/SUM(J22:L28)*J22</f>
        <v>894.07014238915053</v>
      </c>
      <c r="H22" s="435">
        <f>1/23000*(SUMPRODUCT(M22:M28,J22:J28)+SUMPRODUCT(N22:N28,K22:K28)+SUMPRODUCT(O22:O28,L22:L28))/SUM(J22:L28)*K22</f>
        <v>325.27545512834826</v>
      </c>
      <c r="I22" s="436">
        <f>1/23000*(SUMPRODUCT(M22:M28,J22:J28)+SUMPRODUCT(N22:N28,K22:K28)+SUMPRODUCT(O22:O28,L22:L28))/SUM(J22:L28)*L22</f>
        <v>35.602073551752028</v>
      </c>
      <c r="J22" s="5">
        <v>234.42444865589374</v>
      </c>
      <c r="K22" s="5">
        <v>85.286954137618977</v>
      </c>
      <c r="L22" s="6">
        <v>9.3348341116433247</v>
      </c>
      <c r="M22" s="11">
        <v>86421.325119742061</v>
      </c>
      <c r="N22" s="11">
        <v>87289.669368489529</v>
      </c>
      <c r="O22" s="12">
        <v>88524.544544713426</v>
      </c>
      <c r="P22" s="458">
        <f>SUM(J22:L28)</f>
        <v>2054.9007244576983</v>
      </c>
      <c r="Q22" s="459">
        <f>(SUMPRODUCT(M22:M28,J22:J28)+SUMPRODUCT(N22:N28,K22:K28)+SUMPRODUCT(O22:O28,L22:L28))/SUM(J22:L28)</f>
        <v>87719.576148541222</v>
      </c>
      <c r="R22" s="14"/>
      <c r="X22" s="465"/>
      <c r="Y22" s="153" t="s">
        <v>32</v>
      </c>
      <c r="Z22" s="19">
        <v>46.591066979432156</v>
      </c>
      <c r="AA22" s="20">
        <v>186.19596599867975</v>
      </c>
      <c r="AB22" s="20">
        <v>35.87120119027837</v>
      </c>
      <c r="AC22" s="20">
        <v>28.648266479386123</v>
      </c>
      <c r="AD22" s="20">
        <v>38.447440430261089</v>
      </c>
      <c r="AE22" s="20">
        <v>147.39253207077292</v>
      </c>
      <c r="AF22" s="21">
        <v>51.117557702517438</v>
      </c>
      <c r="AG22" s="413">
        <f t="shared" si="36"/>
        <v>534.26403085132779</v>
      </c>
      <c r="AH22" s="19">
        <v>48.972986669483561</v>
      </c>
      <c r="AI22" s="20">
        <v>195.56100278030453</v>
      </c>
      <c r="AJ22" s="20">
        <v>37.682409448382352</v>
      </c>
      <c r="AK22" s="20">
        <v>30.154823241017951</v>
      </c>
      <c r="AL22" s="20">
        <v>40.472105339964493</v>
      </c>
      <c r="AM22" s="20">
        <v>155.04064181180269</v>
      </c>
      <c r="AN22" s="21">
        <v>53.764729688044241</v>
      </c>
      <c r="AO22" s="413">
        <f t="shared" si="37"/>
        <v>561.64869897899985</v>
      </c>
      <c r="AP22" s="19">
        <v>68.118973364575524</v>
      </c>
      <c r="AQ22" s="20">
        <v>270.97778400299546</v>
      </c>
      <c r="AR22" s="20">
        <v>51.968111202968004</v>
      </c>
      <c r="AS22" s="20">
        <v>41.577331240739404</v>
      </c>
      <c r="AT22" s="20">
        <v>56.052250463793932</v>
      </c>
      <c r="AU22" s="20">
        <v>215.98980390533612</v>
      </c>
      <c r="AV22" s="21">
        <v>74.881914481205143</v>
      </c>
      <c r="AW22" s="413">
        <f t="shared" si="29"/>
        <v>779.56616866161369</v>
      </c>
      <c r="AY22" s="465"/>
      <c r="AZ22" s="153" t="s">
        <v>32</v>
      </c>
      <c r="BA22" s="16">
        <f t="shared" si="68"/>
        <v>5.1123956682574345</v>
      </c>
      <c r="BB22" s="17">
        <f t="shared" si="38"/>
        <v>5.0296668520150263</v>
      </c>
      <c r="BC22" s="17">
        <f t="shared" si="39"/>
        <v>5.0491987945885768</v>
      </c>
      <c r="BD22" s="17">
        <f t="shared" si="40"/>
        <v>5.2588060178645435</v>
      </c>
      <c r="BE22" s="17">
        <f t="shared" si="41"/>
        <v>5.2660590329176529</v>
      </c>
      <c r="BF22" s="17">
        <f t="shared" si="42"/>
        <v>5.188939787910968</v>
      </c>
      <c r="BG22" s="18">
        <f t="shared" si="43"/>
        <v>5.1785963659144727</v>
      </c>
      <c r="BH22" s="423">
        <f t="shared" si="44"/>
        <v>5.1256806646772901</v>
      </c>
      <c r="BJ22" s="465"/>
      <c r="BK22" s="153" t="s">
        <v>32</v>
      </c>
      <c r="BL22" s="19">
        <f t="shared" si="69"/>
        <v>2.3819196900514044</v>
      </c>
      <c r="BM22" s="20">
        <f t="shared" si="45"/>
        <v>9.3650367816247808</v>
      </c>
      <c r="BN22" s="20">
        <f t="shared" si="46"/>
        <v>1.8112082581039814</v>
      </c>
      <c r="BO22" s="20">
        <f t="shared" si="47"/>
        <v>1.5065567616318276</v>
      </c>
      <c r="BP22" s="20">
        <f t="shared" si="48"/>
        <v>2.0246649097034037</v>
      </c>
      <c r="BQ22" s="20">
        <f t="shared" si="49"/>
        <v>7.6481097410297707</v>
      </c>
      <c r="BR22" s="21">
        <f t="shared" si="50"/>
        <v>2.6471719855268034</v>
      </c>
      <c r="BS22" s="413">
        <f t="shared" si="70"/>
        <v>27.384668127671972</v>
      </c>
      <c r="BU22" s="465"/>
      <c r="BV22" s="153" t="s">
        <v>32</v>
      </c>
      <c r="BW22" s="19">
        <f t="shared" si="60"/>
        <v>-19.145986695091963</v>
      </c>
      <c r="BX22" s="20">
        <f t="shared" si="51"/>
        <v>-75.416781222690929</v>
      </c>
      <c r="BY22" s="20">
        <f t="shared" si="52"/>
        <v>-14.285701754585652</v>
      </c>
      <c r="BZ22" s="20">
        <f t="shared" si="53"/>
        <v>-11.422507999721454</v>
      </c>
      <c r="CA22" s="20">
        <f t="shared" si="54"/>
        <v>-15.580145123829439</v>
      </c>
      <c r="CB22" s="20">
        <f t="shared" si="55"/>
        <v>-60.949162093533431</v>
      </c>
      <c r="CC22" s="21">
        <f t="shared" si="56"/>
        <v>-21.117184793160902</v>
      </c>
      <c r="CD22" s="413">
        <f t="shared" si="61"/>
        <v>-217.91746968261376</v>
      </c>
      <c r="CF22" s="465"/>
      <c r="CG22" s="153" t="s">
        <v>32</v>
      </c>
      <c r="CH22" s="16">
        <f t="shared" si="20"/>
        <v>-28.106687093802577</v>
      </c>
      <c r="CI22" s="17">
        <f t="shared" si="21"/>
        <v>-27.831352116252177</v>
      </c>
      <c r="CJ22" s="17">
        <f t="shared" si="22"/>
        <v>-27.489361117611239</v>
      </c>
      <c r="CK22" s="17">
        <f t="shared" si="23"/>
        <v>-27.472922524977136</v>
      </c>
      <c r="CL22" s="17">
        <f t="shared" si="24"/>
        <v>-27.795753060607595</v>
      </c>
      <c r="CM22" s="17">
        <f t="shared" si="25"/>
        <v>-28.218536704744722</v>
      </c>
      <c r="CN22" s="18">
        <f t="shared" si="26"/>
        <v>-28.200647565522871</v>
      </c>
      <c r="CO22" s="423">
        <f t="shared" si="27"/>
        <v>-27.953684811225472</v>
      </c>
    </row>
    <row r="23" spans="1:93" s="1" customFormat="1" x14ac:dyDescent="0.3">
      <c r="A23" s="428">
        <v>2020</v>
      </c>
      <c r="B23" s="327">
        <v>2</v>
      </c>
      <c r="C23" s="429" t="s">
        <v>1</v>
      </c>
      <c r="D23" s="446">
        <f t="shared" si="0"/>
        <v>387.08471563408591</v>
      </c>
      <c r="E23" s="447">
        <f t="shared" si="28"/>
        <v>1694.8414181000144</v>
      </c>
      <c r="F23" s="448">
        <f t="shared" si="1"/>
        <v>143.80041237330224</v>
      </c>
      <c r="G23" s="437">
        <f>1/23000*(SUMPRODUCT(M22:M28,J22:J28)+SUMPRODUCT(N22:N28,K22:K28)+SUMPRODUCT(O22:O28,L22:L28))/SUM(J22:L28)*J23</f>
        <v>387.12154750327699</v>
      </c>
      <c r="H23" s="438">
        <f>1/23000*(SUMPRODUCT(M22:M28,J22:J28)+SUMPRODUCT(N22:N28,K22:K28)+SUMPRODUCT(O22:O28,L22:L28))/SUM(J22:L28)*K23</f>
        <v>1706.7953804094743</v>
      </c>
      <c r="I23" s="439">
        <f>1/23000*(SUMPRODUCT(M22:M28,J22:J28)+SUMPRODUCT(N22:N28,K22:K28)+SUMPRODUCT(O22:O28,L22:L28))/SUM(J22:L28)*L23</f>
        <v>140.46890899028125</v>
      </c>
      <c r="J23" s="8">
        <v>101.50294818454206</v>
      </c>
      <c r="K23" s="8">
        <v>447.52033095717081</v>
      </c>
      <c r="L23" s="9">
        <v>36.83083125373944</v>
      </c>
      <c r="M23" s="14">
        <v>87711.23025311112</v>
      </c>
      <c r="N23" s="14">
        <v>87105.210467032332</v>
      </c>
      <c r="O23" s="15">
        <v>89800.022752680874</v>
      </c>
      <c r="P23" s="13"/>
      <c r="Q23" s="15"/>
      <c r="R23" s="14"/>
      <c r="X23" s="463">
        <f>1+X20</f>
        <v>2024</v>
      </c>
      <c r="Y23" s="120" t="s">
        <v>30</v>
      </c>
      <c r="Z23" s="13">
        <v>1239.8157058204574</v>
      </c>
      <c r="AA23" s="14">
        <v>542.5091409429541</v>
      </c>
      <c r="AB23" s="14">
        <v>556.55779345367353</v>
      </c>
      <c r="AC23" s="14">
        <v>344.60950507841545</v>
      </c>
      <c r="AD23" s="14">
        <v>260.82889060510632</v>
      </c>
      <c r="AE23" s="14">
        <v>309.5793819049847</v>
      </c>
      <c r="AF23" s="15">
        <v>1058.0852356312871</v>
      </c>
      <c r="AG23" s="411">
        <f t="shared" si="36"/>
        <v>4311.9856534368791</v>
      </c>
      <c r="AH23" s="13">
        <v>1868.5388726158017</v>
      </c>
      <c r="AI23" s="14">
        <v>101.72525023964715</v>
      </c>
      <c r="AJ23" s="14">
        <v>698.57714612055622</v>
      </c>
      <c r="AK23" s="14">
        <v>459.8343777291845</v>
      </c>
      <c r="AL23" s="14">
        <v>357.48862895395996</v>
      </c>
      <c r="AM23" s="14">
        <v>45.284374895432357</v>
      </c>
      <c r="AN23" s="15">
        <v>1202.5521636203982</v>
      </c>
      <c r="AO23" s="411">
        <f t="shared" si="37"/>
        <v>4734.0008141749804</v>
      </c>
      <c r="AP23" s="13">
        <v>1191.213817476854</v>
      </c>
      <c r="AQ23" s="14">
        <v>521.53665432758964</v>
      </c>
      <c r="AR23" s="14">
        <v>535.28889608923009</v>
      </c>
      <c r="AS23" s="14">
        <v>331.35030705956814</v>
      </c>
      <c r="AT23" s="14">
        <v>250.52063653573174</v>
      </c>
      <c r="AU23" s="14">
        <v>297.2151531215207</v>
      </c>
      <c r="AV23" s="15">
        <v>1016.3197113190104</v>
      </c>
      <c r="AW23" s="411">
        <f t="shared" si="29"/>
        <v>4143.4451759295043</v>
      </c>
      <c r="AY23" s="463">
        <f>1+AY20</f>
        <v>2024</v>
      </c>
      <c r="AZ23" s="120" t="s">
        <v>30</v>
      </c>
      <c r="BA23" s="7">
        <f>AH23/Z23*100-100</f>
        <v>50.711018084682337</v>
      </c>
      <c r="BB23" s="8">
        <f t="shared" si="38"/>
        <v>-81.249117745217177</v>
      </c>
      <c r="BC23" s="8">
        <f t="shared" si="39"/>
        <v>25.517449281519049</v>
      </c>
      <c r="BD23" s="8">
        <f t="shared" si="40"/>
        <v>33.436359401795869</v>
      </c>
      <c r="BE23" s="8">
        <f t="shared" si="41"/>
        <v>37.058677865250758</v>
      </c>
      <c r="BF23" s="8">
        <f t="shared" si="42"/>
        <v>-85.372289776930003</v>
      </c>
      <c r="BG23" s="9">
        <f t="shared" si="43"/>
        <v>13.653619115374724</v>
      </c>
      <c r="BH23" s="421">
        <f t="shared" si="44"/>
        <v>9.7870260862703304</v>
      </c>
      <c r="BJ23" s="463">
        <f>1+BJ20</f>
        <v>2024</v>
      </c>
      <c r="BK23" s="120" t="s">
        <v>30</v>
      </c>
      <c r="BL23" s="13">
        <f>AH23-Z23</f>
        <v>628.72316679534424</v>
      </c>
      <c r="BM23" s="14">
        <f t="shared" si="45"/>
        <v>-440.78389070330695</v>
      </c>
      <c r="BN23" s="14">
        <f t="shared" si="46"/>
        <v>142.0193526668827</v>
      </c>
      <c r="BO23" s="14">
        <f t="shared" si="47"/>
        <v>115.22487265076904</v>
      </c>
      <c r="BP23" s="14">
        <f t="shared" si="48"/>
        <v>96.659738348853637</v>
      </c>
      <c r="BQ23" s="14">
        <f t="shared" si="49"/>
        <v>-264.29500700955236</v>
      </c>
      <c r="BR23" s="15">
        <f t="shared" si="50"/>
        <v>144.46692798911113</v>
      </c>
      <c r="BS23" s="411">
        <f>SUM(BL23:BR23)</f>
        <v>422.01516073810149</v>
      </c>
      <c r="BU23" s="463">
        <f>1+BU20</f>
        <v>2024</v>
      </c>
      <c r="BV23" s="120" t="s">
        <v>30</v>
      </c>
      <c r="BW23" s="13">
        <f t="shared" si="60"/>
        <v>677.32505513894762</v>
      </c>
      <c r="BX23" s="14">
        <f t="shared" si="51"/>
        <v>-419.81140408794249</v>
      </c>
      <c r="BY23" s="14">
        <f t="shared" si="52"/>
        <v>163.28825003132613</v>
      </c>
      <c r="BZ23" s="14">
        <f t="shared" si="53"/>
        <v>128.48407066961636</v>
      </c>
      <c r="CA23" s="14">
        <f t="shared" si="54"/>
        <v>106.96799241822822</v>
      </c>
      <c r="CB23" s="14">
        <f t="shared" si="55"/>
        <v>-251.93077822608834</v>
      </c>
      <c r="CC23" s="15">
        <f t="shared" si="56"/>
        <v>186.23245230138787</v>
      </c>
      <c r="CD23" s="411">
        <f t="shared" si="61"/>
        <v>590.55563824547528</v>
      </c>
      <c r="CF23" s="463">
        <f>1+CF20</f>
        <v>2024</v>
      </c>
      <c r="CG23" s="120" t="s">
        <v>30</v>
      </c>
      <c r="CH23" s="7">
        <f t="shared" si="20"/>
        <v>56.860073750119028</v>
      </c>
      <c r="CI23" s="8">
        <f t="shared" si="21"/>
        <v>-80.495090921116528</v>
      </c>
      <c r="CJ23" s="8">
        <f t="shared" si="22"/>
        <v>30.50469591734381</v>
      </c>
      <c r="CK23" s="8">
        <f t="shared" si="23"/>
        <v>38.775902098837747</v>
      </c>
      <c r="CL23" s="8">
        <f t="shared" si="24"/>
        <v>42.698275837636004</v>
      </c>
      <c r="CM23" s="8">
        <f t="shared" si="25"/>
        <v>-84.763773172454236</v>
      </c>
      <c r="CN23" s="9">
        <f t="shared" si="26"/>
        <v>18.324199582795629</v>
      </c>
      <c r="CO23" s="421">
        <f t="shared" si="27"/>
        <v>14.252768244073508</v>
      </c>
    </row>
    <row r="24" spans="1:93" s="1" customFormat="1" x14ac:dyDescent="0.3">
      <c r="A24" s="428">
        <v>2020</v>
      </c>
      <c r="B24" s="327">
        <v>3</v>
      </c>
      <c r="C24" s="429" t="s">
        <v>2</v>
      </c>
      <c r="D24" s="446">
        <f t="shared" si="0"/>
        <v>399.00198052392773</v>
      </c>
      <c r="E24" s="447">
        <f t="shared" si="28"/>
        <v>341.55425726087958</v>
      </c>
      <c r="F24" s="448">
        <f t="shared" si="1"/>
        <v>27.731375997553524</v>
      </c>
      <c r="G24" s="437">
        <f>1/23000*(SUMPRODUCT(M22:M28,J22:J28)+SUMPRODUCT(N22:N28,K22:K28)+SUMPRODUCT(O22:O28,L22:L28))/SUM(J22:L28)*J24</f>
        <v>393.08146540486837</v>
      </c>
      <c r="H24" s="438">
        <f>1/23000*(SUMPRODUCT(M22:M28,J22:J28)+SUMPRODUCT(N22:N28,K22:K28)+SUMPRODUCT(O22:O28,L22:L28))/SUM(J22:L28)*K24</f>
        <v>341.02306713636972</v>
      </c>
      <c r="I24" s="439">
        <f>1/23000*(SUMPRODUCT(M22:M28,J22:J28)+SUMPRODUCT(N22:N28,K22:K28)+SUMPRODUCT(O22:O28,L22:L28))/SUM(J22:L28)*L24</f>
        <v>26.68992263324316</v>
      </c>
      <c r="J24" s="8">
        <v>103.06563370760568</v>
      </c>
      <c r="K24" s="8">
        <v>89.415964925030508</v>
      </c>
      <c r="L24" s="9">
        <v>6.998075543879624</v>
      </c>
      <c r="M24" s="14">
        <v>89040.791017550611</v>
      </c>
      <c r="N24" s="14">
        <v>87856.211400131579</v>
      </c>
      <c r="O24" s="15">
        <v>91142.435365899568</v>
      </c>
      <c r="P24" s="13"/>
      <c r="Q24" s="15"/>
      <c r="R24" s="14"/>
      <c r="X24" s="464"/>
      <c r="Y24" s="152" t="s">
        <v>31</v>
      </c>
      <c r="Z24" s="13">
        <v>444.14134893606126</v>
      </c>
      <c r="AA24" s="14">
        <v>2318.8509107799091</v>
      </c>
      <c r="AB24" s="14">
        <v>465.49013587662694</v>
      </c>
      <c r="AC24" s="14">
        <v>331.5347469282529</v>
      </c>
      <c r="AD24" s="14">
        <v>411.45157503047125</v>
      </c>
      <c r="AE24" s="14">
        <v>1427.7404902406265</v>
      </c>
      <c r="AF24" s="15">
        <v>546.0848594225231</v>
      </c>
      <c r="AG24" s="412">
        <f t="shared" si="36"/>
        <v>5945.2940672144705</v>
      </c>
      <c r="AH24" s="13">
        <v>534.91579632044602</v>
      </c>
      <c r="AI24" s="14">
        <v>2051.8503805804135</v>
      </c>
      <c r="AJ24" s="14">
        <v>567.88715774032619</v>
      </c>
      <c r="AK24" s="14">
        <v>401.99812381489204</v>
      </c>
      <c r="AL24" s="14">
        <v>513.09059930202829</v>
      </c>
      <c r="AM24" s="14">
        <v>1642.9831089721192</v>
      </c>
      <c r="AN24" s="15">
        <v>642.83081896216504</v>
      </c>
      <c r="AO24" s="412">
        <f t="shared" si="37"/>
        <v>6355.5559856923901</v>
      </c>
      <c r="AP24" s="13">
        <v>793.89835367460205</v>
      </c>
      <c r="AQ24" s="14">
        <v>4352.6318762962728</v>
      </c>
      <c r="AR24" s="14">
        <v>887.75200749514738</v>
      </c>
      <c r="AS24" s="14">
        <v>589.81961170834825</v>
      </c>
      <c r="AT24" s="14">
        <v>789.02804572678451</v>
      </c>
      <c r="AU24" s="14">
        <v>2506.8851062285885</v>
      </c>
      <c r="AV24" s="15">
        <v>988.21658407646612</v>
      </c>
      <c r="AW24" s="412">
        <f t="shared" si="29"/>
        <v>10908.231585206209</v>
      </c>
      <c r="AY24" s="464"/>
      <c r="AZ24" s="152" t="s">
        <v>31</v>
      </c>
      <c r="BA24" s="7">
        <f t="shared" ref="BA24:BA25" si="71">AH24/Z24*100-100</f>
        <v>20.438188788734621</v>
      </c>
      <c r="BB24" s="8">
        <f t="shared" si="38"/>
        <v>-11.51434656528626</v>
      </c>
      <c r="BC24" s="8">
        <f t="shared" si="39"/>
        <v>21.997678140023666</v>
      </c>
      <c r="BD24" s="8">
        <f t="shared" si="40"/>
        <v>21.253692875180903</v>
      </c>
      <c r="BE24" s="8">
        <f t="shared" si="41"/>
        <v>24.702548353115404</v>
      </c>
      <c r="BF24" s="8">
        <f t="shared" si="42"/>
        <v>15.075752225477373</v>
      </c>
      <c r="BG24" s="9">
        <f t="shared" si="43"/>
        <v>17.716286740113873</v>
      </c>
      <c r="BH24" s="422">
        <f t="shared" si="44"/>
        <v>6.9006160812183026</v>
      </c>
      <c r="BJ24" s="464"/>
      <c r="BK24" s="152" t="s">
        <v>31</v>
      </c>
      <c r="BL24" s="13">
        <f t="shared" ref="BL24:BL25" si="72">AH24-Z24</f>
        <v>90.774447384384757</v>
      </c>
      <c r="BM24" s="14">
        <f t="shared" si="45"/>
        <v>-267.00053019949564</v>
      </c>
      <c r="BN24" s="14">
        <f t="shared" si="46"/>
        <v>102.39702186369925</v>
      </c>
      <c r="BO24" s="14">
        <f t="shared" si="47"/>
        <v>70.463376886639139</v>
      </c>
      <c r="BP24" s="14">
        <f t="shared" si="48"/>
        <v>101.63902427155705</v>
      </c>
      <c r="BQ24" s="14">
        <f t="shared" si="49"/>
        <v>215.24261873149271</v>
      </c>
      <c r="BR24" s="15">
        <f t="shared" si="50"/>
        <v>96.745959539641945</v>
      </c>
      <c r="BS24" s="412">
        <f t="shared" ref="BS24:BS25" si="73">SUM(BL24:BR24)</f>
        <v>410.26191847791921</v>
      </c>
      <c r="BU24" s="464"/>
      <c r="BV24" s="152" t="s">
        <v>31</v>
      </c>
      <c r="BW24" s="13">
        <f t="shared" si="60"/>
        <v>-258.98255735415603</v>
      </c>
      <c r="BX24" s="14">
        <f t="shared" si="51"/>
        <v>-2300.7814957158594</v>
      </c>
      <c r="BY24" s="14">
        <f t="shared" si="52"/>
        <v>-319.86484975482119</v>
      </c>
      <c r="BZ24" s="14">
        <f t="shared" si="53"/>
        <v>-187.82148789345621</v>
      </c>
      <c r="CA24" s="14">
        <f t="shared" si="54"/>
        <v>-275.93744642475622</v>
      </c>
      <c r="CB24" s="14">
        <f t="shared" si="55"/>
        <v>-863.90199725646926</v>
      </c>
      <c r="CC24" s="15">
        <f t="shared" si="56"/>
        <v>-345.38576511430108</v>
      </c>
      <c r="CD24" s="412">
        <f t="shared" si="61"/>
        <v>-4552.6755995138192</v>
      </c>
      <c r="CF24" s="464"/>
      <c r="CG24" s="152" t="s">
        <v>31</v>
      </c>
      <c r="CH24" s="7">
        <f t="shared" si="20"/>
        <v>-32.621626705162072</v>
      </c>
      <c r="CI24" s="8">
        <f t="shared" si="21"/>
        <v>-52.859547076460615</v>
      </c>
      <c r="CJ24" s="8">
        <f t="shared" si="22"/>
        <v>-36.030878787572853</v>
      </c>
      <c r="CK24" s="8">
        <f t="shared" si="23"/>
        <v>-31.843886531587472</v>
      </c>
      <c r="CL24" s="8">
        <f t="shared" si="24"/>
        <v>-34.971817278128114</v>
      </c>
      <c r="CM24" s="8">
        <f t="shared" si="25"/>
        <v>-34.461172357282138</v>
      </c>
      <c r="CN24" s="9">
        <f t="shared" si="26"/>
        <v>-34.950411749776492</v>
      </c>
      <c r="CO24" s="422">
        <f t="shared" si="27"/>
        <v>-41.736147275129156</v>
      </c>
    </row>
    <row r="25" spans="1:93" s="1" customFormat="1" ht="16.2" thickBot="1" x14ac:dyDescent="0.35">
      <c r="A25" s="428">
        <v>2020</v>
      </c>
      <c r="B25" s="327">
        <v>4</v>
      </c>
      <c r="C25" s="429" t="s">
        <v>3</v>
      </c>
      <c r="D25" s="446">
        <f t="shared" si="0"/>
        <v>249.82427115733546</v>
      </c>
      <c r="E25" s="447">
        <f t="shared" si="28"/>
        <v>241.80264893241608</v>
      </c>
      <c r="F25" s="448">
        <f t="shared" si="1"/>
        <v>22.116399550839425</v>
      </c>
      <c r="G25" s="437">
        <f>1/23000*(SUMPRODUCT(M22:M28,J22:J28)+SUMPRODUCT(N22:N28,K22:K28)+SUMPRODUCT(O22:O28,L22:L28))/SUM(J22:L28)*J25</f>
        <v>238.29588562743996</v>
      </c>
      <c r="H25" s="438">
        <f>1/23000*(SUMPRODUCT(M22:M28,J22:J28)+SUMPRODUCT(N22:N28,K22:K28)+SUMPRODUCT(O22:O28,L22:L28))/SUM(J22:L28)*K25</f>
        <v>240.04173194751968</v>
      </c>
      <c r="I25" s="439">
        <f>1/23000*(SUMPRODUCT(M22:M28,J22:J28)+SUMPRODUCT(N22:N28,K22:K28)+SUMPRODUCT(O22:O28,L22:L28))/SUM(J22:L28)*L25</f>
        <v>21.465198901442093</v>
      </c>
      <c r="J25" s="8">
        <v>62.480983265925929</v>
      </c>
      <c r="K25" s="8">
        <v>62.938742720826141</v>
      </c>
      <c r="L25" s="9">
        <v>5.6281573214302227</v>
      </c>
      <c r="M25" s="14">
        <v>91963.313255863555</v>
      </c>
      <c r="N25" s="14">
        <v>88363.076302846253</v>
      </c>
      <c r="O25" s="15">
        <v>90380.769516236993</v>
      </c>
      <c r="P25" s="13"/>
      <c r="Q25" s="15"/>
      <c r="R25" s="14"/>
      <c r="X25" s="465"/>
      <c r="Y25" s="153" t="s">
        <v>32</v>
      </c>
      <c r="Z25" s="19">
        <v>50.630279750455536</v>
      </c>
      <c r="AA25" s="20">
        <v>202.33479204894019</v>
      </c>
      <c r="AB25" s="20">
        <v>38.985310176132352</v>
      </c>
      <c r="AC25" s="20">
        <v>31.153496692370549</v>
      </c>
      <c r="AD25" s="20">
        <v>41.803626939080338</v>
      </c>
      <c r="AE25" s="20">
        <v>160.24207808459258</v>
      </c>
      <c r="AF25" s="21">
        <v>55.572948886505337</v>
      </c>
      <c r="AG25" s="413">
        <f t="shared" si="36"/>
        <v>580.72253257807688</v>
      </c>
      <c r="AH25" s="19">
        <v>53.233578018391235</v>
      </c>
      <c r="AI25" s="20">
        <v>212.56696869079468</v>
      </c>
      <c r="AJ25" s="20">
        <v>40.933150204942812</v>
      </c>
      <c r="AK25" s="20">
        <v>32.783701837510797</v>
      </c>
      <c r="AL25" s="20">
        <v>43.993683809939654</v>
      </c>
      <c r="AM25" s="20">
        <v>168.52080544539612</v>
      </c>
      <c r="AN25" s="21">
        <v>58.452757850779825</v>
      </c>
      <c r="AO25" s="413">
        <f t="shared" si="37"/>
        <v>610.48464585775514</v>
      </c>
      <c r="AP25" s="19">
        <v>80.319510987925895</v>
      </c>
      <c r="AQ25" s="20">
        <v>319.25326988513592</v>
      </c>
      <c r="AR25" s="20">
        <v>61.185269881876913</v>
      </c>
      <c r="AS25" s="20">
        <v>48.997517053830386</v>
      </c>
      <c r="AT25" s="20">
        <v>66.095118913792064</v>
      </c>
      <c r="AU25" s="20">
        <v>254.84525403576058</v>
      </c>
      <c r="AV25" s="21">
        <v>88.391295202997256</v>
      </c>
      <c r="AW25" s="413">
        <f t="shared" si="29"/>
        <v>919.08723596131904</v>
      </c>
      <c r="AY25" s="465"/>
      <c r="AZ25" s="153" t="s">
        <v>32</v>
      </c>
      <c r="BA25" s="16">
        <f t="shared" si="71"/>
        <v>5.1417813228896421</v>
      </c>
      <c r="BB25" s="17">
        <f t="shared" si="38"/>
        <v>5.0570524911897223</v>
      </c>
      <c r="BC25" s="17">
        <f t="shared" si="39"/>
        <v>4.996343545838883</v>
      </c>
      <c r="BD25" s="17">
        <f t="shared" si="40"/>
        <v>5.2328159539775925</v>
      </c>
      <c r="BE25" s="17">
        <f t="shared" si="41"/>
        <v>5.2389159295934888</v>
      </c>
      <c r="BF25" s="17">
        <f t="shared" si="42"/>
        <v>5.1663879174314928</v>
      </c>
      <c r="BG25" s="18">
        <f t="shared" si="43"/>
        <v>5.1820337447915819</v>
      </c>
      <c r="BH25" s="423">
        <f t="shared" si="44"/>
        <v>5.125014376065522</v>
      </c>
      <c r="BJ25" s="465"/>
      <c r="BK25" s="153" t="s">
        <v>32</v>
      </c>
      <c r="BL25" s="19">
        <f t="shared" si="72"/>
        <v>2.6032982679356991</v>
      </c>
      <c r="BM25" s="20">
        <f t="shared" si="45"/>
        <v>10.232176641854494</v>
      </c>
      <c r="BN25" s="20">
        <f t="shared" si="46"/>
        <v>1.9478400288104609</v>
      </c>
      <c r="BO25" s="20">
        <f t="shared" si="47"/>
        <v>1.6302051451402484</v>
      </c>
      <c r="BP25" s="20">
        <f t="shared" si="48"/>
        <v>2.1900568708593156</v>
      </c>
      <c r="BQ25" s="20">
        <f t="shared" si="49"/>
        <v>8.2787273608035434</v>
      </c>
      <c r="BR25" s="21">
        <f t="shared" si="50"/>
        <v>2.8798089642744884</v>
      </c>
      <c r="BS25" s="413">
        <f t="shared" si="73"/>
        <v>29.76211327967825</v>
      </c>
      <c r="BU25" s="465"/>
      <c r="BV25" s="153" t="s">
        <v>32</v>
      </c>
      <c r="BW25" s="19">
        <f t="shared" si="60"/>
        <v>-27.08593296953466</v>
      </c>
      <c r="BX25" s="20">
        <f t="shared" si="51"/>
        <v>-106.68630119434124</v>
      </c>
      <c r="BY25" s="20">
        <f t="shared" si="52"/>
        <v>-20.2521196769341</v>
      </c>
      <c r="BZ25" s="20">
        <f t="shared" si="53"/>
        <v>-16.213815216319588</v>
      </c>
      <c r="CA25" s="20">
        <f t="shared" si="54"/>
        <v>-22.10143510385241</v>
      </c>
      <c r="CB25" s="20">
        <f t="shared" si="55"/>
        <v>-86.324448590364455</v>
      </c>
      <c r="CC25" s="21">
        <f t="shared" si="56"/>
        <v>-29.938537352217431</v>
      </c>
      <c r="CD25" s="413">
        <f t="shared" si="61"/>
        <v>-308.6025901035639</v>
      </c>
      <c r="CF25" s="465"/>
      <c r="CG25" s="153" t="s">
        <v>32</v>
      </c>
      <c r="CH25" s="16">
        <f t="shared" si="20"/>
        <v>-33.722731421517722</v>
      </c>
      <c r="CI25" s="17">
        <f t="shared" si="21"/>
        <v>-33.417449798627246</v>
      </c>
      <c r="CJ25" s="17">
        <f t="shared" si="22"/>
        <v>-33.099665517586914</v>
      </c>
      <c r="CK25" s="17">
        <f t="shared" si="23"/>
        <v>-33.091095613082857</v>
      </c>
      <c r="CL25" s="17">
        <f t="shared" si="24"/>
        <v>-33.438830986414189</v>
      </c>
      <c r="CM25" s="17">
        <f t="shared" si="25"/>
        <v>-33.873280833494022</v>
      </c>
      <c r="CN25" s="18">
        <f t="shared" si="26"/>
        <v>-33.870458944471096</v>
      </c>
      <c r="CO25" s="423">
        <f t="shared" si="27"/>
        <v>-33.577072777077703</v>
      </c>
    </row>
    <row r="26" spans="1:93" s="1" customFormat="1" x14ac:dyDescent="0.3">
      <c r="A26" s="428">
        <v>2020</v>
      </c>
      <c r="B26" s="327">
        <v>5</v>
      </c>
      <c r="C26" s="429" t="s">
        <v>4</v>
      </c>
      <c r="D26" s="446">
        <f t="shared" si="0"/>
        <v>188.11409830649427</v>
      </c>
      <c r="E26" s="447">
        <f t="shared" si="28"/>
        <v>299.20754954739004</v>
      </c>
      <c r="F26" s="448">
        <f t="shared" si="1"/>
        <v>29.645638340266544</v>
      </c>
      <c r="G26" s="437">
        <f>1/23000*(SUMPRODUCT(M22:M28,J22:J28)+SUMPRODUCT(N22:N28,K22:K28)+SUMPRODUCT(O22:O28,L22:L28))/SUM(J22:L28)*J26</f>
        <v>182.48669701728465</v>
      </c>
      <c r="H26" s="438">
        <f>1/23000*(SUMPRODUCT(M22:M28,J22:J28)+SUMPRODUCT(N22:N28,K22:K28)+SUMPRODUCT(O22:O28,L22:L28))/SUM(J22:L28)*K26</f>
        <v>310.95742392182473</v>
      </c>
      <c r="I26" s="439">
        <f>1/23000*(SUMPRODUCT(M22:M28,J22:J28)+SUMPRODUCT(N22:N28,K22:K28)+SUMPRODUCT(O22:O28,L22:L28))/SUM(J22:L28)*L26</f>
        <v>29.276095684653008</v>
      </c>
      <c r="J26" s="8">
        <v>47.847860371442835</v>
      </c>
      <c r="K26" s="8">
        <v>81.532778248848246</v>
      </c>
      <c r="L26" s="9">
        <v>7.6761679696991676</v>
      </c>
      <c r="M26" s="14">
        <v>90424.613085345802</v>
      </c>
      <c r="N26" s="14">
        <v>84404.993763194681</v>
      </c>
      <c r="O26" s="15">
        <v>88826.831892899878</v>
      </c>
      <c r="P26" s="13"/>
      <c r="Q26" s="15"/>
      <c r="R26" s="14"/>
      <c r="X26" s="463">
        <f>1+X23</f>
        <v>2025</v>
      </c>
      <c r="Y26" s="120" t="s">
        <v>30</v>
      </c>
      <c r="Z26" s="13">
        <v>1345.5940312340156</v>
      </c>
      <c r="AA26" s="14">
        <v>588.29329903934911</v>
      </c>
      <c r="AB26" s="14">
        <v>602.90162912055905</v>
      </c>
      <c r="AC26" s="14">
        <v>372.25604968540307</v>
      </c>
      <c r="AD26" s="14">
        <v>282.05616032278749</v>
      </c>
      <c r="AE26" s="14">
        <v>335.02236371885209</v>
      </c>
      <c r="AF26" s="15">
        <v>1144.523054611901</v>
      </c>
      <c r="AG26" s="411">
        <f t="shared" si="36"/>
        <v>4670.6465877328665</v>
      </c>
      <c r="AH26" s="13">
        <v>2015.1166932632786</v>
      </c>
      <c r="AI26" s="14">
        <v>109.99197760746027</v>
      </c>
      <c r="AJ26" s="14">
        <v>759.34419027098818</v>
      </c>
      <c r="AK26" s="14">
        <v>498.98377165506423</v>
      </c>
      <c r="AL26" s="14">
        <v>388.35249664967654</v>
      </c>
      <c r="AM26" s="14">
        <v>49.160650705194556</v>
      </c>
      <c r="AN26" s="15">
        <v>1305.0143458450743</v>
      </c>
      <c r="AO26" s="411">
        <f t="shared" si="37"/>
        <v>5125.9641259967375</v>
      </c>
      <c r="AP26" s="13">
        <v>1285.684006744408</v>
      </c>
      <c r="AQ26" s="14">
        <v>562.45416637368351</v>
      </c>
      <c r="AR26" s="14">
        <v>576.71507038015568</v>
      </c>
      <c r="AS26" s="14">
        <v>355.90414441146493</v>
      </c>
      <c r="AT26" s="14">
        <v>269.3503752407151</v>
      </c>
      <c r="AU26" s="14">
        <v>319.80723215360507</v>
      </c>
      <c r="AV26" s="15">
        <v>1093.1577502756236</v>
      </c>
      <c r="AW26" s="411">
        <f t="shared" si="29"/>
        <v>4463.0727455796559</v>
      </c>
      <c r="AY26" s="463">
        <f>1+AY23</f>
        <v>2025</v>
      </c>
      <c r="AZ26" s="120" t="s">
        <v>30</v>
      </c>
      <c r="BA26" s="7">
        <f>AH26/Z26*100-100</f>
        <v>49.756661109388091</v>
      </c>
      <c r="BB26" s="8">
        <f t="shared" si="38"/>
        <v>-81.303207466909583</v>
      </c>
      <c r="BC26" s="8">
        <f t="shared" si="39"/>
        <v>25.948273083724942</v>
      </c>
      <c r="BD26" s="8">
        <f t="shared" si="40"/>
        <v>34.043159829574279</v>
      </c>
      <c r="BE26" s="8">
        <f t="shared" si="41"/>
        <v>37.686231070167963</v>
      </c>
      <c r="BF26" s="8">
        <f t="shared" si="42"/>
        <v>-85.326158481035094</v>
      </c>
      <c r="BG26" s="9">
        <f t="shared" si="43"/>
        <v>14.022547696742961</v>
      </c>
      <c r="BH26" s="421">
        <f t="shared" si="44"/>
        <v>9.7484904865148962</v>
      </c>
      <c r="BJ26" s="463">
        <f>1+BJ23</f>
        <v>2025</v>
      </c>
      <c r="BK26" s="120" t="s">
        <v>30</v>
      </c>
      <c r="BL26" s="13">
        <f>AH26-Z26</f>
        <v>669.52266202926307</v>
      </c>
      <c r="BM26" s="14">
        <f t="shared" si="45"/>
        <v>-478.30132143188882</v>
      </c>
      <c r="BN26" s="14">
        <f t="shared" si="46"/>
        <v>156.44256115042913</v>
      </c>
      <c r="BO26" s="14">
        <f t="shared" si="47"/>
        <v>126.72772196966116</v>
      </c>
      <c r="BP26" s="14">
        <f t="shared" si="48"/>
        <v>106.29633632688905</v>
      </c>
      <c r="BQ26" s="14">
        <f t="shared" si="49"/>
        <v>-285.86171301365755</v>
      </c>
      <c r="BR26" s="15">
        <f t="shared" si="50"/>
        <v>160.49129123317334</v>
      </c>
      <c r="BS26" s="411">
        <f>SUM(BL26:BR26)</f>
        <v>455.31753826386932</v>
      </c>
      <c r="BU26" s="463">
        <f>1+BU23</f>
        <v>2025</v>
      </c>
      <c r="BV26" s="120" t="s">
        <v>30</v>
      </c>
      <c r="BW26" s="13">
        <f t="shared" si="60"/>
        <v>729.4326865188707</v>
      </c>
      <c r="BX26" s="14">
        <f t="shared" si="51"/>
        <v>-452.46218876622322</v>
      </c>
      <c r="BY26" s="14">
        <f t="shared" si="52"/>
        <v>182.6291198908325</v>
      </c>
      <c r="BZ26" s="14">
        <f t="shared" si="53"/>
        <v>143.0796272435993</v>
      </c>
      <c r="CA26" s="14">
        <f t="shared" si="54"/>
        <v>119.00212140896144</v>
      </c>
      <c r="CB26" s="14">
        <f t="shared" si="55"/>
        <v>-270.64658144841053</v>
      </c>
      <c r="CC26" s="15">
        <f t="shared" si="56"/>
        <v>211.85659556945075</v>
      </c>
      <c r="CD26" s="411">
        <f t="shared" si="61"/>
        <v>662.89138041708088</v>
      </c>
      <c r="CF26" s="463">
        <f>1+CF23</f>
        <v>2025</v>
      </c>
      <c r="CG26" s="120" t="s">
        <v>30</v>
      </c>
      <c r="CH26" s="7">
        <f t="shared" si="20"/>
        <v>56.73498952249787</v>
      </c>
      <c r="CI26" s="8">
        <f t="shared" si="21"/>
        <v>-80.444277208112325</v>
      </c>
      <c r="CJ26" s="8">
        <f t="shared" si="22"/>
        <v>31.667131530037551</v>
      </c>
      <c r="CK26" s="8">
        <f t="shared" si="23"/>
        <v>40.201731137523154</v>
      </c>
      <c r="CL26" s="8">
        <f t="shared" si="24"/>
        <v>44.181160431876407</v>
      </c>
      <c r="CM26" s="8">
        <f t="shared" si="25"/>
        <v>-84.628036591248048</v>
      </c>
      <c r="CN26" s="9">
        <f t="shared" si="26"/>
        <v>19.380239998850499</v>
      </c>
      <c r="CO26" s="421">
        <f t="shared" si="27"/>
        <v>14.852802501900214</v>
      </c>
    </row>
    <row r="27" spans="1:93" s="1" customFormat="1" x14ac:dyDescent="0.3">
      <c r="A27" s="428">
        <v>2020</v>
      </c>
      <c r="B27" s="327">
        <v>6</v>
      </c>
      <c r="C27" s="429" t="s">
        <v>5</v>
      </c>
      <c r="D27" s="446">
        <f t="shared" si="0"/>
        <v>222.47249244718799</v>
      </c>
      <c r="E27" s="447">
        <f t="shared" si="28"/>
        <v>1035.917197150816</v>
      </c>
      <c r="F27" s="448">
        <f t="shared" si="1"/>
        <v>113.55000883871573</v>
      </c>
      <c r="G27" s="437">
        <f>1/23000*(SUMPRODUCT(M22:M28,J22:J28)+SUMPRODUCT(N22:N28,K22:K28)+SUMPRODUCT(O22:O28,L22:L28))/SUM(J22:L28)*J27</f>
        <v>218.29504132933607</v>
      </c>
      <c r="H27" s="438">
        <f>1/23000*(SUMPRODUCT(M22:M28,J22:J28)+SUMPRODUCT(N22:N28,K22:K28)+SUMPRODUCT(O22:O28,L22:L28))/SUM(J22:L28)*K27</f>
        <v>1045.9592920525527</v>
      </c>
      <c r="I27" s="439">
        <f>1/23000*(SUMPRODUCT(M22:M28,J22:J28)+SUMPRODUCT(N22:N28,K22:K28)+SUMPRODUCT(O22:O28,L22:L28))/SUM(J22:L28)*L27</f>
        <v>113.53161333817904</v>
      </c>
      <c r="J27" s="8">
        <v>57.236778505093426</v>
      </c>
      <c r="K27" s="8">
        <v>274.24965752765763</v>
      </c>
      <c r="L27" s="9">
        <v>29.767894709800679</v>
      </c>
      <c r="M27" s="14">
        <v>89398.241129695671</v>
      </c>
      <c r="N27" s="14">
        <v>86877.393938280278</v>
      </c>
      <c r="O27" s="15">
        <v>87733.789330778935</v>
      </c>
      <c r="P27" s="13"/>
      <c r="Q27" s="15"/>
      <c r="R27" s="14"/>
      <c r="X27" s="464"/>
      <c r="Y27" s="152" t="s">
        <v>31</v>
      </c>
      <c r="Z27" s="13">
        <v>477.65664221523849</v>
      </c>
      <c r="AA27" s="14">
        <v>2494.7989155650675</v>
      </c>
      <c r="AB27" s="14">
        <v>500.68093814521819</v>
      </c>
      <c r="AC27" s="14">
        <v>356.6771685177286</v>
      </c>
      <c r="AD27" s="14">
        <v>443.0161795709023</v>
      </c>
      <c r="AE27" s="14">
        <v>1536.7118946890882</v>
      </c>
      <c r="AF27" s="15">
        <v>587.13136879219962</v>
      </c>
      <c r="AG27" s="412">
        <f t="shared" si="36"/>
        <v>6396.6731074954423</v>
      </c>
      <c r="AH27" s="13">
        <v>575.46578142799751</v>
      </c>
      <c r="AI27" s="14">
        <v>2207.815692330626</v>
      </c>
      <c r="AJ27" s="14">
        <v>610.87608286451848</v>
      </c>
      <c r="AK27" s="14">
        <v>432.51618907064841</v>
      </c>
      <c r="AL27" s="14">
        <v>552.35886506965767</v>
      </c>
      <c r="AM27" s="14">
        <v>1768.1348768868061</v>
      </c>
      <c r="AN27" s="15">
        <v>691.11777086700909</v>
      </c>
      <c r="AO27" s="412">
        <f t="shared" si="37"/>
        <v>6838.2852585172641</v>
      </c>
      <c r="AP27" s="13">
        <v>944.86586169028692</v>
      </c>
      <c r="AQ27" s="14">
        <v>5234.8061014546629</v>
      </c>
      <c r="AR27" s="14">
        <v>1071.3977049631565</v>
      </c>
      <c r="AS27" s="14">
        <v>701.64306896303469</v>
      </c>
      <c r="AT27" s="14">
        <v>948.39419563478862</v>
      </c>
      <c r="AU27" s="14">
        <v>2967.1314522205694</v>
      </c>
      <c r="AV27" s="15">
        <v>1181.6283415296296</v>
      </c>
      <c r="AW27" s="412">
        <f t="shared" si="29"/>
        <v>13049.866726456128</v>
      </c>
      <c r="AY27" s="464"/>
      <c r="AZ27" s="152" t="s">
        <v>31</v>
      </c>
      <c r="BA27" s="7">
        <f t="shared" ref="BA27:BA28" si="74">AH27/Z27*100-100</f>
        <v>20.476871997246278</v>
      </c>
      <c r="BB27" s="8">
        <f t="shared" si="38"/>
        <v>-11.503260701451779</v>
      </c>
      <c r="BC27" s="8">
        <f t="shared" si="39"/>
        <v>22.00905533322684</v>
      </c>
      <c r="BD27" s="8">
        <f t="shared" si="40"/>
        <v>21.262650723647369</v>
      </c>
      <c r="BE27" s="8">
        <f t="shared" si="41"/>
        <v>24.681420350079037</v>
      </c>
      <c r="BF27" s="8">
        <f t="shared" si="42"/>
        <v>15.059620674345069</v>
      </c>
      <c r="BG27" s="9">
        <f t="shared" si="43"/>
        <v>17.710925970234243</v>
      </c>
      <c r="BH27" s="422">
        <f t="shared" si="44"/>
        <v>6.903778629931125</v>
      </c>
      <c r="BJ27" s="464"/>
      <c r="BK27" s="152" t="s">
        <v>31</v>
      </c>
      <c r="BL27" s="13">
        <f t="shared" ref="BL27:BL28" si="75">AH27-Z27</f>
        <v>97.809139212759021</v>
      </c>
      <c r="BM27" s="14">
        <f t="shared" si="45"/>
        <v>-286.98322323444154</v>
      </c>
      <c r="BN27" s="14">
        <f t="shared" si="46"/>
        <v>110.19514471930029</v>
      </c>
      <c r="BO27" s="14">
        <f t="shared" si="47"/>
        <v>75.839020552919806</v>
      </c>
      <c r="BP27" s="14">
        <f t="shared" si="48"/>
        <v>109.34268549875537</v>
      </c>
      <c r="BQ27" s="14">
        <f t="shared" si="49"/>
        <v>231.42298219771783</v>
      </c>
      <c r="BR27" s="15">
        <f t="shared" si="50"/>
        <v>103.98640207480946</v>
      </c>
      <c r="BS27" s="412">
        <f t="shared" ref="BS27:BS28" si="76">SUM(BL27:BR27)</f>
        <v>441.61215102182024</v>
      </c>
      <c r="BU27" s="464"/>
      <c r="BV27" s="152" t="s">
        <v>31</v>
      </c>
      <c r="BW27" s="13">
        <f t="shared" si="60"/>
        <v>-369.40008026228941</v>
      </c>
      <c r="BX27" s="14">
        <f t="shared" si="51"/>
        <v>-3026.9904091240369</v>
      </c>
      <c r="BY27" s="14">
        <f t="shared" si="52"/>
        <v>-460.52162209863798</v>
      </c>
      <c r="BZ27" s="14">
        <f t="shared" si="53"/>
        <v>-269.12687989238628</v>
      </c>
      <c r="CA27" s="14">
        <f t="shared" si="54"/>
        <v>-396.03533056513095</v>
      </c>
      <c r="CB27" s="14">
        <f t="shared" si="55"/>
        <v>-1198.9965753337633</v>
      </c>
      <c r="CC27" s="15">
        <f t="shared" si="56"/>
        <v>-490.51057066262047</v>
      </c>
      <c r="CD27" s="412">
        <f t="shared" si="61"/>
        <v>-6211.5814679388641</v>
      </c>
      <c r="CF27" s="464"/>
      <c r="CG27" s="152" t="s">
        <v>31</v>
      </c>
      <c r="CH27" s="7">
        <f t="shared" si="20"/>
        <v>-39.095505006548038</v>
      </c>
      <c r="CI27" s="8">
        <f t="shared" si="21"/>
        <v>-57.824308111104408</v>
      </c>
      <c r="CJ27" s="8">
        <f t="shared" si="22"/>
        <v>-42.983256354322187</v>
      </c>
      <c r="CK27" s="8">
        <f t="shared" si="23"/>
        <v>-38.35666477688315</v>
      </c>
      <c r="CL27" s="8">
        <f t="shared" si="24"/>
        <v>-41.758514801965084</v>
      </c>
      <c r="CM27" s="8">
        <f t="shared" si="25"/>
        <v>-40.409284005143995</v>
      </c>
      <c r="CN27" s="9">
        <f t="shared" si="26"/>
        <v>-41.511408741910316</v>
      </c>
      <c r="CO27" s="422">
        <f t="shared" si="27"/>
        <v>-47.598811529209428</v>
      </c>
    </row>
    <row r="28" spans="1:93" s="1" customFormat="1" ht="16.2" thickBot="1" x14ac:dyDescent="0.35">
      <c r="A28" s="432">
        <v>2020</v>
      </c>
      <c r="B28" s="409">
        <v>7</v>
      </c>
      <c r="C28" s="433" t="s">
        <v>6</v>
      </c>
      <c r="D28" s="449">
        <f t="shared" si="0"/>
        <v>762.15050100208657</v>
      </c>
      <c r="E28" s="450">
        <f t="shared" si="28"/>
        <v>398.50960754212451</v>
      </c>
      <c r="F28" s="451">
        <f t="shared" si="1"/>
        <v>39.402258477186813</v>
      </c>
      <c r="G28" s="440">
        <f>1/23000*(SUMPRODUCT(M22:M28,J22:J28)+SUMPRODUCT(N22:N28,K22:K28)+SUMPRODUCT(O22:O28,L22:L28))/SUM(J22:L28)*J28</f>
        <v>744.68149727295065</v>
      </c>
      <c r="H28" s="441">
        <f>1/23000*(SUMPRODUCT(M22:M28,J22:J28)+SUMPRODUCT(N22:N28,K22:K28)+SUMPRODUCT(O22:O28,L22:L28))/SUM(J22:L28)*K28</f>
        <v>402.84624105745962</v>
      </c>
      <c r="I28" s="442">
        <f>1/23000*(SUMPRODUCT(M22:M28,J22:J28)+SUMPRODUCT(N22:N28,K22:K28)+SUMPRODUCT(O22:O28,L22:L28))/SUM(J22:L28)*L28</f>
        <v>39.210126387790318</v>
      </c>
      <c r="J28" s="17">
        <v>195.2548699993086</v>
      </c>
      <c r="K28" s="17">
        <v>105.62594977239476</v>
      </c>
      <c r="L28" s="18">
        <v>10.280862568146082</v>
      </c>
      <c r="M28" s="20">
        <v>89777.333201010886</v>
      </c>
      <c r="N28" s="20">
        <v>86775.276276515113</v>
      </c>
      <c r="O28" s="21">
        <v>88149.407597685495</v>
      </c>
      <c r="P28" s="19"/>
      <c r="Q28" s="21"/>
      <c r="R28" s="14"/>
      <c r="X28" s="465"/>
      <c r="Y28" s="153" t="s">
        <v>32</v>
      </c>
      <c r="Z28" s="19">
        <v>54.93155915247376</v>
      </c>
      <c r="AA28" s="20">
        <v>219.57119394084043</v>
      </c>
      <c r="AB28" s="20">
        <v>42.321377304503663</v>
      </c>
      <c r="AC28" s="20">
        <v>33.834779433254482</v>
      </c>
      <c r="AD28" s="20">
        <v>45.382674370969752</v>
      </c>
      <c r="AE28" s="20">
        <v>173.90946118670578</v>
      </c>
      <c r="AF28" s="21">
        <v>60.317401034244597</v>
      </c>
      <c r="AG28" s="413">
        <f t="shared" si="36"/>
        <v>630.26844642299238</v>
      </c>
      <c r="AH28" s="19">
        <v>57.775197938546569</v>
      </c>
      <c r="AI28" s="20">
        <v>230.74458413571969</v>
      </c>
      <c r="AJ28" s="20">
        <v>44.447092374195819</v>
      </c>
      <c r="AK28" s="20">
        <v>35.601879994087582</v>
      </c>
      <c r="AL28" s="20">
        <v>47.750581517538919</v>
      </c>
      <c r="AM28" s="20">
        <v>182.86487758113404</v>
      </c>
      <c r="AN28" s="21">
        <v>63.431484622837004</v>
      </c>
      <c r="AO28" s="413">
        <f t="shared" si="37"/>
        <v>662.61569816405961</v>
      </c>
      <c r="AP28" s="19">
        <v>94.74727235907632</v>
      </c>
      <c r="AQ28" s="20">
        <v>376.38504445973405</v>
      </c>
      <c r="AR28" s="20">
        <v>72.101919305670279</v>
      </c>
      <c r="AS28" s="20">
        <v>57.782600799053775</v>
      </c>
      <c r="AT28" s="20">
        <v>77.967429449202001</v>
      </c>
      <c r="AU28" s="20">
        <v>300.76420866280671</v>
      </c>
      <c r="AV28" s="21">
        <v>104.39982003217612</v>
      </c>
      <c r="AW28" s="413">
        <f t="shared" si="29"/>
        <v>1084.1482950677191</v>
      </c>
      <c r="AY28" s="465"/>
      <c r="AZ28" s="153" t="s">
        <v>32</v>
      </c>
      <c r="BA28" s="16">
        <f t="shared" si="74"/>
        <v>5.1766941079893769</v>
      </c>
      <c r="BB28" s="17">
        <f t="shared" si="38"/>
        <v>5.0887322668973241</v>
      </c>
      <c r="BC28" s="17">
        <f t="shared" si="39"/>
        <v>5.022792747026088</v>
      </c>
      <c r="BD28" s="17">
        <f t="shared" si="40"/>
        <v>5.2227340932398931</v>
      </c>
      <c r="BE28" s="17">
        <f t="shared" si="41"/>
        <v>5.2176456751166285</v>
      </c>
      <c r="BF28" s="17">
        <f t="shared" si="42"/>
        <v>5.1494704964981253</v>
      </c>
      <c r="BG28" s="18">
        <f t="shared" si="43"/>
        <v>5.1628278659161992</v>
      </c>
      <c r="BH28" s="423">
        <f t="shared" si="44"/>
        <v>5.132297503492353</v>
      </c>
      <c r="BJ28" s="465"/>
      <c r="BK28" s="153" t="s">
        <v>32</v>
      </c>
      <c r="BL28" s="19">
        <f t="shared" si="75"/>
        <v>2.843638786072809</v>
      </c>
      <c r="BM28" s="20">
        <f t="shared" si="45"/>
        <v>11.173390194879261</v>
      </c>
      <c r="BN28" s="20">
        <f t="shared" si="46"/>
        <v>2.1257150696921556</v>
      </c>
      <c r="BO28" s="20">
        <f t="shared" si="47"/>
        <v>1.7671005608331001</v>
      </c>
      <c r="BP28" s="20">
        <f t="shared" si="48"/>
        <v>2.3679071465691663</v>
      </c>
      <c r="BQ28" s="20">
        <f t="shared" si="49"/>
        <v>8.955416394428255</v>
      </c>
      <c r="BR28" s="21">
        <f t="shared" si="50"/>
        <v>3.1140835885924076</v>
      </c>
      <c r="BS28" s="413">
        <f t="shared" si="76"/>
        <v>32.347251741067154</v>
      </c>
      <c r="BU28" s="465"/>
      <c r="BV28" s="153" t="s">
        <v>32</v>
      </c>
      <c r="BW28" s="19">
        <f t="shared" si="60"/>
        <v>-36.972074420529751</v>
      </c>
      <c r="BX28" s="20">
        <f t="shared" si="51"/>
        <v>-145.64046032401436</v>
      </c>
      <c r="BY28" s="20">
        <f t="shared" si="52"/>
        <v>-27.65482693147446</v>
      </c>
      <c r="BZ28" s="20">
        <f t="shared" si="53"/>
        <v>-22.180720804966192</v>
      </c>
      <c r="CA28" s="20">
        <f t="shared" si="54"/>
        <v>-30.216847931663082</v>
      </c>
      <c r="CB28" s="20">
        <f t="shared" si="55"/>
        <v>-117.89933108167267</v>
      </c>
      <c r="CC28" s="21">
        <f t="shared" si="56"/>
        <v>-40.968335409339119</v>
      </c>
      <c r="CD28" s="413">
        <f t="shared" si="61"/>
        <v>-421.53259690365974</v>
      </c>
      <c r="CF28" s="465"/>
      <c r="CG28" s="153" t="s">
        <v>32</v>
      </c>
      <c r="CH28" s="16">
        <f t="shared" si="20"/>
        <v>-39.02178236900771</v>
      </c>
      <c r="CI28" s="17">
        <f t="shared" si="21"/>
        <v>-38.69453966564155</v>
      </c>
      <c r="CJ28" s="17">
        <f t="shared" si="22"/>
        <v>-38.355188319237456</v>
      </c>
      <c r="CK28" s="17">
        <f t="shared" si="23"/>
        <v>-38.386504757898351</v>
      </c>
      <c r="CL28" s="17">
        <f t="shared" si="24"/>
        <v>-38.75573190642411</v>
      </c>
      <c r="CM28" s="17">
        <f t="shared" si="25"/>
        <v>-39.199920630799582</v>
      </c>
      <c r="CN28" s="18">
        <f t="shared" si="26"/>
        <v>-39.24176822978491</v>
      </c>
      <c r="CO28" s="423">
        <f t="shared" si="27"/>
        <v>-38.881451810734923</v>
      </c>
    </row>
    <row r="29" spans="1:93" s="1" customFormat="1" x14ac:dyDescent="0.3">
      <c r="A29" s="430">
        <v>2021</v>
      </c>
      <c r="B29" s="47">
        <v>1</v>
      </c>
      <c r="C29" s="431" t="s">
        <v>0</v>
      </c>
      <c r="D29" s="443">
        <f t="shared" si="0"/>
        <v>961.53034480489521</v>
      </c>
      <c r="E29" s="444">
        <f t="shared" si="28"/>
        <v>351.65807350866879</v>
      </c>
      <c r="F29" s="445">
        <f t="shared" si="1"/>
        <v>39.245541606977014</v>
      </c>
      <c r="G29" s="434">
        <f>1/23000*(SUMPRODUCT(M29:M35,J29:J35)+SUMPRODUCT(N29:N35,K29:K35)+SUMPRODUCT(O29:O35,L29:L35))/SUM(J29:L35)*J29</f>
        <v>962.29507520399784</v>
      </c>
      <c r="H29" s="435">
        <f>1/23000*(SUMPRODUCT(M29:M35,J29:J35)+SUMPRODUCT(N29:N35,K29:K35)+SUMPRODUCT(O29:O35,L29:L35))/SUM(J29:L35)*K29</f>
        <v>355.9809176970918</v>
      </c>
      <c r="I29" s="436">
        <f>1/23000*(SUMPRODUCT(M29:M35,J29:J35)+SUMPRODUCT(N29:N35,K29:K35)+SUMPRODUCT(O29:O35,L29:L35))/SUM(J29:L35)*L29</f>
        <v>39.444159479902574</v>
      </c>
      <c r="J29" s="5">
        <v>241.85822676173055</v>
      </c>
      <c r="K29" s="5">
        <v>89.470387757082108</v>
      </c>
      <c r="L29" s="6">
        <v>9.913689380457205</v>
      </c>
      <c r="M29" s="11">
        <v>91438.683838113284</v>
      </c>
      <c r="N29" s="11">
        <v>90400.141247394538</v>
      </c>
      <c r="O29" s="12">
        <v>91050.609144548624</v>
      </c>
      <c r="P29" s="458">
        <f>SUM(J29:L35)</f>
        <v>2142.0950724394679</v>
      </c>
      <c r="Q29" s="459">
        <f>(SUMPRODUCT(M29:M35,J29:J35)+SUMPRODUCT(N29:N35,K29:K35)+SUMPRODUCT(O29:O35,L29:L35))/SUM(J29:L35)</f>
        <v>91511.407430834763</v>
      </c>
      <c r="R29" s="14"/>
      <c r="X29" s="463">
        <f>1+X26</f>
        <v>2026</v>
      </c>
      <c r="Y29" s="120" t="s">
        <v>30</v>
      </c>
      <c r="Z29" s="13">
        <v>1488.4979708233582</v>
      </c>
      <c r="AA29" s="14">
        <v>649.41235232634506</v>
      </c>
      <c r="AB29" s="14">
        <v>663.88829674513408</v>
      </c>
      <c r="AC29" s="14">
        <v>407.70483740211762</v>
      </c>
      <c r="AD29" s="14">
        <v>309.77882561426838</v>
      </c>
      <c r="AE29" s="14">
        <v>368.64890885426604</v>
      </c>
      <c r="AF29" s="15">
        <v>1257.9994711006752</v>
      </c>
      <c r="AG29" s="411">
        <f t="shared" si="36"/>
        <v>5145.9306628661652</v>
      </c>
      <c r="AH29" s="13">
        <v>2228.4255058287436</v>
      </c>
      <c r="AI29" s="14">
        <v>121.3523373199809</v>
      </c>
      <c r="AJ29" s="14">
        <v>836.95408408676622</v>
      </c>
      <c r="AK29" s="14">
        <v>548.00918694914583</v>
      </c>
      <c r="AL29" s="14">
        <v>427.42732339640594</v>
      </c>
      <c r="AM29" s="14">
        <v>54.019511038022529</v>
      </c>
      <c r="AN29" s="15">
        <v>1433.2079288111322</v>
      </c>
      <c r="AO29" s="411">
        <f t="shared" si="37"/>
        <v>5649.3958774301973</v>
      </c>
      <c r="AP29" s="13">
        <v>1385.6558915710054</v>
      </c>
      <c r="AQ29" s="14">
        <v>605.74001771185965</v>
      </c>
      <c r="AR29" s="14">
        <v>620.52942516350345</v>
      </c>
      <c r="AS29" s="14">
        <v>382.01480004352703</v>
      </c>
      <c r="AT29" s="14">
        <v>289.38002821638162</v>
      </c>
      <c r="AU29" s="14">
        <v>343.84749319224625</v>
      </c>
      <c r="AV29" s="15">
        <v>1174.8845564431169</v>
      </c>
      <c r="AW29" s="411">
        <f t="shared" si="29"/>
        <v>4802.0522123416404</v>
      </c>
      <c r="AY29" s="463">
        <f>1+AY26</f>
        <v>2026</v>
      </c>
      <c r="AZ29" s="120" t="s">
        <v>30</v>
      </c>
      <c r="BA29" s="7">
        <f>AH29/Z29*100-100</f>
        <v>49.709677104638359</v>
      </c>
      <c r="BB29" s="8">
        <f t="shared" si="38"/>
        <v>-81.313515690721189</v>
      </c>
      <c r="BC29" s="8">
        <f t="shared" si="39"/>
        <v>26.068510047567827</v>
      </c>
      <c r="BD29" s="8">
        <f t="shared" si="40"/>
        <v>34.413216787184354</v>
      </c>
      <c r="BE29" s="8">
        <f t="shared" si="41"/>
        <v>37.978224479626476</v>
      </c>
      <c r="BF29" s="8">
        <f t="shared" si="42"/>
        <v>-85.346623917615474</v>
      </c>
      <c r="BG29" s="9">
        <f t="shared" si="43"/>
        <v>13.927546214082255</v>
      </c>
      <c r="BH29" s="421">
        <f t="shared" si="44"/>
        <v>9.7837543400480627</v>
      </c>
      <c r="BJ29" s="463">
        <f>1+BJ26</f>
        <v>2026</v>
      </c>
      <c r="BK29" s="120" t="s">
        <v>30</v>
      </c>
      <c r="BL29" s="13">
        <f>AH29-Z29</f>
        <v>739.92753500538538</v>
      </c>
      <c r="BM29" s="14">
        <f t="shared" si="45"/>
        <v>-528.06001500636421</v>
      </c>
      <c r="BN29" s="14">
        <f t="shared" si="46"/>
        <v>173.06578734163213</v>
      </c>
      <c r="BO29" s="14">
        <f t="shared" si="47"/>
        <v>140.30434954702821</v>
      </c>
      <c r="BP29" s="14">
        <f t="shared" si="48"/>
        <v>117.64849778213755</v>
      </c>
      <c r="BQ29" s="14">
        <f t="shared" si="49"/>
        <v>-314.62939781624351</v>
      </c>
      <c r="BR29" s="15">
        <f t="shared" si="50"/>
        <v>175.20845771045697</v>
      </c>
      <c r="BS29" s="411">
        <f>SUM(BL29:BR29)</f>
        <v>503.46521456403246</v>
      </c>
      <c r="BU29" s="463">
        <f>1+BU26</f>
        <v>2026</v>
      </c>
      <c r="BV29" s="120" t="s">
        <v>30</v>
      </c>
      <c r="BW29" s="13">
        <f t="shared" si="60"/>
        <v>842.76961425773811</v>
      </c>
      <c r="BX29" s="14">
        <f t="shared" si="51"/>
        <v>-484.38768039187875</v>
      </c>
      <c r="BY29" s="14">
        <f t="shared" si="52"/>
        <v>216.42465892326277</v>
      </c>
      <c r="BZ29" s="14">
        <f t="shared" si="53"/>
        <v>165.9943869056188</v>
      </c>
      <c r="CA29" s="14">
        <f t="shared" si="54"/>
        <v>138.04729518002432</v>
      </c>
      <c r="CB29" s="14">
        <f t="shared" si="55"/>
        <v>-289.82798215422372</v>
      </c>
      <c r="CC29" s="15">
        <f t="shared" si="56"/>
        <v>258.32337236801527</v>
      </c>
      <c r="CD29" s="411">
        <f t="shared" si="61"/>
        <v>847.34366508855669</v>
      </c>
      <c r="CF29" s="463">
        <f>1+CF26</f>
        <v>2026</v>
      </c>
      <c r="CG29" s="120" t="s">
        <v>30</v>
      </c>
      <c r="CH29" s="7">
        <f t="shared" si="20"/>
        <v>60.820988773932697</v>
      </c>
      <c r="CI29" s="8">
        <f t="shared" si="21"/>
        <v>-79.966267082967235</v>
      </c>
      <c r="CJ29" s="8">
        <f t="shared" si="22"/>
        <v>34.877420819526321</v>
      </c>
      <c r="CK29" s="8">
        <f t="shared" si="23"/>
        <v>43.452344486838001</v>
      </c>
      <c r="CL29" s="8">
        <f t="shared" si="24"/>
        <v>47.704499868526</v>
      </c>
      <c r="CM29" s="8">
        <f t="shared" si="25"/>
        <v>-84.289688856966592</v>
      </c>
      <c r="CN29" s="9">
        <f t="shared" si="26"/>
        <v>21.987128092829124</v>
      </c>
      <c r="CO29" s="421">
        <f t="shared" si="27"/>
        <v>17.645448812714264</v>
      </c>
    </row>
    <row r="30" spans="1:93" s="1" customFormat="1" x14ac:dyDescent="0.3">
      <c r="A30" s="428">
        <v>2021</v>
      </c>
      <c r="B30" s="327">
        <v>2</v>
      </c>
      <c r="C30" s="429" t="s">
        <v>1</v>
      </c>
      <c r="D30" s="446">
        <f t="shared" si="0"/>
        <v>422.03290586402557</v>
      </c>
      <c r="E30" s="447">
        <f t="shared" si="28"/>
        <v>1838.7085802295151</v>
      </c>
      <c r="F30" s="448">
        <f t="shared" si="1"/>
        <v>156.95752890078478</v>
      </c>
      <c r="G30" s="437">
        <f>1/23000*(SUMPRODUCT(M29:M35,J29:J35)+SUMPRODUCT(N29:N35,K29:K35)+SUMPRODUCT(O29:O35,L29:L35))/SUM(J29:L35)*J30</f>
        <v>416.45137055759625</v>
      </c>
      <c r="H30" s="438">
        <f>1/23000*(SUMPRODUCT(M29:M35,J29:J35)+SUMPRODUCT(N29:N35,K29:K35)+SUMPRODUCT(O29:O35,L29:L35))/SUM(J29:L35)*K30</f>
        <v>1866.6193865344906</v>
      </c>
      <c r="I30" s="439">
        <f>1/23000*(SUMPRODUCT(M29:M35,J29:J35)+SUMPRODUCT(N29:N35,K29:K35)+SUMPRODUCT(O29:O35,L29:L35))/SUM(J29:L35)*L30</f>
        <v>155.57174100184628</v>
      </c>
      <c r="J30" s="8">
        <v>104.66871608399367</v>
      </c>
      <c r="K30" s="8">
        <v>469.14638399307648</v>
      </c>
      <c r="L30" s="9">
        <v>39.100590226927345</v>
      </c>
      <c r="M30" s="14">
        <v>92737.899135814296</v>
      </c>
      <c r="N30" s="14">
        <v>90143.074290226126</v>
      </c>
      <c r="O30" s="15">
        <v>92326.564478096829</v>
      </c>
      <c r="P30" s="13"/>
      <c r="Q30" s="15"/>
      <c r="R30" s="14"/>
      <c r="X30" s="464"/>
      <c r="Y30" s="152" t="s">
        <v>31</v>
      </c>
      <c r="Z30" s="13">
        <v>517.08956065572704</v>
      </c>
      <c r="AA30" s="14">
        <v>2702.0967496004123</v>
      </c>
      <c r="AB30" s="14">
        <v>542.17804956381303</v>
      </c>
      <c r="AC30" s="14">
        <v>386.23984225431678</v>
      </c>
      <c r="AD30" s="14">
        <v>480.21315025200789</v>
      </c>
      <c r="AE30" s="14">
        <v>1664.6164038636578</v>
      </c>
      <c r="AF30" s="15">
        <v>635.3584534426476</v>
      </c>
      <c r="AG30" s="412">
        <f t="shared" si="36"/>
        <v>6927.7922096325819</v>
      </c>
      <c r="AH30" s="13">
        <v>622.5992473631959</v>
      </c>
      <c r="AI30" s="14">
        <v>2390.2853646766866</v>
      </c>
      <c r="AJ30" s="14">
        <v>662.66317209835393</v>
      </c>
      <c r="AK30" s="14">
        <v>469.76939173749128</v>
      </c>
      <c r="AL30" s="14">
        <v>599.81639373102439</v>
      </c>
      <c r="AM30" s="14">
        <v>1913.7464993950246</v>
      </c>
      <c r="AN30" s="15">
        <v>747.42140335076363</v>
      </c>
      <c r="AO30" s="412">
        <f t="shared" si="37"/>
        <v>7406.3014723525393</v>
      </c>
      <c r="AP30" s="13">
        <v>1123.4030660617143</v>
      </c>
      <c r="AQ30" s="14">
        <v>6294.9897580075485</v>
      </c>
      <c r="AR30" s="14">
        <v>1293.4818310199278</v>
      </c>
      <c r="AS30" s="14">
        <v>833.72423294580562</v>
      </c>
      <c r="AT30" s="14">
        <v>1137.6236757703734</v>
      </c>
      <c r="AU30" s="14">
        <v>3503.3554802222266</v>
      </c>
      <c r="AV30" s="15">
        <v>1412.660489297263</v>
      </c>
      <c r="AW30" s="412">
        <f t="shared" si="29"/>
        <v>15599.238533324859</v>
      </c>
      <c r="AY30" s="464"/>
      <c r="AZ30" s="152" t="s">
        <v>31</v>
      </c>
      <c r="BA30" s="7">
        <f t="shared" ref="BA30:BA31" si="77">AH30/Z30*100-100</f>
        <v>20.404528487032465</v>
      </c>
      <c r="BB30" s="8">
        <f t="shared" si="38"/>
        <v>-11.53960845294813</v>
      </c>
      <c r="BC30" s="8">
        <f t="shared" si="39"/>
        <v>22.222427232432636</v>
      </c>
      <c r="BD30" s="8">
        <f t="shared" si="40"/>
        <v>21.626342066537774</v>
      </c>
      <c r="BE30" s="8">
        <f t="shared" si="41"/>
        <v>24.906282432342948</v>
      </c>
      <c r="BF30" s="8">
        <f t="shared" si="42"/>
        <v>14.96621653812393</v>
      </c>
      <c r="BG30" s="9">
        <f t="shared" si="43"/>
        <v>17.637752248500107</v>
      </c>
      <c r="BH30" s="422">
        <f t="shared" si="44"/>
        <v>6.9070960594722379</v>
      </c>
      <c r="BJ30" s="464"/>
      <c r="BK30" s="152" t="s">
        <v>31</v>
      </c>
      <c r="BL30" s="13">
        <f t="shared" ref="BL30:BL31" si="78">AH30-Z30</f>
        <v>105.50968670746886</v>
      </c>
      <c r="BM30" s="14">
        <f t="shared" si="45"/>
        <v>-311.81138492372565</v>
      </c>
      <c r="BN30" s="14">
        <f t="shared" si="46"/>
        <v>120.48512253454089</v>
      </c>
      <c r="BO30" s="14">
        <f t="shared" si="47"/>
        <v>83.529549483174492</v>
      </c>
      <c r="BP30" s="14">
        <f t="shared" si="48"/>
        <v>119.6032434790165</v>
      </c>
      <c r="BQ30" s="14">
        <f t="shared" si="49"/>
        <v>249.13009553136681</v>
      </c>
      <c r="BR30" s="15">
        <f t="shared" si="50"/>
        <v>112.06294990811602</v>
      </c>
      <c r="BS30" s="412">
        <f t="shared" ref="BS30:BS31" si="79">SUM(BL30:BR30)</f>
        <v>478.50926271995792</v>
      </c>
      <c r="BU30" s="464"/>
      <c r="BV30" s="152" t="s">
        <v>31</v>
      </c>
      <c r="BW30" s="13">
        <f t="shared" si="60"/>
        <v>-500.8038186985184</v>
      </c>
      <c r="BX30" s="14">
        <f t="shared" si="51"/>
        <v>-3904.7043933308619</v>
      </c>
      <c r="BY30" s="14">
        <f t="shared" si="52"/>
        <v>-630.81865892157384</v>
      </c>
      <c r="BZ30" s="14">
        <f t="shared" si="53"/>
        <v>-363.95484120831435</v>
      </c>
      <c r="CA30" s="14">
        <f t="shared" si="54"/>
        <v>-537.80728203934905</v>
      </c>
      <c r="CB30" s="14">
        <f t="shared" si="55"/>
        <v>-1589.608980827202</v>
      </c>
      <c r="CC30" s="15">
        <f t="shared" si="56"/>
        <v>-665.23908594649936</v>
      </c>
      <c r="CD30" s="412">
        <f t="shared" si="61"/>
        <v>-8192.9370609723173</v>
      </c>
      <c r="CF30" s="464"/>
      <c r="CG30" s="152" t="s">
        <v>31</v>
      </c>
      <c r="CH30" s="7">
        <f t="shared" si="20"/>
        <v>-44.579174993190442</v>
      </c>
      <c r="CI30" s="8">
        <f t="shared" si="21"/>
        <v>-62.028764834190213</v>
      </c>
      <c r="CJ30" s="8">
        <f t="shared" si="22"/>
        <v>-48.769039022694649</v>
      </c>
      <c r="CK30" s="8">
        <f t="shared" si="23"/>
        <v>-43.654103698335511</v>
      </c>
      <c r="CL30" s="8">
        <f t="shared" si="24"/>
        <v>-47.274621080223035</v>
      </c>
      <c r="CM30" s="8">
        <f t="shared" si="25"/>
        <v>-45.373899103335333</v>
      </c>
      <c r="CN30" s="9">
        <f t="shared" si="26"/>
        <v>-47.091221916840531</v>
      </c>
      <c r="CO30" s="422">
        <f t="shared" si="27"/>
        <v>-52.521390986294875</v>
      </c>
    </row>
    <row r="31" spans="1:93" s="1" customFormat="1" ht="16.2" thickBot="1" x14ac:dyDescent="0.35">
      <c r="A31" s="428">
        <v>2021</v>
      </c>
      <c r="B31" s="327">
        <v>3</v>
      </c>
      <c r="C31" s="429" t="s">
        <v>2</v>
      </c>
      <c r="D31" s="446">
        <f t="shared" si="0"/>
        <v>434.46155367959187</v>
      </c>
      <c r="E31" s="447">
        <f t="shared" si="28"/>
        <v>370.02955324400364</v>
      </c>
      <c r="F31" s="448">
        <f t="shared" si="1"/>
        <v>30.251402125262391</v>
      </c>
      <c r="G31" s="437">
        <f>1/23000*(SUMPRODUCT(M29:M35,J29:J35)+SUMPRODUCT(N29:N35,K29:K35)+SUMPRODUCT(O29:O35,L29:L35))/SUM(J29:L35)*J31</f>
        <v>422.69195933258123</v>
      </c>
      <c r="H31" s="438">
        <f>1/23000*(SUMPRODUCT(M29:M35,J29:J35)+SUMPRODUCT(N29:N35,K29:K35)+SUMPRODUCT(O29:O35,L29:L35))/SUM(J29:L35)*K31</f>
        <v>372.83513899297509</v>
      </c>
      <c r="I31" s="439">
        <f>1/23000*(SUMPRODUCT(M29:M35,J29:J35)+SUMPRODUCT(N29:N35,K29:K35)+SUMPRODUCT(O29:O35,L29:L35))/SUM(J29:L35)*L31</f>
        <v>29.554908233294022</v>
      </c>
      <c r="J31" s="8">
        <v>106.23719312805115</v>
      </c>
      <c r="K31" s="8">
        <v>93.706439859092484</v>
      </c>
      <c r="L31" s="9">
        <v>7.4281765350350888</v>
      </c>
      <c r="M31" s="14">
        <v>94059.485575698403</v>
      </c>
      <c r="N31" s="14">
        <v>90822.783763951506</v>
      </c>
      <c r="O31" s="15">
        <v>93667.974313664905</v>
      </c>
      <c r="P31" s="13"/>
      <c r="Q31" s="15"/>
      <c r="R31" s="14"/>
      <c r="X31" s="465"/>
      <c r="Y31" s="153" t="s">
        <v>32</v>
      </c>
      <c r="Z31" s="19">
        <v>60.039540385864058</v>
      </c>
      <c r="AA31" s="20">
        <v>240.06160388409396</v>
      </c>
      <c r="AB31" s="20">
        <v>46.291085360957837</v>
      </c>
      <c r="AC31" s="20">
        <v>37.015326364438366</v>
      </c>
      <c r="AD31" s="20">
        <v>49.623007334620041</v>
      </c>
      <c r="AE31" s="20">
        <v>190.08864236694157</v>
      </c>
      <c r="AF31" s="21">
        <v>65.936900739806276</v>
      </c>
      <c r="AG31" s="413">
        <f t="shared" si="36"/>
        <v>689.05610643672208</v>
      </c>
      <c r="AH31" s="19">
        <v>63.162234005467823</v>
      </c>
      <c r="AI31" s="20">
        <v>252.32621924576205</v>
      </c>
      <c r="AJ31" s="20">
        <v>48.615385652426781</v>
      </c>
      <c r="AK31" s="20">
        <v>38.938791219832297</v>
      </c>
      <c r="AL31" s="20">
        <v>52.200667246069315</v>
      </c>
      <c r="AM31" s="20">
        <v>199.89066581120784</v>
      </c>
      <c r="AN31" s="21">
        <v>69.342528627658737</v>
      </c>
      <c r="AO31" s="413">
        <f t="shared" si="37"/>
        <v>724.47649180842495</v>
      </c>
      <c r="AP31" s="19">
        <v>111.79899354923452</v>
      </c>
      <c r="AQ31" s="20">
        <v>443.97484948615073</v>
      </c>
      <c r="AR31" s="20">
        <v>85.028994620213197</v>
      </c>
      <c r="AS31" s="20">
        <v>68.158682223308261</v>
      </c>
      <c r="AT31" s="20">
        <v>92.441846820943482</v>
      </c>
      <c r="AU31" s="20">
        <v>354.88331511370541</v>
      </c>
      <c r="AV31" s="21">
        <v>123.33364768467106</v>
      </c>
      <c r="AW31" s="413">
        <f t="shared" si="29"/>
        <v>1279.6203294982265</v>
      </c>
      <c r="AY31" s="465"/>
      <c r="AZ31" s="153" t="s">
        <v>32</v>
      </c>
      <c r="BA31" s="16">
        <f t="shared" si="77"/>
        <v>5.2010618328100833</v>
      </c>
      <c r="BB31" s="17">
        <f t="shared" si="38"/>
        <v>5.10894502212426</v>
      </c>
      <c r="BC31" s="17">
        <f t="shared" si="39"/>
        <v>5.0210537803230437</v>
      </c>
      <c r="BD31" s="17">
        <f t="shared" si="40"/>
        <v>5.1964011784098716</v>
      </c>
      <c r="BE31" s="17">
        <f t="shared" si="41"/>
        <v>5.1944854814370416</v>
      </c>
      <c r="BF31" s="17">
        <f t="shared" si="42"/>
        <v>5.1565539751421454</v>
      </c>
      <c r="BG31" s="18">
        <f t="shared" si="43"/>
        <v>5.1649802305562105</v>
      </c>
      <c r="BH31" s="423">
        <f t="shared" si="44"/>
        <v>5.1404210833962907</v>
      </c>
      <c r="BJ31" s="465"/>
      <c r="BK31" s="153" t="s">
        <v>32</v>
      </c>
      <c r="BL31" s="19">
        <f t="shared" si="78"/>
        <v>3.1226936196037656</v>
      </c>
      <c r="BM31" s="20">
        <f t="shared" si="45"/>
        <v>12.264615361668092</v>
      </c>
      <c r="BN31" s="20">
        <f t="shared" si="46"/>
        <v>2.3243002914689441</v>
      </c>
      <c r="BO31" s="20">
        <f t="shared" si="47"/>
        <v>1.9234648553939309</v>
      </c>
      <c r="BP31" s="20">
        <f t="shared" si="48"/>
        <v>2.577659911449274</v>
      </c>
      <c r="BQ31" s="20">
        <f t="shared" si="49"/>
        <v>9.8020234442662684</v>
      </c>
      <c r="BR31" s="21">
        <f t="shared" si="50"/>
        <v>3.4056278878524608</v>
      </c>
      <c r="BS31" s="413">
        <f t="shared" si="79"/>
        <v>35.420385371702736</v>
      </c>
      <c r="BU31" s="465"/>
      <c r="BV31" s="153" t="s">
        <v>32</v>
      </c>
      <c r="BW31" s="19">
        <f t="shared" si="60"/>
        <v>-48.636759543766701</v>
      </c>
      <c r="BX31" s="20">
        <f t="shared" si="51"/>
        <v>-191.64863024038868</v>
      </c>
      <c r="BY31" s="20">
        <f t="shared" si="52"/>
        <v>-36.413608967786416</v>
      </c>
      <c r="BZ31" s="20">
        <f t="shared" si="53"/>
        <v>-29.219891003475965</v>
      </c>
      <c r="CA31" s="20">
        <f t="shared" si="54"/>
        <v>-40.241179574874167</v>
      </c>
      <c r="CB31" s="20">
        <f t="shared" si="55"/>
        <v>-154.99264930249757</v>
      </c>
      <c r="CC31" s="21">
        <f t="shared" si="56"/>
        <v>-53.991119057012327</v>
      </c>
      <c r="CD31" s="413">
        <f t="shared" si="61"/>
        <v>-555.14383768980179</v>
      </c>
      <c r="CF31" s="465"/>
      <c r="CG31" s="153" t="s">
        <v>32</v>
      </c>
      <c r="CH31" s="16">
        <f t="shared" si="20"/>
        <v>-43.503754371767066</v>
      </c>
      <c r="CI31" s="17">
        <f t="shared" si="21"/>
        <v>-43.166551092297169</v>
      </c>
      <c r="CJ31" s="17">
        <f t="shared" si="22"/>
        <v>-42.824931813471224</v>
      </c>
      <c r="CK31" s="17">
        <f t="shared" si="23"/>
        <v>-42.870387235103593</v>
      </c>
      <c r="CL31" s="17">
        <f t="shared" si="24"/>
        <v>-43.531345336295459</v>
      </c>
      <c r="CM31" s="17">
        <f t="shared" si="25"/>
        <v>-43.674256495501226</v>
      </c>
      <c r="CN31" s="18">
        <f t="shared" si="26"/>
        <v>-43.776471441963835</v>
      </c>
      <c r="CO31" s="423">
        <f t="shared" si="27"/>
        <v>-43.383480622528751</v>
      </c>
    </row>
    <row r="32" spans="1:93" s="1" customFormat="1" x14ac:dyDescent="0.3">
      <c r="A32" s="428">
        <v>2021</v>
      </c>
      <c r="B32" s="327">
        <v>4</v>
      </c>
      <c r="C32" s="429" t="s">
        <v>3</v>
      </c>
      <c r="D32" s="446">
        <f t="shared" si="0"/>
        <v>271.254872399921</v>
      </c>
      <c r="E32" s="447">
        <f t="shared" si="28"/>
        <v>262.56563420786438</v>
      </c>
      <c r="F32" s="448">
        <f t="shared" si="1"/>
        <v>24.139445557578089</v>
      </c>
      <c r="G32" s="437">
        <f>1/23000*(SUMPRODUCT(M29:M35,J29:J35)+SUMPRODUCT(N29:N35,K29:K35)+SUMPRODUCT(O29:O35,L29:L35))/SUM(J29:L35)*J32</f>
        <v>255.96052897784031</v>
      </c>
      <c r="H32" s="438">
        <f>1/23000*(SUMPRODUCT(M29:M35,J29:J35)+SUMPRODUCT(N29:N35,K29:K35)+SUMPRODUCT(O29:O35,L29:L35))/SUM(J29:L35)*K32</f>
        <v>262.69016264941035</v>
      </c>
      <c r="I32" s="439">
        <f>1/23000*(SUMPRODUCT(M29:M35,J29:J35)+SUMPRODUCT(N29:N35,K29:K35)+SUMPRODUCT(O29:O35,L29:L35))/SUM(J29:L35)*L32</f>
        <v>23.776959649054657</v>
      </c>
      <c r="J32" s="8">
        <v>64.331784766176284</v>
      </c>
      <c r="K32" s="8">
        <v>66.02317580464431</v>
      </c>
      <c r="L32" s="9">
        <v>5.9759770642975516</v>
      </c>
      <c r="M32" s="14">
        <v>96979.464939054335</v>
      </c>
      <c r="N32" s="14">
        <v>91468.026388940751</v>
      </c>
      <c r="O32" s="15">
        <v>92906.522540269827</v>
      </c>
      <c r="P32" s="13"/>
      <c r="Q32" s="15"/>
      <c r="R32" s="14"/>
      <c r="X32" s="463">
        <f>1+X29</f>
        <v>2027</v>
      </c>
      <c r="Y32" s="120" t="s">
        <v>30</v>
      </c>
      <c r="Z32" s="13">
        <v>1647.9422296036141</v>
      </c>
      <c r="AA32" s="14">
        <v>717.6105607532304</v>
      </c>
      <c r="AB32" s="14">
        <v>731.90387528451708</v>
      </c>
      <c r="AC32" s="14">
        <v>447.49529110047439</v>
      </c>
      <c r="AD32" s="14">
        <v>340.93721989852514</v>
      </c>
      <c r="AE32" s="14">
        <v>406.40256802960766</v>
      </c>
      <c r="AF32" s="15">
        <v>1385.1625880680022</v>
      </c>
      <c r="AG32" s="411">
        <f t="shared" si="36"/>
        <v>5677.4543327379706</v>
      </c>
      <c r="AH32" s="13">
        <v>2468.7397396541583</v>
      </c>
      <c r="AI32" s="14">
        <v>133.9187530865442</v>
      </c>
      <c r="AJ32" s="14">
        <v>930.69600475314098</v>
      </c>
      <c r="AK32" s="14">
        <v>600.51989886135266</v>
      </c>
      <c r="AL32" s="14">
        <v>469.27932016875747</v>
      </c>
      <c r="AM32" s="14">
        <v>59.224182516057517</v>
      </c>
      <c r="AN32" s="15">
        <v>1570.2228764939464</v>
      </c>
      <c r="AO32" s="411">
        <f t="shared" si="37"/>
        <v>6232.6007755339569</v>
      </c>
      <c r="AP32" s="13">
        <v>1487.6732344928212</v>
      </c>
      <c r="AQ32" s="14">
        <v>649.90930696119938</v>
      </c>
      <c r="AR32" s="14">
        <v>665.22276929063128</v>
      </c>
      <c r="AS32" s="14">
        <v>408.81424826325485</v>
      </c>
      <c r="AT32" s="14">
        <v>309.95054894179628</v>
      </c>
      <c r="AU32" s="14">
        <v>368.54692979854241</v>
      </c>
      <c r="AV32" s="15">
        <v>1258.7346436267596</v>
      </c>
      <c r="AW32" s="411">
        <f t="shared" si="29"/>
        <v>5148.8516813750048</v>
      </c>
      <c r="AY32" s="463">
        <f>1+AY29</f>
        <v>2027</v>
      </c>
      <c r="AZ32" s="120" t="s">
        <v>30</v>
      </c>
      <c r="BA32" s="7">
        <f>AH32/Z32*100-100</f>
        <v>49.807420145302871</v>
      </c>
      <c r="BB32" s="8">
        <f t="shared" si="38"/>
        <v>-81.338241044560689</v>
      </c>
      <c r="BC32" s="8">
        <f t="shared" si="39"/>
        <v>27.160961457041921</v>
      </c>
      <c r="BD32" s="8">
        <f t="shared" si="40"/>
        <v>34.195802906565177</v>
      </c>
      <c r="BE32" s="8">
        <f t="shared" si="41"/>
        <v>37.643910016169968</v>
      </c>
      <c r="BF32" s="8">
        <f t="shared" si="42"/>
        <v>-85.427212528897485</v>
      </c>
      <c r="BG32" s="9">
        <f t="shared" si="43"/>
        <v>13.360185296663445</v>
      </c>
      <c r="BH32" s="421">
        <f t="shared" si="44"/>
        <v>9.778087330352264</v>
      </c>
      <c r="BJ32" s="463">
        <f>1+BJ29</f>
        <v>2027</v>
      </c>
      <c r="BK32" s="120" t="s">
        <v>30</v>
      </c>
      <c r="BL32" s="13">
        <f>AH32-Z32</f>
        <v>820.79751005054413</v>
      </c>
      <c r="BM32" s="14">
        <f t="shared" si="45"/>
        <v>-583.69180766668615</v>
      </c>
      <c r="BN32" s="14">
        <f t="shared" si="46"/>
        <v>198.7921294686239</v>
      </c>
      <c r="BO32" s="14">
        <f t="shared" si="47"/>
        <v>153.02460776087827</v>
      </c>
      <c r="BP32" s="14">
        <f t="shared" si="48"/>
        <v>128.34210027023232</v>
      </c>
      <c r="BQ32" s="14">
        <f t="shared" si="49"/>
        <v>-347.17838551355015</v>
      </c>
      <c r="BR32" s="15">
        <f t="shared" si="50"/>
        <v>185.06028842594424</v>
      </c>
      <c r="BS32" s="411">
        <f>SUM(BL32:BR32)</f>
        <v>555.14644279598656</v>
      </c>
      <c r="BU32" s="463">
        <f>1+BU29</f>
        <v>2027</v>
      </c>
      <c r="BV32" s="120" t="s">
        <v>30</v>
      </c>
      <c r="BW32" s="13">
        <f t="shared" si="60"/>
        <v>981.06650516133709</v>
      </c>
      <c r="BX32" s="14">
        <f t="shared" si="51"/>
        <v>-515.99055387465523</v>
      </c>
      <c r="BY32" s="14">
        <f t="shared" si="52"/>
        <v>265.47323546250971</v>
      </c>
      <c r="BZ32" s="14">
        <f t="shared" si="53"/>
        <v>191.7056505980978</v>
      </c>
      <c r="CA32" s="14">
        <f t="shared" si="54"/>
        <v>159.32877122696118</v>
      </c>
      <c r="CB32" s="14">
        <f t="shared" si="55"/>
        <v>-309.3227472824849</v>
      </c>
      <c r="CC32" s="15">
        <f t="shared" si="56"/>
        <v>311.48823286718675</v>
      </c>
      <c r="CD32" s="411">
        <f t="shared" si="61"/>
        <v>1083.7490941589524</v>
      </c>
      <c r="CF32" s="463">
        <f>1+CF29</f>
        <v>2027</v>
      </c>
      <c r="CG32" s="120" t="s">
        <v>30</v>
      </c>
      <c r="CH32" s="7">
        <f t="shared" si="20"/>
        <v>65.946370642058582</v>
      </c>
      <c r="CI32" s="8">
        <f t="shared" si="21"/>
        <v>-79.39423983436825</v>
      </c>
      <c r="CJ32" s="8">
        <f t="shared" si="22"/>
        <v>39.907418644975195</v>
      </c>
      <c r="CK32" s="8">
        <f t="shared" si="23"/>
        <v>46.893094213939776</v>
      </c>
      <c r="CL32" s="8">
        <f t="shared" si="24"/>
        <v>51.404577849894537</v>
      </c>
      <c r="CM32" s="8">
        <f t="shared" si="25"/>
        <v>-83.93035520647777</v>
      </c>
      <c r="CN32" s="9">
        <f t="shared" si="26"/>
        <v>24.746139660516846</v>
      </c>
      <c r="CO32" s="421">
        <f t="shared" si="27"/>
        <v>21.048364979694583</v>
      </c>
    </row>
    <row r="33" spans="1:93" s="1" customFormat="1" x14ac:dyDescent="0.3">
      <c r="A33" s="428">
        <v>2021</v>
      </c>
      <c r="B33" s="327">
        <v>5</v>
      </c>
      <c r="C33" s="429" t="s">
        <v>4</v>
      </c>
      <c r="D33" s="446">
        <f t="shared" si="0"/>
        <v>204.54207506102651</v>
      </c>
      <c r="E33" s="447">
        <f t="shared" si="28"/>
        <v>325.12831744274189</v>
      </c>
      <c r="F33" s="448">
        <f t="shared" si="1"/>
        <v>32.379482086193669</v>
      </c>
      <c r="G33" s="437">
        <f>1/23000*(SUMPRODUCT(M29:M35,J29:J35)+SUMPRODUCT(N29:N35,K29:K35)+SUMPRODUCT(O29:O35,L29:L35))/SUM(J29:L35)*J33</f>
        <v>196.09867565345661</v>
      </c>
      <c r="H33" s="438">
        <f>1/23000*(SUMPRODUCT(M29:M35,J29:J35)+SUMPRODUCT(N29:N35,K29:K35)+SUMPRODUCT(O29:O35,L29:L35))/SUM(J29:L35)*K33</f>
        <v>340.28950691614642</v>
      </c>
      <c r="I33" s="439">
        <f>1/23000*(SUMPRODUCT(M29:M35,J29:J35)+SUMPRODUCT(N29:N35,K29:K35)+SUMPRODUCT(O29:O35,L29:L35))/SUM(J29:L35)*L33</f>
        <v>32.435170336254224</v>
      </c>
      <c r="J33" s="8">
        <v>49.286418673414119</v>
      </c>
      <c r="K33" s="8">
        <v>85.526590386961686</v>
      </c>
      <c r="L33" s="9">
        <v>8.1520865942061711</v>
      </c>
      <c r="M33" s="14">
        <v>95451.604174706954</v>
      </c>
      <c r="N33" s="14">
        <v>87434.226798348536</v>
      </c>
      <c r="O33" s="15">
        <v>91354.290631768497</v>
      </c>
      <c r="P33" s="13"/>
      <c r="Q33" s="15"/>
      <c r="R33" s="14"/>
      <c r="X33" s="464"/>
      <c r="Y33" s="152" t="s">
        <v>31</v>
      </c>
      <c r="Z33" s="13">
        <v>559.19185678124018</v>
      </c>
      <c r="AA33" s="14">
        <v>2924.7080964562006</v>
      </c>
      <c r="AB33" s="14">
        <v>586.90096263650923</v>
      </c>
      <c r="AC33" s="14">
        <v>417.7999727883045</v>
      </c>
      <c r="AD33" s="14">
        <v>520.09785715410283</v>
      </c>
      <c r="AE33" s="14">
        <v>1800.4452016450261</v>
      </c>
      <c r="AF33" s="15">
        <v>686.69605932584614</v>
      </c>
      <c r="AG33" s="412">
        <f t="shared" si="36"/>
        <v>7495.8400067872299</v>
      </c>
      <c r="AH33" s="13">
        <v>673.16959950753949</v>
      </c>
      <c r="AI33" s="14">
        <v>2586.7387463218092</v>
      </c>
      <c r="AJ33" s="14">
        <v>717.0064577370033</v>
      </c>
      <c r="AK33" s="14">
        <v>508.07601762987383</v>
      </c>
      <c r="AL33" s="14">
        <v>649.40382134885579</v>
      </c>
      <c r="AM33" s="14">
        <v>2069.900871346596</v>
      </c>
      <c r="AN33" s="15">
        <v>807.80250046245919</v>
      </c>
      <c r="AO33" s="412">
        <f t="shared" si="37"/>
        <v>8012.0980143541365</v>
      </c>
      <c r="AP33" s="13">
        <v>1332.8828866326032</v>
      </c>
      <c r="AQ33" s="14">
        <v>7557.0507924446065</v>
      </c>
      <c r="AR33" s="14">
        <v>1559.3615009258278</v>
      </c>
      <c r="AS33" s="14">
        <v>988.48722032242995</v>
      </c>
      <c r="AT33" s="14">
        <v>1362.7112550094419</v>
      </c>
      <c r="AU33" s="14">
        <v>4123.3500044507537</v>
      </c>
      <c r="AV33" s="15">
        <v>1686.4997415917098</v>
      </c>
      <c r="AW33" s="412">
        <f t="shared" si="29"/>
        <v>18610.343401377373</v>
      </c>
      <c r="AY33" s="464"/>
      <c r="AZ33" s="152" t="s">
        <v>31</v>
      </c>
      <c r="BA33" s="7">
        <f t="shared" ref="BA33:BA34" si="80">AH33/Z33*100-100</f>
        <v>20.382582711838054</v>
      </c>
      <c r="BB33" s="8">
        <f t="shared" si="38"/>
        <v>-11.555660906601275</v>
      </c>
      <c r="BC33" s="8">
        <f t="shared" si="39"/>
        <v>22.168219748017947</v>
      </c>
      <c r="BD33" s="8">
        <f t="shared" si="40"/>
        <v>21.607479827987291</v>
      </c>
      <c r="BE33" s="8">
        <f t="shared" si="41"/>
        <v>24.861852902508701</v>
      </c>
      <c r="BF33" s="8">
        <f t="shared" si="42"/>
        <v>14.966057809222647</v>
      </c>
      <c r="BG33" s="9">
        <f t="shared" si="43"/>
        <v>17.636105448967854</v>
      </c>
      <c r="BH33" s="422">
        <f t="shared" si="44"/>
        <v>6.8872602283326785</v>
      </c>
      <c r="BJ33" s="464"/>
      <c r="BK33" s="152" t="s">
        <v>31</v>
      </c>
      <c r="BL33" s="13">
        <f t="shared" ref="BL33:BL34" si="81">AH33-Z33</f>
        <v>113.97774272629931</v>
      </c>
      <c r="BM33" s="14">
        <f t="shared" si="45"/>
        <v>-337.96935013439133</v>
      </c>
      <c r="BN33" s="14">
        <f t="shared" si="46"/>
        <v>130.10549510049407</v>
      </c>
      <c r="BO33" s="14">
        <f t="shared" si="47"/>
        <v>90.27604484156933</v>
      </c>
      <c r="BP33" s="14">
        <f t="shared" si="48"/>
        <v>129.30596419475296</v>
      </c>
      <c r="BQ33" s="14">
        <f t="shared" si="49"/>
        <v>269.45566970156983</v>
      </c>
      <c r="BR33" s="15">
        <f t="shared" si="50"/>
        <v>121.10644113661306</v>
      </c>
      <c r="BS33" s="412">
        <f t="shared" ref="BS33:BS34" si="82">SUM(BL33:BR33)</f>
        <v>516.25800756690728</v>
      </c>
      <c r="BU33" s="464"/>
      <c r="BV33" s="152" t="s">
        <v>31</v>
      </c>
      <c r="BW33" s="13">
        <f t="shared" si="60"/>
        <v>-659.71328712506374</v>
      </c>
      <c r="BX33" s="14">
        <f t="shared" si="51"/>
        <v>-4970.3120461227973</v>
      </c>
      <c r="BY33" s="14">
        <f t="shared" si="52"/>
        <v>-842.35504318882454</v>
      </c>
      <c r="BZ33" s="14">
        <f t="shared" si="53"/>
        <v>-480.41120269255612</v>
      </c>
      <c r="CA33" s="14">
        <f t="shared" si="54"/>
        <v>-713.30743366058607</v>
      </c>
      <c r="CB33" s="14">
        <f t="shared" si="55"/>
        <v>-2053.4491331041577</v>
      </c>
      <c r="CC33" s="15">
        <f t="shared" si="56"/>
        <v>-878.69724112925064</v>
      </c>
      <c r="CD33" s="412">
        <f t="shared" si="61"/>
        <v>-10598.245387023235</v>
      </c>
      <c r="CF33" s="464"/>
      <c r="CG33" s="152" t="s">
        <v>31</v>
      </c>
      <c r="CH33" s="7">
        <f t="shared" si="20"/>
        <v>-49.495217752533691</v>
      </c>
      <c r="CI33" s="8">
        <f t="shared" si="21"/>
        <v>-65.770525865619675</v>
      </c>
      <c r="CJ33" s="8">
        <f t="shared" si="22"/>
        <v>-54.019227914034012</v>
      </c>
      <c r="CK33" s="8">
        <f t="shared" si="23"/>
        <v>-48.600648831438917</v>
      </c>
      <c r="CL33" s="8">
        <f t="shared" si="24"/>
        <v>-52.344723142074862</v>
      </c>
      <c r="CM33" s="8">
        <f t="shared" si="25"/>
        <v>-49.800505193293311</v>
      </c>
      <c r="CN33" s="9">
        <f t="shared" si="26"/>
        <v>-52.101830759839949</v>
      </c>
      <c r="CO33" s="422">
        <f t="shared" si="27"/>
        <v>-56.948145224654198</v>
      </c>
    </row>
    <row r="34" spans="1:93" s="1" customFormat="1" ht="16.2" thickBot="1" x14ac:dyDescent="0.35">
      <c r="A34" s="428">
        <v>2021</v>
      </c>
      <c r="B34" s="327">
        <v>6</v>
      </c>
      <c r="C34" s="429" t="s">
        <v>5</v>
      </c>
      <c r="D34" s="446">
        <f t="shared" si="0"/>
        <v>242.14613623459621</v>
      </c>
      <c r="E34" s="447">
        <f t="shared" si="28"/>
        <v>1126.8877643935575</v>
      </c>
      <c r="F34" s="448">
        <f t="shared" si="1"/>
        <v>124.08170537337546</v>
      </c>
      <c r="G34" s="437">
        <f>1/23000*(SUMPRODUCT(M29:M35,J29:J35)+SUMPRODUCT(N29:N35,K29:K35)+SUMPRODUCT(O29:O35,L29:L35))/SUM(J29:L35)*J34</f>
        <v>234.65568825983985</v>
      </c>
      <c r="H34" s="438">
        <f>1/23000*(SUMPRODUCT(M29:M35,J29:J35)+SUMPRODUCT(N29:N35,K29:K35)+SUMPRODUCT(O29:O35,L29:L35))/SUM(J29:L35)*K34</f>
        <v>1144.9878269266701</v>
      </c>
      <c r="I34" s="439">
        <f>1/23000*(SUMPRODUCT(M29:M35,J29:J35)+SUMPRODUCT(N29:N35,K29:K35)+SUMPRODUCT(O29:O35,L29:L35))/SUM(J29:L35)*L34</f>
        <v>125.79976132502181</v>
      </c>
      <c r="J34" s="8">
        <v>58.977137184295671</v>
      </c>
      <c r="K34" s="8">
        <v>287.7752704133357</v>
      </c>
      <c r="L34" s="9">
        <v>31.617856087093379</v>
      </c>
      <c r="M34" s="14">
        <v>94432.544529793027</v>
      </c>
      <c r="N34" s="14">
        <v>90064.787512230745</v>
      </c>
      <c r="O34" s="15">
        <v>90261.629875423721</v>
      </c>
      <c r="P34" s="13"/>
      <c r="Q34" s="15"/>
      <c r="R34" s="14"/>
      <c r="X34" s="465"/>
      <c r="Y34" s="153" t="s">
        <v>32</v>
      </c>
      <c r="Z34" s="19">
        <v>65.617379744680704</v>
      </c>
      <c r="AA34" s="20">
        <v>262.49818081064524</v>
      </c>
      <c r="AB34" s="20">
        <v>50.651082935760549</v>
      </c>
      <c r="AC34" s="20">
        <v>40.485670841561237</v>
      </c>
      <c r="AD34" s="20">
        <v>54.233024899196479</v>
      </c>
      <c r="AE34" s="20">
        <v>207.65620742031899</v>
      </c>
      <c r="AF34" s="21">
        <v>72.050938954510727</v>
      </c>
      <c r="AG34" s="413">
        <f t="shared" si="36"/>
        <v>753.19248560667393</v>
      </c>
      <c r="AH34" s="19">
        <v>69.018364948541276</v>
      </c>
      <c r="AI34" s="20">
        <v>275.85178185634101</v>
      </c>
      <c r="AJ34" s="20">
        <v>53.17933713031902</v>
      </c>
      <c r="AK34" s="20">
        <v>42.582840565242101</v>
      </c>
      <c r="AL34" s="20">
        <v>57.050520915201666</v>
      </c>
      <c r="AM34" s="20">
        <v>218.36720572143514</v>
      </c>
      <c r="AN34" s="21">
        <v>75.76549455195314</v>
      </c>
      <c r="AO34" s="413">
        <f t="shared" si="37"/>
        <v>791.81554568903334</v>
      </c>
      <c r="AP34" s="19">
        <v>131.95641510490128</v>
      </c>
      <c r="AQ34" s="20">
        <v>523.92105057528863</v>
      </c>
      <c r="AR34" s="20">
        <v>100.33131657250708</v>
      </c>
      <c r="AS34" s="20">
        <v>80.414483093752651</v>
      </c>
      <c r="AT34" s="20">
        <v>109.02986592132407</v>
      </c>
      <c r="AU34" s="20">
        <v>418.75136948636651</v>
      </c>
      <c r="AV34" s="21">
        <v>145.69381644822374</v>
      </c>
      <c r="AW34" s="413">
        <f t="shared" si="29"/>
        <v>1510.0983172023639</v>
      </c>
      <c r="AY34" s="465"/>
      <c r="AZ34" s="153" t="s">
        <v>32</v>
      </c>
      <c r="BA34" s="16">
        <f t="shared" si="80"/>
        <v>5.183055490929263</v>
      </c>
      <c r="BB34" s="17">
        <f t="shared" si="38"/>
        <v>5.0871213676442437</v>
      </c>
      <c r="BC34" s="17">
        <f t="shared" si="39"/>
        <v>4.9915106410755072</v>
      </c>
      <c r="BD34" s="17">
        <f t="shared" si="40"/>
        <v>5.1800295761135828</v>
      </c>
      <c r="BE34" s="17">
        <f t="shared" si="41"/>
        <v>5.1951666373802681</v>
      </c>
      <c r="BF34" s="17">
        <f t="shared" si="42"/>
        <v>5.1580438813639091</v>
      </c>
      <c r="BG34" s="18">
        <f t="shared" si="43"/>
        <v>5.1554575850671256</v>
      </c>
      <c r="BH34" s="423">
        <f t="shared" si="44"/>
        <v>5.127913623733221</v>
      </c>
      <c r="BJ34" s="465"/>
      <c r="BK34" s="153" t="s">
        <v>32</v>
      </c>
      <c r="BL34" s="19">
        <f t="shared" si="81"/>
        <v>3.4009852038605715</v>
      </c>
      <c r="BM34" s="20">
        <f t="shared" si="45"/>
        <v>13.353601045695768</v>
      </c>
      <c r="BN34" s="20">
        <f t="shared" si="46"/>
        <v>2.5282541945584711</v>
      </c>
      <c r="BO34" s="20">
        <f t="shared" si="47"/>
        <v>2.0971697236808637</v>
      </c>
      <c r="BP34" s="20">
        <f t="shared" si="48"/>
        <v>2.8174960160051867</v>
      </c>
      <c r="BQ34" s="20">
        <f t="shared" si="49"/>
        <v>10.710998301116149</v>
      </c>
      <c r="BR34" s="21">
        <f t="shared" si="50"/>
        <v>3.7145555974424127</v>
      </c>
      <c r="BS34" s="413">
        <f t="shared" si="82"/>
        <v>38.623060082359423</v>
      </c>
      <c r="BU34" s="465"/>
      <c r="BV34" s="153" t="s">
        <v>32</v>
      </c>
      <c r="BW34" s="19">
        <f t="shared" si="60"/>
        <v>-62.938050156360006</v>
      </c>
      <c r="BX34" s="20">
        <f t="shared" si="51"/>
        <v>-248.06926871894763</v>
      </c>
      <c r="BY34" s="20">
        <f t="shared" si="52"/>
        <v>-47.151979442188058</v>
      </c>
      <c r="BZ34" s="20">
        <f t="shared" si="53"/>
        <v>-37.83164252851055</v>
      </c>
      <c r="CA34" s="20">
        <f t="shared" si="54"/>
        <v>-51.979345006122408</v>
      </c>
      <c r="CB34" s="20">
        <f t="shared" si="55"/>
        <v>-200.38416376493137</v>
      </c>
      <c r="CC34" s="21">
        <f t="shared" si="56"/>
        <v>-69.928321896270603</v>
      </c>
      <c r="CD34" s="413">
        <f t="shared" si="61"/>
        <v>-718.28277151333066</v>
      </c>
      <c r="CF34" s="465"/>
      <c r="CG34" s="153" t="s">
        <v>32</v>
      </c>
      <c r="CH34" s="16">
        <f t="shared" si="20"/>
        <v>-47.696089732603141</v>
      </c>
      <c r="CI34" s="17">
        <f t="shared" si="21"/>
        <v>-47.348597359574796</v>
      </c>
      <c r="CJ34" s="17">
        <f t="shared" si="22"/>
        <v>-46.996273001274169</v>
      </c>
      <c r="CK34" s="17">
        <f t="shared" si="23"/>
        <v>-47.045807015141619</v>
      </c>
      <c r="CL34" s="17">
        <f t="shared" si="24"/>
        <v>-47.674409728826681</v>
      </c>
      <c r="CM34" s="17">
        <f t="shared" si="25"/>
        <v>-47.852778131978233</v>
      </c>
      <c r="CN34" s="18">
        <f t="shared" si="26"/>
        <v>-47.996767193700038</v>
      </c>
      <c r="CO34" s="423">
        <f t="shared" si="27"/>
        <v>-47.565298453152018</v>
      </c>
    </row>
    <row r="35" spans="1:93" s="1" customFormat="1" ht="16.2" thickBot="1" x14ac:dyDescent="0.35">
      <c r="A35" s="432">
        <v>2021</v>
      </c>
      <c r="B35" s="409">
        <v>7</v>
      </c>
      <c r="C35" s="433" t="s">
        <v>6</v>
      </c>
      <c r="D35" s="449">
        <f t="shared" si="0"/>
        <v>829.01672647964085</v>
      </c>
      <c r="E35" s="450">
        <f t="shared" si="28"/>
        <v>432.81235952851802</v>
      </c>
      <c r="F35" s="451">
        <f t="shared" si="1"/>
        <v>43.045428992637504</v>
      </c>
      <c r="G35" s="440">
        <f>1/23000*(SUMPRODUCT(M29:M35,J29:J35)+SUMPRODUCT(N29:N35,K29:K35)+SUMPRODUCT(O29:O35,L29:L35))/SUM(J29:L35)*J35</f>
        <v>800.38191110428124</v>
      </c>
      <c r="H35" s="441">
        <f>1/23000*(SUMPRODUCT(M29:M35,J29:J35)+SUMPRODUCT(N29:N35,K29:K35)+SUMPRODUCT(O29:O35,L29:L35))/SUM(J29:L35)*K35</f>
        <v>440.91108214079003</v>
      </c>
      <c r="I35" s="442">
        <f>1/23000*(SUMPRODUCT(M29:M35,J29:J35)+SUMPRODUCT(N29:N35,K29:K35)+SUMPRODUCT(O29:O35,L29:L35))/SUM(J29:L35)*L35</f>
        <v>43.443500748835476</v>
      </c>
      <c r="J35" s="17">
        <v>201.1638163177854</v>
      </c>
      <c r="K35" s="17">
        <v>110.81629245952539</v>
      </c>
      <c r="L35" s="18">
        <v>10.918862962286113</v>
      </c>
      <c r="M35" s="20">
        <v>94785.35980302906</v>
      </c>
      <c r="N35" s="20">
        <v>89830.511815686026</v>
      </c>
      <c r="O35" s="21">
        <v>90672.890597701407</v>
      </c>
      <c r="P35" s="19"/>
      <c r="Q35" s="21"/>
      <c r="R35" s="14"/>
      <c r="X35" s="463">
        <f>1+X32</f>
        <v>2028</v>
      </c>
      <c r="Y35" s="120" t="s">
        <v>30</v>
      </c>
      <c r="Z35" s="13">
        <v>1832.7228416103183</v>
      </c>
      <c r="AA35" s="14">
        <v>794.94308307748406</v>
      </c>
      <c r="AB35" s="14">
        <v>809.00873178079848</v>
      </c>
      <c r="AC35" s="14">
        <v>493.02751860540718</v>
      </c>
      <c r="AD35" s="14">
        <v>376.61228766651971</v>
      </c>
      <c r="AE35" s="14">
        <v>449.23476318765984</v>
      </c>
      <c r="AF35" s="15">
        <v>1528.9394752806209</v>
      </c>
      <c r="AG35" s="411">
        <f t="shared" si="36"/>
        <v>6284.4887012088093</v>
      </c>
      <c r="AH35" s="13">
        <v>2735.3226104680125</v>
      </c>
      <c r="AI35" s="14">
        <v>148.05604580975299</v>
      </c>
      <c r="AJ35" s="14">
        <v>1028.2865815357836</v>
      </c>
      <c r="AK35" s="14">
        <v>660.7873410449356</v>
      </c>
      <c r="AL35" s="14">
        <v>517.33391849279656</v>
      </c>
      <c r="AM35" s="14">
        <v>65.194080041975923</v>
      </c>
      <c r="AN35" s="15">
        <v>1727.288241327195</v>
      </c>
      <c r="AO35" s="411">
        <f t="shared" si="37"/>
        <v>6882.2688187204531</v>
      </c>
      <c r="AP35" s="13">
        <v>1591.6345292705971</v>
      </c>
      <c r="AQ35" s="14">
        <v>694.93790917744559</v>
      </c>
      <c r="AR35" s="14">
        <v>710.81592210455187</v>
      </c>
      <c r="AS35" s="14">
        <v>436.05432921014136</v>
      </c>
      <c r="AT35" s="14">
        <v>330.8713803925944</v>
      </c>
      <c r="AU35" s="14">
        <v>393.73667630917214</v>
      </c>
      <c r="AV35" s="15">
        <v>1344.1538725517307</v>
      </c>
      <c r="AW35" s="411">
        <f t="shared" si="29"/>
        <v>5502.2046190162328</v>
      </c>
      <c r="AY35" s="463">
        <f>1+AY32</f>
        <v>2028</v>
      </c>
      <c r="AZ35" s="120" t="s">
        <v>30</v>
      </c>
      <c r="BA35" s="7">
        <f>AH35/Z35*100-100</f>
        <v>49.249114397713669</v>
      </c>
      <c r="BB35" s="8">
        <f t="shared" si="38"/>
        <v>-81.375264599249078</v>
      </c>
      <c r="BC35" s="8">
        <f t="shared" si="39"/>
        <v>27.104509647542187</v>
      </c>
      <c r="BD35" s="8">
        <f t="shared" si="40"/>
        <v>34.026462237657427</v>
      </c>
      <c r="BE35" s="8">
        <f t="shared" si="41"/>
        <v>37.365119364050656</v>
      </c>
      <c r="BF35" s="8">
        <f t="shared" si="42"/>
        <v>-85.487748192198069</v>
      </c>
      <c r="BG35" s="9">
        <f t="shared" si="43"/>
        <v>12.972963891207613</v>
      </c>
      <c r="BH35" s="421">
        <f t="shared" si="44"/>
        <v>9.5119928753577341</v>
      </c>
      <c r="BJ35" s="463">
        <f>1+BJ32</f>
        <v>2028</v>
      </c>
      <c r="BK35" s="120" t="s">
        <v>30</v>
      </c>
      <c r="BL35" s="13">
        <f>AH35-Z35</f>
        <v>902.59976885769424</v>
      </c>
      <c r="BM35" s="14">
        <f t="shared" si="45"/>
        <v>-646.8870372677311</v>
      </c>
      <c r="BN35" s="14">
        <f t="shared" si="46"/>
        <v>219.27784975498514</v>
      </c>
      <c r="BO35" s="14">
        <f t="shared" si="47"/>
        <v>167.75982243952842</v>
      </c>
      <c r="BP35" s="14">
        <f t="shared" si="48"/>
        <v>140.72163082627685</v>
      </c>
      <c r="BQ35" s="14">
        <f t="shared" si="49"/>
        <v>-384.04068314568394</v>
      </c>
      <c r="BR35" s="15">
        <f t="shared" si="50"/>
        <v>198.34876604657416</v>
      </c>
      <c r="BS35" s="411">
        <f>SUM(BL35:BR35)</f>
        <v>597.78011751164377</v>
      </c>
      <c r="BU35" s="463">
        <f>1+BU32</f>
        <v>2028</v>
      </c>
      <c r="BV35" s="120" t="s">
        <v>30</v>
      </c>
      <c r="BW35" s="13">
        <f t="shared" si="60"/>
        <v>1143.6880811974154</v>
      </c>
      <c r="BX35" s="14">
        <f t="shared" si="51"/>
        <v>-546.88186336769263</v>
      </c>
      <c r="BY35" s="14">
        <f t="shared" si="52"/>
        <v>317.47065943123175</v>
      </c>
      <c r="BZ35" s="14">
        <f t="shared" si="53"/>
        <v>224.73301183479424</v>
      </c>
      <c r="CA35" s="14">
        <f t="shared" si="54"/>
        <v>186.46253810020215</v>
      </c>
      <c r="CB35" s="14">
        <f t="shared" si="55"/>
        <v>-328.54259626719625</v>
      </c>
      <c r="CC35" s="15">
        <f t="shared" si="56"/>
        <v>383.13436877546428</v>
      </c>
      <c r="CD35" s="411">
        <f t="shared" si="61"/>
        <v>1380.0641997042189</v>
      </c>
      <c r="CF35" s="463">
        <f>1+CF32</f>
        <v>2028</v>
      </c>
      <c r="CG35" s="120" t="s">
        <v>30</v>
      </c>
      <c r="CH35" s="7">
        <f t="shared" si="20"/>
        <v>71.856199407883935</v>
      </c>
      <c r="CI35" s="8">
        <f t="shared" si="21"/>
        <v>-78.69506845798675</v>
      </c>
      <c r="CJ35" s="8">
        <f t="shared" si="22"/>
        <v>44.662851458262054</v>
      </c>
      <c r="CK35" s="8">
        <f t="shared" si="23"/>
        <v>51.537846727005416</v>
      </c>
      <c r="CL35" s="8">
        <f t="shared" si="24"/>
        <v>56.354991440769396</v>
      </c>
      <c r="CM35" s="8">
        <f t="shared" si="25"/>
        <v>-83.442213041189007</v>
      </c>
      <c r="CN35" s="9">
        <f t="shared" si="26"/>
        <v>28.50375813359264</v>
      </c>
      <c r="CO35" s="421">
        <f t="shared" si="27"/>
        <v>25.082022484852075</v>
      </c>
    </row>
    <row r="36" spans="1:93" s="1" customFormat="1" x14ac:dyDescent="0.3">
      <c r="A36" s="430">
        <v>2022</v>
      </c>
      <c r="B36" s="47">
        <v>1</v>
      </c>
      <c r="C36" s="431" t="s">
        <v>0</v>
      </c>
      <c r="D36" s="443">
        <f t="shared" si="0"/>
        <v>1048.0034070560691</v>
      </c>
      <c r="E36" s="444">
        <f t="shared" si="28"/>
        <v>381.10509220413468</v>
      </c>
      <c r="F36" s="445">
        <f t="shared" si="1"/>
        <v>42.798322231868191</v>
      </c>
      <c r="G36" s="434">
        <f>1/23000*(SUMPRODUCT(M36:M42,J36:J42)+SUMPRODUCT(N36:N42,K36:K42)+SUMPRODUCT(O36:O42,L36:L42))/SUM(J36:L42)*J36</f>
        <v>1030.0348671943329</v>
      </c>
      <c r="H36" s="435">
        <f>1/23000*(SUMPRODUCT(M36:M42,J36:J42)+SUMPRODUCT(N36:N42,K36:K42)+SUMPRODUCT(O36:O42,L36:L42))/SUM(J36:L42)*K36</f>
        <v>389.53502707450372</v>
      </c>
      <c r="I36" s="436">
        <f>1/23000*(SUMPRODUCT(M36:M42,J36:J42)+SUMPRODUCT(N36:N42,K36:K42)+SUMPRODUCT(O36:O42,L36:L42))/SUM(J36:L42)*L36</f>
        <v>43.811212300985119</v>
      </c>
      <c r="J36" s="5">
        <v>249.49184489129382</v>
      </c>
      <c r="K36" s="5">
        <v>94.351963850814315</v>
      </c>
      <c r="L36" s="6">
        <v>10.611815708404267</v>
      </c>
      <c r="M36" s="11">
        <v>96612.690377883831</v>
      </c>
      <c r="N36" s="11">
        <v>92901.268430985045</v>
      </c>
      <c r="O36" s="12">
        <v>92760.884506633593</v>
      </c>
      <c r="P36" s="458">
        <f>SUM(J36:L42)</f>
        <v>2240.80371174429</v>
      </c>
      <c r="Q36" s="459">
        <f>(SUMPRODUCT(M36:M42,J36:J42)+SUMPRODUCT(N36:N42,K36:K42)+SUMPRODUCT(O36:O42,L36:L42))/SUM(J36:L42)</f>
        <v>94956.217730451186</v>
      </c>
      <c r="R36" s="14"/>
      <c r="X36" s="464"/>
      <c r="Y36" s="152" t="s">
        <v>31</v>
      </c>
      <c r="Z36" s="13">
        <v>605.84998378953958</v>
      </c>
      <c r="AA36" s="14">
        <v>3168.8083289757819</v>
      </c>
      <c r="AB36" s="14">
        <v>636.07426581409698</v>
      </c>
      <c r="AC36" s="14">
        <v>452.48195751791633</v>
      </c>
      <c r="AD36" s="14">
        <v>564.03640710392119</v>
      </c>
      <c r="AE36" s="14">
        <v>1948.4972383484608</v>
      </c>
      <c r="AF36" s="15">
        <v>742.79754545463379</v>
      </c>
      <c r="AG36" s="412">
        <f t="shared" si="36"/>
        <v>8118.5457270043507</v>
      </c>
      <c r="AH36" s="13">
        <v>726.87627220353863</v>
      </c>
      <c r="AI36" s="14">
        <v>2796.410083236548</v>
      </c>
      <c r="AJ36" s="14">
        <v>775.2839990871264</v>
      </c>
      <c r="AK36" s="14">
        <v>548.72022488191453</v>
      </c>
      <c r="AL36" s="14">
        <v>702.20868398851849</v>
      </c>
      <c r="AM36" s="14">
        <v>2235.4641338885644</v>
      </c>
      <c r="AN36" s="15">
        <v>871.93297894307716</v>
      </c>
      <c r="AO36" s="412">
        <f t="shared" si="37"/>
        <v>8656.8963762292879</v>
      </c>
      <c r="AP36" s="13">
        <v>1578.4001024756831</v>
      </c>
      <c r="AQ36" s="14">
        <v>9057.8296416424037</v>
      </c>
      <c r="AR36" s="14">
        <v>1877.4189640863638</v>
      </c>
      <c r="AS36" s="14">
        <v>1169.7388762834055</v>
      </c>
      <c r="AT36" s="14">
        <v>1624.032783663579</v>
      </c>
      <c r="AU36" s="14">
        <v>4839.8901052117935</v>
      </c>
      <c r="AV36" s="15">
        <v>2011.2948568434747</v>
      </c>
      <c r="AW36" s="412">
        <f t="shared" si="29"/>
        <v>22158.605330206701</v>
      </c>
      <c r="AY36" s="464"/>
      <c r="AZ36" s="152" t="s">
        <v>31</v>
      </c>
      <c r="BA36" s="7">
        <f t="shared" ref="BA36:BA37" si="83">AH36/Z36*100-100</f>
        <v>19.976279879878845</v>
      </c>
      <c r="BB36" s="8">
        <f t="shared" si="38"/>
        <v>-11.75199655763339</v>
      </c>
      <c r="BC36" s="8">
        <f t="shared" si="39"/>
        <v>21.885767237392955</v>
      </c>
      <c r="BD36" s="8">
        <f t="shared" si="40"/>
        <v>21.268973439717229</v>
      </c>
      <c r="BE36" s="8">
        <f t="shared" si="41"/>
        <v>24.497049329501834</v>
      </c>
      <c r="BF36" s="8">
        <f t="shared" si="42"/>
        <v>14.727600834750774</v>
      </c>
      <c r="BG36" s="9">
        <f t="shared" si="43"/>
        <v>17.385010798521861</v>
      </c>
      <c r="BH36" s="422">
        <f t="shared" si="44"/>
        <v>6.6311217221360863</v>
      </c>
      <c r="BJ36" s="464"/>
      <c r="BK36" s="152" t="s">
        <v>31</v>
      </c>
      <c r="BL36" s="13">
        <f t="shared" ref="BL36:BL37" si="84">AH36-Z36</f>
        <v>121.02628841399905</v>
      </c>
      <c r="BM36" s="14">
        <f t="shared" si="45"/>
        <v>-372.39824573923397</v>
      </c>
      <c r="BN36" s="14">
        <f t="shared" si="46"/>
        <v>139.20973327302943</v>
      </c>
      <c r="BO36" s="14">
        <f t="shared" si="47"/>
        <v>96.238267363998204</v>
      </c>
      <c r="BP36" s="14">
        <f t="shared" si="48"/>
        <v>138.1722768845973</v>
      </c>
      <c r="BQ36" s="14">
        <f t="shared" si="49"/>
        <v>286.96689554010368</v>
      </c>
      <c r="BR36" s="15">
        <f t="shared" si="50"/>
        <v>129.13543348844337</v>
      </c>
      <c r="BS36" s="412">
        <f t="shared" ref="BS36:BS37" si="85">SUM(BL36:BR36)</f>
        <v>538.35064922493711</v>
      </c>
      <c r="BU36" s="464"/>
      <c r="BV36" s="152" t="s">
        <v>31</v>
      </c>
      <c r="BW36" s="13">
        <f t="shared" si="60"/>
        <v>-851.52383027214444</v>
      </c>
      <c r="BX36" s="14">
        <f t="shared" si="51"/>
        <v>-6261.4195584058562</v>
      </c>
      <c r="BY36" s="14">
        <f t="shared" si="52"/>
        <v>-1102.1349649992374</v>
      </c>
      <c r="BZ36" s="14">
        <f t="shared" si="53"/>
        <v>-621.01865140149096</v>
      </c>
      <c r="CA36" s="14">
        <f t="shared" si="54"/>
        <v>-921.82409967506055</v>
      </c>
      <c r="CB36" s="14">
        <f t="shared" si="55"/>
        <v>-2604.4259713232291</v>
      </c>
      <c r="CC36" s="15">
        <f t="shared" si="56"/>
        <v>-1139.3618779003975</v>
      </c>
      <c r="CD36" s="412">
        <f t="shared" si="61"/>
        <v>-13501.708953977417</v>
      </c>
      <c r="CF36" s="464"/>
      <c r="CG36" s="152" t="s">
        <v>31</v>
      </c>
      <c r="CH36" s="7">
        <f t="shared" si="20"/>
        <v>-53.948541243538287</v>
      </c>
      <c r="CI36" s="8">
        <f t="shared" si="21"/>
        <v>-69.127150831140042</v>
      </c>
      <c r="CJ36" s="8">
        <f t="shared" si="22"/>
        <v>-58.704795577453098</v>
      </c>
      <c r="CK36" s="8">
        <f t="shared" si="23"/>
        <v>-53.090366063120392</v>
      </c>
      <c r="CL36" s="8">
        <f t="shared" si="24"/>
        <v>-56.76142187201178</v>
      </c>
      <c r="CM36" s="8">
        <f t="shared" si="25"/>
        <v>-53.811675775833749</v>
      </c>
      <c r="CN36" s="9">
        <f t="shared" si="26"/>
        <v>-56.648177368111583</v>
      </c>
      <c r="CO36" s="422">
        <f t="shared" si="27"/>
        <v>-60.93212434977498</v>
      </c>
    </row>
    <row r="37" spans="1:93" s="1" customFormat="1" ht="16.2" thickBot="1" x14ac:dyDescent="0.35">
      <c r="A37" s="428">
        <v>2022</v>
      </c>
      <c r="B37" s="327">
        <v>2</v>
      </c>
      <c r="C37" s="429" t="s">
        <v>1</v>
      </c>
      <c r="D37" s="446">
        <f t="shared" si="0"/>
        <v>459.47355846723161</v>
      </c>
      <c r="E37" s="447">
        <f t="shared" si="28"/>
        <v>1990.7645956696301</v>
      </c>
      <c r="F37" s="448">
        <f t="shared" si="1"/>
        <v>171.08148234233249</v>
      </c>
      <c r="G37" s="437">
        <f>1/23000*(SUMPRODUCT(M36:M42,J36:J42)+SUMPRODUCT(N36:N42,K36:K42)+SUMPRODUCT(O36:O42,L36:L42))/SUM(J36:L42)*J37</f>
        <v>445.55492288878355</v>
      </c>
      <c r="H37" s="438">
        <f>1/23000*(SUMPRODUCT(M36:M42,J36:J42)+SUMPRODUCT(N36:N42,K36:K42)+SUMPRODUCT(O36:O42,L36:L42))/SUM(J36:L42)*K37</f>
        <v>2041.5150716567089</v>
      </c>
      <c r="I37" s="439">
        <f>1/23000*(SUMPRODUCT(M36:M42,J36:J42)+SUMPRODUCT(N36:N42,K36:K42)+SUMPRODUCT(O36:O42,L36:L42))/SUM(J36:L42)*L37</f>
        <v>172.75319342471585</v>
      </c>
      <c r="J37" s="8">
        <v>107.92092894361039</v>
      </c>
      <c r="K37" s="8">
        <v>494.48943703079391</v>
      </c>
      <c r="L37" s="9">
        <v>41.843741713127145</v>
      </c>
      <c r="M37" s="14">
        <v>97922.543367544029</v>
      </c>
      <c r="N37" s="14">
        <v>92595.680052009091</v>
      </c>
      <c r="O37" s="15">
        <v>94037.338267939966</v>
      </c>
      <c r="P37" s="13"/>
      <c r="Q37" s="15"/>
      <c r="R37" s="14"/>
      <c r="X37" s="465"/>
      <c r="Y37" s="153" t="s">
        <v>32</v>
      </c>
      <c r="Z37" s="19">
        <v>74.42234524108305</v>
      </c>
      <c r="AA37" s="20">
        <v>297.75086312976748</v>
      </c>
      <c r="AB37" s="20">
        <v>57.47344453418193</v>
      </c>
      <c r="AC37" s="20">
        <v>45.898428807715412</v>
      </c>
      <c r="AD37" s="20">
        <v>61.438106479143023</v>
      </c>
      <c r="AE37" s="20">
        <v>235.43698881810272</v>
      </c>
      <c r="AF37" s="21">
        <v>81.718316465843841</v>
      </c>
      <c r="AG37" s="413">
        <f t="shared" si="36"/>
        <v>854.13849347583744</v>
      </c>
      <c r="AH37" s="19">
        <v>75.379223056909467</v>
      </c>
      <c r="AI37" s="20">
        <v>301.48341982397051</v>
      </c>
      <c r="AJ37" s="20">
        <v>58.168783668262378</v>
      </c>
      <c r="AK37" s="20">
        <v>46.562026500872875</v>
      </c>
      <c r="AL37" s="20">
        <v>62.326773650452374</v>
      </c>
      <c r="AM37" s="20">
        <v>238.4324742184717</v>
      </c>
      <c r="AN37" s="21">
        <v>82.752284219289095</v>
      </c>
      <c r="AO37" s="413">
        <f t="shared" si="37"/>
        <v>865.10498513822847</v>
      </c>
      <c r="AP37" s="19">
        <v>155.71244614563327</v>
      </c>
      <c r="AQ37" s="20">
        <v>618.18694719205905</v>
      </c>
      <c r="AR37" s="20">
        <v>118.37862544064052</v>
      </c>
      <c r="AS37" s="20">
        <v>94.883444885256381</v>
      </c>
      <c r="AT37" s="20">
        <v>128.62707339338692</v>
      </c>
      <c r="AU37" s="20">
        <v>494.03893112123836</v>
      </c>
      <c r="AV37" s="21">
        <v>172.0404133162439</v>
      </c>
      <c r="AW37" s="413">
        <f t="shared" si="29"/>
        <v>1781.8678814944585</v>
      </c>
      <c r="AY37" s="465"/>
      <c r="AZ37" s="153" t="s">
        <v>32</v>
      </c>
      <c r="BA37" s="16">
        <f t="shared" si="83"/>
        <v>1.2857399383568406</v>
      </c>
      <c r="BB37" s="17">
        <f t="shared" si="38"/>
        <v>1.2535838368254559</v>
      </c>
      <c r="BC37" s="17">
        <f t="shared" si="39"/>
        <v>1.2098441979876355</v>
      </c>
      <c r="BD37" s="17">
        <f t="shared" si="40"/>
        <v>1.4457960988980716</v>
      </c>
      <c r="BE37" s="17">
        <f t="shared" si="41"/>
        <v>1.4464429687640887</v>
      </c>
      <c r="BF37" s="17">
        <f t="shared" si="42"/>
        <v>1.2723087461347262</v>
      </c>
      <c r="BG37" s="18">
        <f t="shared" si="43"/>
        <v>1.2652827397361222</v>
      </c>
      <c r="BH37" s="423">
        <f t="shared" si="44"/>
        <v>1.2839242987122503</v>
      </c>
      <c r="BJ37" s="465"/>
      <c r="BK37" s="153" t="s">
        <v>32</v>
      </c>
      <c r="BL37" s="19">
        <f t="shared" si="84"/>
        <v>0.95687781582641662</v>
      </c>
      <c r="BM37" s="20">
        <f t="shared" si="45"/>
        <v>3.7325566942030264</v>
      </c>
      <c r="BN37" s="20">
        <f t="shared" si="46"/>
        <v>0.69533913408044867</v>
      </c>
      <c r="BO37" s="20">
        <f t="shared" si="47"/>
        <v>0.6635976931574632</v>
      </c>
      <c r="BP37" s="20">
        <f t="shared" si="48"/>
        <v>0.88866717130935058</v>
      </c>
      <c r="BQ37" s="20">
        <f t="shared" si="49"/>
        <v>2.9954854003689775</v>
      </c>
      <c r="BR37" s="21">
        <f t="shared" si="50"/>
        <v>1.0339677534452534</v>
      </c>
      <c r="BS37" s="413">
        <f t="shared" si="85"/>
        <v>10.966491662390936</v>
      </c>
      <c r="BU37" s="465"/>
      <c r="BV37" s="153" t="s">
        <v>32</v>
      </c>
      <c r="BW37" s="19">
        <f t="shared" si="60"/>
        <v>-80.333223088723798</v>
      </c>
      <c r="BX37" s="20">
        <f t="shared" si="51"/>
        <v>-316.70352736808854</v>
      </c>
      <c r="BY37" s="20">
        <f t="shared" si="52"/>
        <v>-60.209841772378141</v>
      </c>
      <c r="BZ37" s="20">
        <f t="shared" si="53"/>
        <v>-48.321418384383506</v>
      </c>
      <c r="CA37" s="20">
        <f t="shared" si="54"/>
        <v>-66.300299742934556</v>
      </c>
      <c r="CB37" s="20">
        <f t="shared" si="55"/>
        <v>-255.60645690276667</v>
      </c>
      <c r="CC37" s="21">
        <f t="shared" si="56"/>
        <v>-89.288129096954805</v>
      </c>
      <c r="CD37" s="413">
        <f t="shared" si="61"/>
        <v>-916.76289635623004</v>
      </c>
      <c r="CF37" s="465"/>
      <c r="CG37" s="153" t="s">
        <v>32</v>
      </c>
      <c r="CH37" s="16">
        <f t="shared" si="20"/>
        <v>-51.590752747914898</v>
      </c>
      <c r="CI37" s="17">
        <f t="shared" si="21"/>
        <v>-51.231027896435791</v>
      </c>
      <c r="CJ37" s="17">
        <f t="shared" si="22"/>
        <v>-50.862088952510781</v>
      </c>
      <c r="CK37" s="17">
        <f t="shared" si="23"/>
        <v>-50.927133224156371</v>
      </c>
      <c r="CL37" s="17">
        <f t="shared" si="24"/>
        <v>-51.544591658526556</v>
      </c>
      <c r="CM37" s="17">
        <f t="shared" si="25"/>
        <v>-51.738120379027421</v>
      </c>
      <c r="CN37" s="18">
        <f t="shared" si="26"/>
        <v>-51.899508595591307</v>
      </c>
      <c r="CO37" s="423">
        <f t="shared" si="27"/>
        <v>-51.44954381170718</v>
      </c>
    </row>
    <row r="38" spans="1:93" s="1" customFormat="1" x14ac:dyDescent="0.3">
      <c r="A38" s="428">
        <v>2022</v>
      </c>
      <c r="B38" s="327">
        <v>3</v>
      </c>
      <c r="C38" s="429" t="s">
        <v>2</v>
      </c>
      <c r="D38" s="446">
        <f t="shared" si="0"/>
        <v>472.43042782124343</v>
      </c>
      <c r="E38" s="447">
        <f t="shared" si="28"/>
        <v>400.18141035004635</v>
      </c>
      <c r="F38" s="448">
        <f t="shared" si="1"/>
        <v>32.962711241548767</v>
      </c>
      <c r="G38" s="437">
        <f>1/23000*(SUMPRODUCT(M36:M42,J36:J42)+SUMPRODUCT(N36:N42,K36:K42)+SUMPRODUCT(O36:O42,L36:L42))/SUM(J36:L42)*J38</f>
        <v>452.060114171365</v>
      </c>
      <c r="H38" s="438">
        <f>1/23000*(SUMPRODUCT(M36:M42,J36:J42)+SUMPRODUCT(N36:N42,K36:K42)+SUMPRODUCT(O36:O42,L36:L42))/SUM(J36:L42)*K38</f>
        <v>407.67915321165145</v>
      </c>
      <c r="I38" s="439">
        <f>1/23000*(SUMPRODUCT(M36:M42,J36:J42)+SUMPRODUCT(N36:N42,K36:K42)+SUMPRODUCT(O36:O42,L36:L42))/SUM(J36:L42)*L38</f>
        <v>32.817066196292963</v>
      </c>
      <c r="J38" s="8">
        <v>109.4965961624132</v>
      </c>
      <c r="K38" s="8">
        <v>98.746777704279026</v>
      </c>
      <c r="L38" s="9">
        <v>7.9488478011765435</v>
      </c>
      <c r="M38" s="14">
        <v>99235.046756809839</v>
      </c>
      <c r="N38" s="14">
        <v>93209.851015241977</v>
      </c>
      <c r="O38" s="15">
        <v>95377.641831738889</v>
      </c>
      <c r="P38" s="13"/>
      <c r="Q38" s="15"/>
      <c r="R38" s="14"/>
      <c r="X38" s="463">
        <f>1+X35</f>
        <v>2029</v>
      </c>
      <c r="Y38" s="120" t="s">
        <v>30</v>
      </c>
      <c r="Z38" s="13">
        <v>2037.5820600481222</v>
      </c>
      <c r="AA38" s="14">
        <v>882.433537784902</v>
      </c>
      <c r="AB38" s="14">
        <v>896.22513801331888</v>
      </c>
      <c r="AC38" s="14">
        <v>543.73653698463158</v>
      </c>
      <c r="AD38" s="14">
        <v>416.38149043188565</v>
      </c>
      <c r="AE38" s="14">
        <v>497.4363740012692</v>
      </c>
      <c r="AF38" s="15">
        <v>1690.8094280872485</v>
      </c>
      <c r="AG38" s="411">
        <f t="shared" si="36"/>
        <v>6964.6045653513784</v>
      </c>
      <c r="AH38" s="13">
        <v>3039.3312554811791</v>
      </c>
      <c r="AI38" s="14">
        <v>164.00977635852854</v>
      </c>
      <c r="AJ38" s="14">
        <v>1137.4191309287962</v>
      </c>
      <c r="AK38" s="14">
        <v>729.59324280395003</v>
      </c>
      <c r="AL38" s="14">
        <v>571.88385201988797</v>
      </c>
      <c r="AM38" s="14">
        <v>71.907344106139178</v>
      </c>
      <c r="AN38" s="15">
        <v>1907.4445302455811</v>
      </c>
      <c r="AO38" s="411">
        <f t="shared" si="37"/>
        <v>7621.5891319440616</v>
      </c>
      <c r="AP38" s="13">
        <v>1701.7275062683464</v>
      </c>
      <c r="AQ38" s="14">
        <v>742.93513825105197</v>
      </c>
      <c r="AR38" s="14">
        <v>759.33835652864241</v>
      </c>
      <c r="AS38" s="14">
        <v>464.91340377837889</v>
      </c>
      <c r="AT38" s="14">
        <v>353.07654726679908</v>
      </c>
      <c r="AU38" s="14">
        <v>420.58418793596206</v>
      </c>
      <c r="AV38" s="15">
        <v>1434.8313517780271</v>
      </c>
      <c r="AW38" s="411">
        <f t="shared" si="29"/>
        <v>5877.4064918072081</v>
      </c>
      <c r="AY38" s="463">
        <f>1+AY35</f>
        <v>2029</v>
      </c>
      <c r="AZ38" s="120" t="s">
        <v>30</v>
      </c>
      <c r="BA38" s="7">
        <f>AH38/Z38*100-100</f>
        <v>49.163624625228493</v>
      </c>
      <c r="BB38" s="8">
        <f t="shared" si="38"/>
        <v>-81.413923050768403</v>
      </c>
      <c r="BC38" s="8">
        <f t="shared" si="39"/>
        <v>26.912210189745082</v>
      </c>
      <c r="BD38" s="8">
        <f t="shared" si="40"/>
        <v>34.181389915419942</v>
      </c>
      <c r="BE38" s="8">
        <f t="shared" si="41"/>
        <v>37.346127328260849</v>
      </c>
      <c r="BF38" s="8">
        <f t="shared" si="42"/>
        <v>-85.544413745273133</v>
      </c>
      <c r="BG38" s="9">
        <f t="shared" si="43"/>
        <v>12.812508527552041</v>
      </c>
      <c r="BH38" s="421">
        <f t="shared" si="44"/>
        <v>9.4331926590800919</v>
      </c>
      <c r="BJ38" s="463">
        <f>1+BJ35</f>
        <v>2029</v>
      </c>
      <c r="BK38" s="120" t="s">
        <v>30</v>
      </c>
      <c r="BL38" s="13">
        <f>AH38-Z38</f>
        <v>1001.7491954330569</v>
      </c>
      <c r="BM38" s="14">
        <f t="shared" si="45"/>
        <v>-718.4237614263734</v>
      </c>
      <c r="BN38" s="14">
        <f t="shared" si="46"/>
        <v>241.19399291547734</v>
      </c>
      <c r="BO38" s="14">
        <f t="shared" si="47"/>
        <v>185.85670581931845</v>
      </c>
      <c r="BP38" s="14">
        <f t="shared" si="48"/>
        <v>155.50236158800232</v>
      </c>
      <c r="BQ38" s="14">
        <f t="shared" si="49"/>
        <v>-425.52902989513001</v>
      </c>
      <c r="BR38" s="15">
        <f t="shared" si="50"/>
        <v>216.63510215833253</v>
      </c>
      <c r="BS38" s="411">
        <f>SUM(BL38:BR38)</f>
        <v>656.98456659268413</v>
      </c>
      <c r="BU38" s="463">
        <f>1+BU35</f>
        <v>2029</v>
      </c>
      <c r="BV38" s="120" t="s">
        <v>30</v>
      </c>
      <c r="BW38" s="13">
        <f t="shared" si="60"/>
        <v>1337.6037492128328</v>
      </c>
      <c r="BX38" s="14">
        <f t="shared" si="51"/>
        <v>-578.92536189252337</v>
      </c>
      <c r="BY38" s="14">
        <f t="shared" si="52"/>
        <v>378.08077440015381</v>
      </c>
      <c r="BZ38" s="14">
        <f t="shared" si="53"/>
        <v>264.67983902557114</v>
      </c>
      <c r="CA38" s="14">
        <f t="shared" si="54"/>
        <v>218.80730475308889</v>
      </c>
      <c r="CB38" s="14">
        <f t="shared" si="55"/>
        <v>-348.67684382982287</v>
      </c>
      <c r="CC38" s="15">
        <f t="shared" si="56"/>
        <v>472.61317846755401</v>
      </c>
      <c r="CD38" s="411">
        <f t="shared" si="61"/>
        <v>1744.1826401368542</v>
      </c>
      <c r="CF38" s="463">
        <f>1+CF35</f>
        <v>2029</v>
      </c>
      <c r="CG38" s="120" t="s">
        <v>30</v>
      </c>
      <c r="CH38" s="7">
        <f t="shared" si="20"/>
        <v>78.602698980050775</v>
      </c>
      <c r="CI38" s="8">
        <f t="shared" si="21"/>
        <v>-77.924078709667043</v>
      </c>
      <c r="CJ38" s="8">
        <f t="shared" si="22"/>
        <v>49.790817380616886</v>
      </c>
      <c r="CK38" s="8">
        <f t="shared" si="23"/>
        <v>56.930997659887282</v>
      </c>
      <c r="CL38" s="8">
        <f t="shared" si="24"/>
        <v>61.971633756730142</v>
      </c>
      <c r="CM38" s="8">
        <f t="shared" si="25"/>
        <v>-82.902984427677112</v>
      </c>
      <c r="CN38" s="9">
        <f t="shared" si="26"/>
        <v>32.938587373484495</v>
      </c>
      <c r="CO38" s="421">
        <f t="shared" si="27"/>
        <v>29.67605937360554</v>
      </c>
    </row>
    <row r="39" spans="1:93" s="1" customFormat="1" x14ac:dyDescent="0.3">
      <c r="A39" s="428">
        <v>2022</v>
      </c>
      <c r="B39" s="327">
        <v>4</v>
      </c>
      <c r="C39" s="429" t="s">
        <v>3</v>
      </c>
      <c r="D39" s="446">
        <f t="shared" si="0"/>
        <v>294.19007994694471</v>
      </c>
      <c r="E39" s="447">
        <f t="shared" si="28"/>
        <v>284.44838041310874</v>
      </c>
      <c r="F39" s="448">
        <f t="shared" si="1"/>
        <v>26.313560105843855</v>
      </c>
      <c r="G39" s="437">
        <f>1/23000*(SUMPRODUCT(M36:M42,J36:J42)+SUMPRODUCT(N36:N42,K36:K42)+SUMPRODUCT(O36:O42,L36:L42))/SUM(J36:L42)*J39</f>
        <v>273.46637707738046</v>
      </c>
      <c r="H39" s="438">
        <f>1/23000*(SUMPRODUCT(M36:M42,J36:J42)+SUMPRODUCT(N36:N42,K36:K42)+SUMPRODUCT(O36:O42,L36:L42))/SUM(J36:L42)*K39</f>
        <v>287.45272301311621</v>
      </c>
      <c r="I39" s="439">
        <f>1/23000*(SUMPRODUCT(M36:M42,J36:J42)+SUMPRODUCT(N36:N42,K36:K42)+SUMPRODUCT(O36:O42,L36:L42))/SUM(J36:L42)*L39</f>
        <v>26.408010310089658</v>
      </c>
      <c r="J39" s="8">
        <v>66.238176110111837</v>
      </c>
      <c r="K39" s="8">
        <v>69.625905362714136</v>
      </c>
      <c r="L39" s="9">
        <v>6.3964661993617096</v>
      </c>
      <c r="M39" s="14">
        <v>102152.1460302827</v>
      </c>
      <c r="N39" s="14">
        <v>93963.772756986247</v>
      </c>
      <c r="O39" s="15">
        <v>94616.599786738734</v>
      </c>
      <c r="P39" s="13"/>
      <c r="Q39" s="15"/>
      <c r="R39" s="14"/>
      <c r="X39" s="464"/>
      <c r="Y39" s="152" t="s">
        <v>31</v>
      </c>
      <c r="Z39" s="13">
        <v>655.63568075199407</v>
      </c>
      <c r="AA39" s="14">
        <v>3433.6342588053735</v>
      </c>
      <c r="AB39" s="14">
        <v>689.56528804654272</v>
      </c>
      <c r="AC39" s="14">
        <v>489.96528570526061</v>
      </c>
      <c r="AD39" s="14">
        <v>611.22475053480377</v>
      </c>
      <c r="AE39" s="14">
        <v>2107.197928331022</v>
      </c>
      <c r="AF39" s="15">
        <v>803.03196340384159</v>
      </c>
      <c r="AG39" s="412">
        <f t="shared" si="36"/>
        <v>8790.2551555788395</v>
      </c>
      <c r="AH39" s="13">
        <v>786.05204296919521</v>
      </c>
      <c r="AI39" s="14">
        <v>3024.6523727042777</v>
      </c>
      <c r="AJ39" s="14">
        <v>838.95226948134928</v>
      </c>
      <c r="AK39" s="14">
        <v>592.91665991837181</v>
      </c>
      <c r="AL39" s="14">
        <v>760.08138738439311</v>
      </c>
      <c r="AM39" s="14">
        <v>2414.7955755147282</v>
      </c>
      <c r="AN39" s="15">
        <v>941.51420682230253</v>
      </c>
      <c r="AO39" s="412">
        <f t="shared" si="37"/>
        <v>9358.9645147946194</v>
      </c>
      <c r="AP39" s="13">
        <v>1867.5139918924201</v>
      </c>
      <c r="AQ39" s="14">
        <v>10860.425889885048</v>
      </c>
      <c r="AR39" s="14">
        <v>2262.0748152649712</v>
      </c>
      <c r="AS39" s="14">
        <v>1382.1003436857493</v>
      </c>
      <c r="AT39" s="14">
        <v>1928.9713084295424</v>
      </c>
      <c r="AU39" s="14">
        <v>5669.3358284916321</v>
      </c>
      <c r="AV39" s="15">
        <v>2400.1679877494707</v>
      </c>
      <c r="AW39" s="412">
        <f t="shared" si="29"/>
        <v>26370.590165398837</v>
      </c>
      <c r="AY39" s="464"/>
      <c r="AZ39" s="152" t="s">
        <v>31</v>
      </c>
      <c r="BA39" s="7">
        <f t="shared" ref="BA39:BA40" si="86">AH39/Z39*100-100</f>
        <v>19.891590108033412</v>
      </c>
      <c r="BB39" s="8">
        <f t="shared" si="38"/>
        <v>-11.911049787911551</v>
      </c>
      <c r="BC39" s="8">
        <f t="shared" si="39"/>
        <v>21.663935819333702</v>
      </c>
      <c r="BD39" s="8">
        <f t="shared" si="40"/>
        <v>21.011973137019709</v>
      </c>
      <c r="BE39" s="8">
        <f t="shared" si="41"/>
        <v>24.353830030499267</v>
      </c>
      <c r="BF39" s="8">
        <f t="shared" si="42"/>
        <v>14.597472930667436</v>
      </c>
      <c r="BG39" s="9">
        <f t="shared" si="43"/>
        <v>17.244922958168573</v>
      </c>
      <c r="BH39" s="422">
        <f t="shared" si="44"/>
        <v>6.4697707762765333</v>
      </c>
      <c r="BJ39" s="464"/>
      <c r="BK39" s="152" t="s">
        <v>31</v>
      </c>
      <c r="BL39" s="13">
        <f t="shared" ref="BL39:BL40" si="87">AH39-Z39</f>
        <v>130.41636221720114</v>
      </c>
      <c r="BM39" s="14">
        <f t="shared" si="45"/>
        <v>-408.98188610109582</v>
      </c>
      <c r="BN39" s="14">
        <f t="shared" si="46"/>
        <v>149.38698143480656</v>
      </c>
      <c r="BO39" s="14">
        <f t="shared" si="47"/>
        <v>102.95137421311119</v>
      </c>
      <c r="BP39" s="14">
        <f t="shared" si="48"/>
        <v>148.85663684958934</v>
      </c>
      <c r="BQ39" s="14">
        <f t="shared" si="49"/>
        <v>307.59764718370616</v>
      </c>
      <c r="BR39" s="15">
        <f t="shared" si="50"/>
        <v>138.48224341846094</v>
      </c>
      <c r="BS39" s="412">
        <f t="shared" ref="BS39:BS40" si="88">SUM(BL39:BR39)</f>
        <v>568.7093592157795</v>
      </c>
      <c r="BU39" s="464"/>
      <c r="BV39" s="152" t="s">
        <v>31</v>
      </c>
      <c r="BW39" s="13">
        <f t="shared" si="60"/>
        <v>-1081.461948923225</v>
      </c>
      <c r="BX39" s="14">
        <f t="shared" si="51"/>
        <v>-7835.7735171807699</v>
      </c>
      <c r="BY39" s="14">
        <f t="shared" si="52"/>
        <v>-1423.1225457836219</v>
      </c>
      <c r="BZ39" s="14">
        <f t="shared" si="53"/>
        <v>-789.18368376737749</v>
      </c>
      <c r="CA39" s="14">
        <f t="shared" si="54"/>
        <v>-1168.8899210451493</v>
      </c>
      <c r="CB39" s="14">
        <f t="shared" si="55"/>
        <v>-3254.540252976904</v>
      </c>
      <c r="CC39" s="15">
        <f t="shared" si="56"/>
        <v>-1458.6537809271681</v>
      </c>
      <c r="CD39" s="412">
        <f t="shared" si="61"/>
        <v>-17011.625650604215</v>
      </c>
      <c r="CF39" s="464"/>
      <c r="CG39" s="152" t="s">
        <v>31</v>
      </c>
      <c r="CH39" s="7">
        <f t="shared" si="20"/>
        <v>-57.909175171819733</v>
      </c>
      <c r="CI39" s="8">
        <f t="shared" si="21"/>
        <v>-72.149781202214967</v>
      </c>
      <c r="CJ39" s="8">
        <f t="shared" si="22"/>
        <v>-62.912266923272497</v>
      </c>
      <c r="CK39" s="8">
        <f t="shared" si="23"/>
        <v>-57.100317453275714</v>
      </c>
      <c r="CL39" s="8">
        <f t="shared" si="24"/>
        <v>-60.596542620262831</v>
      </c>
      <c r="CM39" s="8">
        <f t="shared" si="25"/>
        <v>-57.406023411437204</v>
      </c>
      <c r="CN39" s="9">
        <f t="shared" si="26"/>
        <v>-60.772987073079079</v>
      </c>
      <c r="CO39" s="422">
        <f t="shared" si="27"/>
        <v>-64.509840484819222</v>
      </c>
    </row>
    <row r="40" spans="1:93" s="1" customFormat="1" ht="16.2" thickBot="1" x14ac:dyDescent="0.35">
      <c r="A40" s="428">
        <v>2022</v>
      </c>
      <c r="B40" s="327">
        <v>5</v>
      </c>
      <c r="C40" s="429" t="s">
        <v>4</v>
      </c>
      <c r="D40" s="446">
        <f t="shared" ref="D40:D71" si="89">J40*M40/23000</f>
        <v>222.133856272673</v>
      </c>
      <c r="E40" s="447">
        <f t="shared" ref="E40:E71" si="90">K40*N40/23000</f>
        <v>352.48071712956443</v>
      </c>
      <c r="F40" s="448">
        <f t="shared" ref="F40:F71" si="91">L40*O40/23000</f>
        <v>35.309695377501072</v>
      </c>
      <c r="G40" s="437">
        <f>1/23000*(SUMPRODUCT(M36:M42,J36:J42)+SUMPRODUCT(N36:N42,K36:K42)+SUMPRODUCT(O36:O42,L36:L42))/SUM(J36:L42)*J40</f>
        <v>209.59558080838485</v>
      </c>
      <c r="H40" s="438">
        <f>1/23000*(SUMPRODUCT(M36:M42,J36:J42)+SUMPRODUCT(N36:N42,K36:K42)+SUMPRODUCT(O36:O42,L36:L42))/SUM(J36:L42)*K40</f>
        <v>372.36251480540568</v>
      </c>
      <c r="I40" s="439">
        <f>1/23000*(SUMPRODUCT(M36:M42,J36:J42)+SUMPRODUCT(N36:N42,K36:K42)+SUMPRODUCT(O36:O42,L36:L42))/SUM(J36:L42)*L40</f>
        <v>36.026847217013909</v>
      </c>
      <c r="J40" s="8">
        <v>50.767590304377904</v>
      </c>
      <c r="K40" s="8">
        <v>90.192491289360419</v>
      </c>
      <c r="L40" s="9">
        <v>8.7263109862219501</v>
      </c>
      <c r="M40" s="14">
        <v>100636.62000973288</v>
      </c>
      <c r="N40" s="14">
        <v>89886.157684351856</v>
      </c>
      <c r="O40" s="15">
        <v>93066.0155207387</v>
      </c>
      <c r="P40" s="13"/>
      <c r="Q40" s="15"/>
      <c r="R40" s="14"/>
      <c r="X40" s="465"/>
      <c r="Y40" s="153" t="s">
        <v>32</v>
      </c>
      <c r="Z40" s="19">
        <v>86.402018657847094</v>
      </c>
      <c r="AA40" s="20">
        <v>345.69475100913081</v>
      </c>
      <c r="AB40" s="20">
        <v>66.737977144053104</v>
      </c>
      <c r="AC40" s="20">
        <v>51.823874318947723</v>
      </c>
      <c r="AD40" s="20">
        <v>69.314511457748893</v>
      </c>
      <c r="AE40" s="20">
        <v>276.58168231352005</v>
      </c>
      <c r="AF40" s="21">
        <v>95.207161656429065</v>
      </c>
      <c r="AG40" s="413">
        <f t="shared" si="36"/>
        <v>991.7619765576768</v>
      </c>
      <c r="AH40" s="19">
        <v>84.856981616191277</v>
      </c>
      <c r="AI40" s="20">
        <v>339.52103915966609</v>
      </c>
      <c r="AJ40" s="20">
        <v>65.549367287642013</v>
      </c>
      <c r="AK40" s="20">
        <v>52.412178523623091</v>
      </c>
      <c r="AL40" s="20">
        <v>70.143039640332802</v>
      </c>
      <c r="AM40" s="20">
        <v>268.38952488330455</v>
      </c>
      <c r="AN40" s="21">
        <v>93.178550662949675</v>
      </c>
      <c r="AO40" s="413">
        <f t="shared" si="37"/>
        <v>974.05068177370958</v>
      </c>
      <c r="AP40" s="19">
        <v>183.97679299848315</v>
      </c>
      <c r="AQ40" s="20">
        <v>730.21039180728724</v>
      </c>
      <c r="AR40" s="20">
        <v>139.86169034766291</v>
      </c>
      <c r="AS40" s="20">
        <v>112.10971026251742</v>
      </c>
      <c r="AT40" s="20">
        <v>151.90856736931516</v>
      </c>
      <c r="AU40" s="20">
        <v>583.28887352821198</v>
      </c>
      <c r="AV40" s="21">
        <v>203.41081559150189</v>
      </c>
      <c r="AW40" s="413">
        <f t="shared" si="29"/>
        <v>2104.7668419049796</v>
      </c>
      <c r="AY40" s="465"/>
      <c r="AZ40" s="153" t="s">
        <v>32</v>
      </c>
      <c r="BA40" s="16">
        <f t="shared" si="86"/>
        <v>-1.7881955371600498</v>
      </c>
      <c r="BB40" s="17">
        <f t="shared" si="38"/>
        <v>-1.7858853313342991</v>
      </c>
      <c r="BC40" s="17">
        <f t="shared" si="39"/>
        <v>-1.781009714821721</v>
      </c>
      <c r="BD40" s="17">
        <f t="shared" si="40"/>
        <v>1.13519919613627</v>
      </c>
      <c r="BE40" s="17">
        <f t="shared" si="41"/>
        <v>1.1953170629918475</v>
      </c>
      <c r="BF40" s="17">
        <f t="shared" si="42"/>
        <v>-2.9619305811182528</v>
      </c>
      <c r="BG40" s="18">
        <f t="shared" si="43"/>
        <v>-2.1307336109860842</v>
      </c>
      <c r="BH40" s="423">
        <f t="shared" si="44"/>
        <v>-1.7858412807316597</v>
      </c>
      <c r="BJ40" s="465"/>
      <c r="BK40" s="153" t="s">
        <v>32</v>
      </c>
      <c r="BL40" s="19">
        <f t="shared" si="87"/>
        <v>-1.5450370416558172</v>
      </c>
      <c r="BM40" s="20">
        <f t="shared" si="45"/>
        <v>-6.1737118494647234</v>
      </c>
      <c r="BN40" s="20">
        <f t="shared" si="46"/>
        <v>-1.188609856411091</v>
      </c>
      <c r="BO40" s="20">
        <f t="shared" si="47"/>
        <v>0.58830420467536726</v>
      </c>
      <c r="BP40" s="20">
        <f t="shared" si="48"/>
        <v>0.82852818258390926</v>
      </c>
      <c r="BQ40" s="20">
        <f t="shared" si="49"/>
        <v>-8.1921574302155022</v>
      </c>
      <c r="BR40" s="21">
        <f t="shared" si="50"/>
        <v>-2.0286109934793899</v>
      </c>
      <c r="BS40" s="413">
        <f t="shared" si="88"/>
        <v>-17.711294783967247</v>
      </c>
      <c r="BU40" s="465"/>
      <c r="BV40" s="153" t="s">
        <v>32</v>
      </c>
      <c r="BW40" s="19">
        <f t="shared" si="60"/>
        <v>-99.119811382291871</v>
      </c>
      <c r="BX40" s="20">
        <f t="shared" si="51"/>
        <v>-390.68935264762115</v>
      </c>
      <c r="BY40" s="20">
        <f t="shared" si="52"/>
        <v>-74.312323060020901</v>
      </c>
      <c r="BZ40" s="20">
        <f t="shared" si="53"/>
        <v>-59.697531738894334</v>
      </c>
      <c r="CA40" s="20">
        <f t="shared" si="54"/>
        <v>-81.765527728982363</v>
      </c>
      <c r="CB40" s="20">
        <f t="shared" si="55"/>
        <v>-314.89934864490743</v>
      </c>
      <c r="CC40" s="21">
        <f t="shared" si="56"/>
        <v>-110.23226492855221</v>
      </c>
      <c r="CD40" s="413">
        <f t="shared" si="61"/>
        <v>-1130.7161601312703</v>
      </c>
      <c r="CF40" s="465"/>
      <c r="CG40" s="153" t="s">
        <v>32</v>
      </c>
      <c r="CH40" s="16">
        <f t="shared" si="20"/>
        <v>-53.87625785123295</v>
      </c>
      <c r="CI40" s="17">
        <f t="shared" si="21"/>
        <v>-53.503669220682568</v>
      </c>
      <c r="CJ40" s="17">
        <f t="shared" si="22"/>
        <v>-53.132721959314324</v>
      </c>
      <c r="CK40" s="17">
        <f t="shared" si="23"/>
        <v>-53.249207048261823</v>
      </c>
      <c r="CL40" s="17">
        <f t="shared" si="24"/>
        <v>-53.825488018853257</v>
      </c>
      <c r="CM40" s="17">
        <f t="shared" si="25"/>
        <v>-53.986860188183698</v>
      </c>
      <c r="CN40" s="18">
        <f t="shared" si="26"/>
        <v>-54.191938913378756</v>
      </c>
      <c r="CO40" s="423">
        <f t="shared" si="27"/>
        <v>-53.721682497995026</v>
      </c>
    </row>
    <row r="41" spans="1:93" s="1" customFormat="1" x14ac:dyDescent="0.3">
      <c r="A41" s="428">
        <v>2022</v>
      </c>
      <c r="B41" s="327">
        <v>6</v>
      </c>
      <c r="C41" s="429" t="s">
        <v>5</v>
      </c>
      <c r="D41" s="446">
        <f t="shared" si="89"/>
        <v>263.2096157701788</v>
      </c>
      <c r="E41" s="447">
        <f t="shared" si="90"/>
        <v>1222.6044333530476</v>
      </c>
      <c r="F41" s="448">
        <f t="shared" si="91"/>
        <v>135.35191482478936</v>
      </c>
      <c r="G41" s="437">
        <f>1/23000*(SUMPRODUCT(M36:M42,J36:J42)+SUMPRODUCT(N36:N42,K36:K42)+SUMPRODUCT(O36:O42,L36:L42))/SUM(J36:L42)*J41</f>
        <v>250.87904370648306</v>
      </c>
      <c r="H41" s="438">
        <f>1/23000*(SUMPRODUCT(M36:M42,J36:J42)+SUMPRODUCT(N36:N42,K36:K42)+SUMPRODUCT(O36:O42,L36:L42))/SUM(J36:L42)*K41</f>
        <v>1253.1662526067291</v>
      </c>
      <c r="I41" s="439">
        <f>1/23000*(SUMPRODUCT(M36:M42,J36:J42)+SUMPRODUCT(N36:N42,K36:K42)+SUMPRODUCT(O36:O42,L36:L42))/SUM(J36:L42)*L41</f>
        <v>139.74088323610363</v>
      </c>
      <c r="J41" s="8">
        <v>60.76714240692295</v>
      </c>
      <c r="K41" s="8">
        <v>303.53803572687661</v>
      </c>
      <c r="L41" s="9">
        <v>33.847602518815187</v>
      </c>
      <c r="M41" s="14">
        <v>99623.26551699797</v>
      </c>
      <c r="N41" s="14">
        <v>92640.455749744564</v>
      </c>
      <c r="O41" s="15">
        <v>91973.841847133779</v>
      </c>
      <c r="P41" s="13"/>
      <c r="Q41" s="15"/>
      <c r="R41" s="14"/>
      <c r="X41" s="463">
        <f>1+X38</f>
        <v>2030</v>
      </c>
      <c r="Y41" s="120" t="s">
        <v>30</v>
      </c>
      <c r="Z41" s="13">
        <v>2267.9317481465669</v>
      </c>
      <c r="AA41" s="14">
        <v>981.33099175189966</v>
      </c>
      <c r="AB41" s="14">
        <v>994.80524928770171</v>
      </c>
      <c r="AC41" s="14">
        <v>600.898744461408</v>
      </c>
      <c r="AD41" s="14">
        <v>461.24395049872146</v>
      </c>
      <c r="AE41" s="14">
        <v>551.87825798503047</v>
      </c>
      <c r="AF41" s="15">
        <v>1873.3041498886139</v>
      </c>
      <c r="AG41" s="411">
        <f t="shared" si="36"/>
        <v>7731.3930920199418</v>
      </c>
      <c r="AH41" s="13">
        <v>3380.6222912226644</v>
      </c>
      <c r="AI41" s="14">
        <v>182.36321456958171</v>
      </c>
      <c r="AJ41" s="14">
        <v>1262.9951029946917</v>
      </c>
      <c r="AK41" s="14">
        <v>809.47950557303625</v>
      </c>
      <c r="AL41" s="14">
        <v>635.70315280373222</v>
      </c>
      <c r="AM41" s="14">
        <v>79.8479435824718</v>
      </c>
      <c r="AN41" s="15">
        <v>2115.3859129407119</v>
      </c>
      <c r="AO41" s="411">
        <f t="shared" si="37"/>
        <v>8466.3971236868892</v>
      </c>
      <c r="AP41" s="13">
        <v>1817.9328132905796</v>
      </c>
      <c r="AQ41" s="14">
        <v>793.46929926684982</v>
      </c>
      <c r="AR41" s="14">
        <v>810.41679111410826</v>
      </c>
      <c r="AS41" s="14">
        <v>495.5090327007797</v>
      </c>
      <c r="AT41" s="14">
        <v>376.58600309016975</v>
      </c>
      <c r="AU41" s="14">
        <v>448.84450544280816</v>
      </c>
      <c r="AV41" s="15">
        <v>1530.6216510819147</v>
      </c>
      <c r="AW41" s="411">
        <f t="shared" si="29"/>
        <v>6273.3800959872106</v>
      </c>
      <c r="AY41" s="463">
        <f>1+AY38</f>
        <v>2030</v>
      </c>
      <c r="AZ41" s="120" t="s">
        <v>30</v>
      </c>
      <c r="BA41" s="7">
        <f>AH41/Z41*100-100</f>
        <v>49.061906028937017</v>
      </c>
      <c r="BB41" s="8">
        <f t="shared" si="38"/>
        <v>-81.416747651674413</v>
      </c>
      <c r="BC41" s="8">
        <f t="shared" si="39"/>
        <v>26.959030815229283</v>
      </c>
      <c r="BD41" s="8">
        <f t="shared" si="40"/>
        <v>34.71146562281163</v>
      </c>
      <c r="BE41" s="8">
        <f t="shared" si="41"/>
        <v>37.823629364976199</v>
      </c>
      <c r="BF41" s="8">
        <f t="shared" si="42"/>
        <v>-85.53160186559883</v>
      </c>
      <c r="BG41" s="9">
        <f t="shared" si="43"/>
        <v>12.922715356526183</v>
      </c>
      <c r="BH41" s="421">
        <f t="shared" si="44"/>
        <v>9.5067476574899814</v>
      </c>
      <c r="BJ41" s="463">
        <f>1+BJ38</f>
        <v>2030</v>
      </c>
      <c r="BK41" s="120" t="s">
        <v>30</v>
      </c>
      <c r="BL41" s="13">
        <f>AH41-Z41</f>
        <v>1112.6905430760976</v>
      </c>
      <c r="BM41" s="14">
        <f t="shared" si="45"/>
        <v>-798.96777718231795</v>
      </c>
      <c r="BN41" s="14">
        <f t="shared" si="46"/>
        <v>268.18985370698999</v>
      </c>
      <c r="BO41" s="14">
        <f t="shared" si="47"/>
        <v>208.58076111162825</v>
      </c>
      <c r="BP41" s="14">
        <f t="shared" si="48"/>
        <v>174.45920230501076</v>
      </c>
      <c r="BQ41" s="14">
        <f t="shared" si="49"/>
        <v>-472.0303144025587</v>
      </c>
      <c r="BR41" s="15">
        <f t="shared" si="50"/>
        <v>242.08176305209804</v>
      </c>
      <c r="BS41" s="411">
        <f>SUM(BL41:BR41)</f>
        <v>735.00403166694798</v>
      </c>
      <c r="BU41" s="463">
        <f>1+BU38</f>
        <v>2030</v>
      </c>
      <c r="BV41" s="120" t="s">
        <v>30</v>
      </c>
      <c r="BW41" s="13">
        <f t="shared" si="60"/>
        <v>1562.6894779320849</v>
      </c>
      <c r="BX41" s="14">
        <f t="shared" si="51"/>
        <v>-611.1060846972681</v>
      </c>
      <c r="BY41" s="14">
        <f t="shared" si="52"/>
        <v>452.57831188058344</v>
      </c>
      <c r="BZ41" s="14">
        <f t="shared" si="53"/>
        <v>313.97047287225655</v>
      </c>
      <c r="CA41" s="14">
        <f t="shared" si="54"/>
        <v>259.11714971356247</v>
      </c>
      <c r="CB41" s="14">
        <f t="shared" si="55"/>
        <v>-368.99656186033633</v>
      </c>
      <c r="CC41" s="15">
        <f t="shared" si="56"/>
        <v>584.76426185879723</v>
      </c>
      <c r="CD41" s="411">
        <f t="shared" si="61"/>
        <v>2193.0170276996805</v>
      </c>
      <c r="CF41" s="463">
        <f>1+CF38</f>
        <v>2030</v>
      </c>
      <c r="CG41" s="120" t="s">
        <v>30</v>
      </c>
      <c r="CH41" s="7">
        <f t="shared" si="20"/>
        <v>85.959693697563722</v>
      </c>
      <c r="CI41" s="8">
        <f t="shared" si="21"/>
        <v>-77.016979139825352</v>
      </c>
      <c r="CJ41" s="8">
        <f t="shared" si="22"/>
        <v>55.845130165480441</v>
      </c>
      <c r="CK41" s="8">
        <f t="shared" si="23"/>
        <v>63.363218862218417</v>
      </c>
      <c r="CL41" s="8">
        <f t="shared" si="24"/>
        <v>68.80689871299316</v>
      </c>
      <c r="CM41" s="8">
        <f t="shared" si="25"/>
        <v>-82.210332840390308</v>
      </c>
      <c r="CN41" s="9">
        <f t="shared" si="26"/>
        <v>38.204363661356723</v>
      </c>
      <c r="CO41" s="421">
        <f t="shared" si="27"/>
        <v>34.95750287954732</v>
      </c>
    </row>
    <row r="42" spans="1:93" s="1" customFormat="1" ht="16.2" thickBot="1" x14ac:dyDescent="0.35">
      <c r="A42" s="432">
        <v>2022</v>
      </c>
      <c r="B42" s="409">
        <v>7</v>
      </c>
      <c r="C42" s="433" t="s">
        <v>6</v>
      </c>
      <c r="D42" s="449">
        <f t="shared" si="89"/>
        <v>900.57256599608911</v>
      </c>
      <c r="E42" s="450">
        <f t="shared" si="90"/>
        <v>468.86567346927319</v>
      </c>
      <c r="F42" s="451">
        <f t="shared" si="91"/>
        <v>46.946549678357975</v>
      </c>
      <c r="G42" s="440">
        <f>1/23000*(SUMPRODUCT(M36:M42,J36:J42)+SUMPRODUCT(N36:N42,K36:K42)+SUMPRODUCT(O36:O42,L36:L42))/SUM(J36:L42)*J42</f>
        <v>855.60523787020406</v>
      </c>
      <c r="H42" s="441">
        <f>1/23000*(SUMPRODUCT(M36:M42,J36:J42)+SUMPRODUCT(N36:N42,K36:K42)+SUMPRODUCT(O36:O42,L36:L42))/SUM(J36:L42)*K42</f>
        <v>482.50845533334086</v>
      </c>
      <c r="I42" s="442">
        <f>1/23000*(SUMPRODUCT(M36:M42,J36:J42)+SUMPRODUCT(N36:N42,K36:K42)+SUMPRODUCT(O36:O42,L36:L42))/SUM(J36:L42)*L42</f>
        <v>48.25549561788786</v>
      </c>
      <c r="J42" s="17">
        <v>207.24204208382159</v>
      </c>
      <c r="K42" s="17">
        <v>116.87169874614705</v>
      </c>
      <c r="L42" s="18">
        <v>11.688296203646052</v>
      </c>
      <c r="M42" s="20">
        <v>99946.752163020821</v>
      </c>
      <c r="N42" s="20">
        <v>92271.359152711899</v>
      </c>
      <c r="O42" s="21">
        <v>92380.49958602259</v>
      </c>
      <c r="P42" s="19"/>
      <c r="Q42" s="21"/>
      <c r="R42" s="14"/>
      <c r="X42" s="464"/>
      <c r="Y42" s="152" t="s">
        <v>31</v>
      </c>
      <c r="Z42" s="13">
        <v>709.07887610137902</v>
      </c>
      <c r="AA42" s="14">
        <v>3720.3237756187013</v>
      </c>
      <c r="AB42" s="14">
        <v>747.69588405453305</v>
      </c>
      <c r="AC42" s="14">
        <v>529.80927106179911</v>
      </c>
      <c r="AD42" s="14">
        <v>661.66989075317565</v>
      </c>
      <c r="AE42" s="14">
        <v>2276.348068852592</v>
      </c>
      <c r="AF42" s="15">
        <v>867.33876171414761</v>
      </c>
      <c r="AG42" s="412">
        <f t="shared" si="36"/>
        <v>9512.2645281563273</v>
      </c>
      <c r="AH42" s="13">
        <v>850.30722992179005</v>
      </c>
      <c r="AI42" s="14">
        <v>3277.4492476192545</v>
      </c>
      <c r="AJ42" s="14">
        <v>909.67512593645245</v>
      </c>
      <c r="AK42" s="14">
        <v>641.57628448486503</v>
      </c>
      <c r="AL42" s="14">
        <v>823.36608632788705</v>
      </c>
      <c r="AM42" s="14">
        <v>2610.0422356539279</v>
      </c>
      <c r="AN42" s="15">
        <v>1017.6774156709147</v>
      </c>
      <c r="AO42" s="412">
        <f t="shared" si="37"/>
        <v>10130.093625615093</v>
      </c>
      <c r="AP42" s="13">
        <v>2207.4293509722247</v>
      </c>
      <c r="AQ42" s="14">
        <v>13020.010990923964</v>
      </c>
      <c r="AR42" s="14">
        <v>2726.2114032634045</v>
      </c>
      <c r="AS42" s="14">
        <v>1632.8477117924087</v>
      </c>
      <c r="AT42" s="14">
        <v>2291.5986715273266</v>
      </c>
      <c r="AU42" s="14">
        <v>6625.6535741041662</v>
      </c>
      <c r="AV42" s="15">
        <v>2864.6773919115703</v>
      </c>
      <c r="AW42" s="412">
        <f t="shared" si="29"/>
        <v>31368.429094495066</v>
      </c>
      <c r="AY42" s="464"/>
      <c r="AZ42" s="152" t="s">
        <v>31</v>
      </c>
      <c r="BA42" s="7">
        <f t="shared" ref="BA42:BA43" si="92">AH42/Z42*100-100</f>
        <v>19.917157114721221</v>
      </c>
      <c r="BB42" s="8">
        <f t="shared" si="38"/>
        <v>-11.904193148506153</v>
      </c>
      <c r="BC42" s="8">
        <f t="shared" si="39"/>
        <v>21.663786752918043</v>
      </c>
      <c r="BD42" s="8">
        <f t="shared" si="40"/>
        <v>21.095707366364479</v>
      </c>
      <c r="BE42" s="8">
        <f t="shared" si="41"/>
        <v>24.437593101093569</v>
      </c>
      <c r="BF42" s="8">
        <f t="shared" si="42"/>
        <v>14.659189047900597</v>
      </c>
      <c r="BG42" s="9">
        <f t="shared" si="43"/>
        <v>17.333325869081222</v>
      </c>
      <c r="BH42" s="422">
        <f t="shared" si="44"/>
        <v>6.4950790175145983</v>
      </c>
      <c r="BJ42" s="464"/>
      <c r="BK42" s="152" t="s">
        <v>31</v>
      </c>
      <c r="BL42" s="13">
        <f t="shared" ref="BL42:BL43" si="93">AH42-Z42</f>
        <v>141.22835382041103</v>
      </c>
      <c r="BM42" s="14">
        <f t="shared" si="45"/>
        <v>-442.87452799944685</v>
      </c>
      <c r="BN42" s="14">
        <f t="shared" si="46"/>
        <v>161.97924188191939</v>
      </c>
      <c r="BO42" s="14">
        <f t="shared" si="47"/>
        <v>111.76701342306592</v>
      </c>
      <c r="BP42" s="14">
        <f t="shared" si="48"/>
        <v>161.6961955747114</v>
      </c>
      <c r="BQ42" s="14">
        <f t="shared" si="49"/>
        <v>333.694166801336</v>
      </c>
      <c r="BR42" s="15">
        <f t="shared" si="50"/>
        <v>150.33865395676708</v>
      </c>
      <c r="BS42" s="412">
        <f t="shared" ref="BS42:BS43" si="94">SUM(BL42:BR42)</f>
        <v>617.82909745876395</v>
      </c>
      <c r="BU42" s="464"/>
      <c r="BV42" s="152" t="s">
        <v>31</v>
      </c>
      <c r="BW42" s="13">
        <f t="shared" si="60"/>
        <v>-1357.1221210504345</v>
      </c>
      <c r="BX42" s="14">
        <f t="shared" si="51"/>
        <v>-9742.5617433047082</v>
      </c>
      <c r="BY42" s="14">
        <f t="shared" si="52"/>
        <v>-1816.5362773269521</v>
      </c>
      <c r="BZ42" s="14">
        <f t="shared" si="53"/>
        <v>-991.27142730754372</v>
      </c>
      <c r="CA42" s="14">
        <f t="shared" si="54"/>
        <v>-1468.2325851994397</v>
      </c>
      <c r="CB42" s="14">
        <f t="shared" si="55"/>
        <v>-4015.6113384502382</v>
      </c>
      <c r="CC42" s="15">
        <f t="shared" si="56"/>
        <v>-1846.9999762406555</v>
      </c>
      <c r="CD42" s="412">
        <f t="shared" si="61"/>
        <v>-21238.33546887997</v>
      </c>
      <c r="CF42" s="464"/>
      <c r="CG42" s="152" t="s">
        <v>31</v>
      </c>
      <c r="CH42" s="7">
        <f t="shared" si="20"/>
        <v>-61.47975338158448</v>
      </c>
      <c r="CI42" s="8">
        <f t="shared" si="21"/>
        <v>-74.827599992781032</v>
      </c>
      <c r="CJ42" s="8">
        <f t="shared" si="22"/>
        <v>-66.63226025510977</v>
      </c>
      <c r="CK42" s="8">
        <f t="shared" si="23"/>
        <v>-60.708137087653185</v>
      </c>
      <c r="CL42" s="8">
        <f t="shared" si="24"/>
        <v>-64.070231993147289</v>
      </c>
      <c r="CM42" s="8">
        <f t="shared" si="25"/>
        <v>-60.607022289015113</v>
      </c>
      <c r="CN42" s="9">
        <f t="shared" si="26"/>
        <v>-64.474973044283047</v>
      </c>
      <c r="CO42" s="422">
        <f t="shared" si="27"/>
        <v>-67.706085647136064</v>
      </c>
    </row>
    <row r="43" spans="1:93" s="1" customFormat="1" ht="16.2" thickBot="1" x14ac:dyDescent="0.35">
      <c r="A43" s="430">
        <v>2023</v>
      </c>
      <c r="B43" s="47">
        <v>1</v>
      </c>
      <c r="C43" s="431" t="s">
        <v>0</v>
      </c>
      <c r="D43" s="443">
        <f t="shared" si="89"/>
        <v>1140.6332710595307</v>
      </c>
      <c r="E43" s="444">
        <f t="shared" si="90"/>
        <v>411.95268739675129</v>
      </c>
      <c r="F43" s="445">
        <f t="shared" si="91"/>
        <v>46.591066979432156</v>
      </c>
      <c r="G43" s="434">
        <f>1/23000*(SUMPRODUCT(M43:M49,J43:J49)+SUMPRODUCT(N43:N49,K43:K49)+SUMPRODUCT(O43:O49,L43:L49))/SUM(J43:L49)*J43</f>
        <v>1096.3867811068574</v>
      </c>
      <c r="H43" s="435">
        <f>1/23000*(SUMPRODUCT(M43:M49,J43:J49)+SUMPRODUCT(N43:N49,K43:K49)+SUMPRODUCT(O43:O49,L43:L49))/SUM(J43:L49)*K43</f>
        <v>426.1170763878286</v>
      </c>
      <c r="I43" s="436">
        <f>1/23000*(SUMPRODUCT(M43:M49,J43:J49)+SUMPRODUCT(N43:N49,K43:K49)+SUMPRODUCT(O43:O49,L43:L49))/SUM(J43:L49)*L43</f>
        <v>48.774731645318937</v>
      </c>
      <c r="J43" s="5">
        <v>257.35070506096872</v>
      </c>
      <c r="K43" s="5">
        <v>100.02084295125992</v>
      </c>
      <c r="L43" s="6">
        <v>11.448707513064218</v>
      </c>
      <c r="M43" s="11">
        <v>101940.910665677</v>
      </c>
      <c r="N43" s="11">
        <v>94729.373704062833</v>
      </c>
      <c r="O43" s="12">
        <v>93599.60845397909</v>
      </c>
      <c r="P43" s="458">
        <f>SUM(J43:L49)</f>
        <v>2352.5933463255765</v>
      </c>
      <c r="Q43" s="459">
        <f>(SUMPRODUCT(M43:M49,J43:J49)+SUMPRODUCT(N43:N49,K43:K49)+SUMPRODUCT(O43:O49,L43:L49))/SUM(J43:L49)</f>
        <v>97986.504289870136</v>
      </c>
      <c r="R43" s="14"/>
      <c r="X43" s="465"/>
      <c r="Y43" s="153" t="s">
        <v>32</v>
      </c>
      <c r="Z43" s="19">
        <v>99.882599680412241</v>
      </c>
      <c r="AA43" s="20">
        <v>397.82665073291275</v>
      </c>
      <c r="AB43" s="20">
        <v>76.843068979670264</v>
      </c>
      <c r="AC43" s="20">
        <v>61.529356912165994</v>
      </c>
      <c r="AD43" s="20">
        <v>82.290749484183678</v>
      </c>
      <c r="AE43" s="20">
        <v>329.71984294425101</v>
      </c>
      <c r="AF43" s="21">
        <v>113.49896422371405</v>
      </c>
      <c r="AG43" s="413">
        <f t="shared" si="36"/>
        <v>1161.59123295731</v>
      </c>
      <c r="AH43" s="19">
        <v>99.377157117473004</v>
      </c>
      <c r="AI43" s="20">
        <v>397.66210061889711</v>
      </c>
      <c r="AJ43" s="20">
        <v>76.793670263802369</v>
      </c>
      <c r="AK43" s="20">
        <v>60.014852869248109</v>
      </c>
      <c r="AL43" s="20">
        <v>80.255361928166735</v>
      </c>
      <c r="AM43" s="20">
        <v>319.96654665298877</v>
      </c>
      <c r="AN43" s="21">
        <v>110.17260627468296</v>
      </c>
      <c r="AO43" s="413">
        <f t="shared" si="37"/>
        <v>1144.2422957252591</v>
      </c>
      <c r="AP43" s="19">
        <v>217.56872179467368</v>
      </c>
      <c r="AQ43" s="20">
        <v>863.64385444218976</v>
      </c>
      <c r="AR43" s="20">
        <v>165.49161237901407</v>
      </c>
      <c r="AS43" s="20">
        <v>132.57144731272689</v>
      </c>
      <c r="AT43" s="20">
        <v>179.5252231959177</v>
      </c>
      <c r="AU43" s="20">
        <v>689.23556725324408</v>
      </c>
      <c r="AV43" s="21">
        <v>240.81425684828537</v>
      </c>
      <c r="AW43" s="413">
        <f t="shared" si="29"/>
        <v>2488.8506832260514</v>
      </c>
      <c r="AY43" s="465"/>
      <c r="AZ43" s="153" t="s">
        <v>32</v>
      </c>
      <c r="BA43" s="16">
        <f t="shared" si="92"/>
        <v>-0.50603665158543265</v>
      </c>
      <c r="BB43" s="17">
        <f t="shared" si="38"/>
        <v>-4.1362265125400199E-2</v>
      </c>
      <c r="BC43" s="17">
        <f t="shared" si="39"/>
        <v>-6.4285193868258261E-2</v>
      </c>
      <c r="BD43" s="17">
        <f t="shared" si="40"/>
        <v>-2.4614332392257268</v>
      </c>
      <c r="BE43" s="17">
        <f t="shared" si="41"/>
        <v>-2.4734099139638346</v>
      </c>
      <c r="BF43" s="17">
        <f t="shared" si="42"/>
        <v>-2.9580556038634711</v>
      </c>
      <c r="BG43" s="18">
        <f t="shared" si="43"/>
        <v>-2.930738594648858</v>
      </c>
      <c r="BH43" s="423">
        <f t="shared" si="44"/>
        <v>-1.4935492572444815</v>
      </c>
      <c r="BJ43" s="465"/>
      <c r="BK43" s="153" t="s">
        <v>32</v>
      </c>
      <c r="BL43" s="19">
        <f t="shared" si="93"/>
        <v>-0.50544256293923695</v>
      </c>
      <c r="BM43" s="20">
        <f t="shared" si="45"/>
        <v>-0.16455011401563979</v>
      </c>
      <c r="BN43" s="20">
        <f t="shared" si="46"/>
        <v>-4.9398715867894794E-2</v>
      </c>
      <c r="BO43" s="20">
        <f t="shared" si="47"/>
        <v>-1.5145040429178849</v>
      </c>
      <c r="BP43" s="20">
        <f t="shared" si="48"/>
        <v>-2.0353875560169428</v>
      </c>
      <c r="BQ43" s="20">
        <f t="shared" si="49"/>
        <v>-9.7532962912622452</v>
      </c>
      <c r="BR43" s="21">
        <f t="shared" si="50"/>
        <v>-3.3263579490310917</v>
      </c>
      <c r="BS43" s="413">
        <f t="shared" si="94"/>
        <v>-17.348937232050936</v>
      </c>
      <c r="BU43" s="465"/>
      <c r="BV43" s="153" t="s">
        <v>32</v>
      </c>
      <c r="BW43" s="19">
        <f t="shared" si="60"/>
        <v>-118.19156467720067</v>
      </c>
      <c r="BX43" s="20">
        <f t="shared" si="51"/>
        <v>-465.98175382329265</v>
      </c>
      <c r="BY43" s="20">
        <f t="shared" si="52"/>
        <v>-88.697942115211703</v>
      </c>
      <c r="BZ43" s="20">
        <f t="shared" si="53"/>
        <v>-72.556594443478787</v>
      </c>
      <c r="CA43" s="20">
        <f t="shared" si="54"/>
        <v>-99.269861267750969</v>
      </c>
      <c r="CB43" s="20">
        <f t="shared" si="55"/>
        <v>-369.26902060025532</v>
      </c>
      <c r="CC43" s="21">
        <f t="shared" si="56"/>
        <v>-130.64165057360242</v>
      </c>
      <c r="CD43" s="413">
        <f t="shared" si="61"/>
        <v>-1344.6083875007926</v>
      </c>
      <c r="CF43" s="465"/>
      <c r="CG43" s="153" t="s">
        <v>32</v>
      </c>
      <c r="CH43" s="16">
        <f t="shared" si="20"/>
        <v>-54.323785010210109</v>
      </c>
      <c r="CI43" s="17">
        <f t="shared" si="21"/>
        <v>-53.955314036740397</v>
      </c>
      <c r="CJ43" s="17">
        <f t="shared" si="22"/>
        <v>-53.596639032117771</v>
      </c>
      <c r="CK43" s="17">
        <f t="shared" si="23"/>
        <v>-54.730182037103951</v>
      </c>
      <c r="CL43" s="17">
        <f t="shared" si="24"/>
        <v>-55.295773764011287</v>
      </c>
      <c r="CM43" s="17">
        <f t="shared" si="25"/>
        <v>-53.576605466237602</v>
      </c>
      <c r="CN43" s="18">
        <f t="shared" si="26"/>
        <v>-54.249965215268602</v>
      </c>
      <c r="CO43" s="423">
        <f t="shared" si="27"/>
        <v>-54.025273455051519</v>
      </c>
    </row>
    <row r="44" spans="1:93" s="1" customFormat="1" x14ac:dyDescent="0.3">
      <c r="A44" s="428">
        <v>2023</v>
      </c>
      <c r="B44" s="327">
        <v>2</v>
      </c>
      <c r="C44" s="429" t="s">
        <v>1</v>
      </c>
      <c r="D44" s="446">
        <f t="shared" si="89"/>
        <v>499.5740237792503</v>
      </c>
      <c r="E44" s="447">
        <f t="shared" si="90"/>
        <v>2150.8527786883892</v>
      </c>
      <c r="F44" s="448">
        <f t="shared" si="91"/>
        <v>186.19596599867975</v>
      </c>
      <c r="G44" s="437">
        <f>1/23000*(SUMPRODUCT(M43:M49,J43:J49)+SUMPRODUCT(N43:N49,K43:K49)+SUMPRODUCT(O43:O49,L43:L49))/SUM(J43:L49)*J44</f>
        <v>474.04444337278068</v>
      </c>
      <c r="H44" s="438">
        <f>1/23000*(SUMPRODUCT(M43:M49,J43:J49)+SUMPRODUCT(N43:N49,K43:K49)+SUMPRODUCT(O43:O49,L43:L49))/SUM(J43:L49)*K44</f>
        <v>2232.5306748431731</v>
      </c>
      <c r="I44" s="439">
        <f>1/23000*(SUMPRODUCT(M43:M49,J43:J49)+SUMPRODUCT(N43:N49,K43:K49)+SUMPRODUCT(O43:O49,L43:L49))/SUM(J43:L49)*L44</f>
        <v>192.29939590164784</v>
      </c>
      <c r="J44" s="8">
        <v>111.27065177588044</v>
      </c>
      <c r="K44" s="8">
        <v>524.03344617225378</v>
      </c>
      <c r="L44" s="9">
        <v>45.137706848422987</v>
      </c>
      <c r="M44" s="14">
        <v>103263.55030314856</v>
      </c>
      <c r="N44" s="14">
        <v>94401.634611642541</v>
      </c>
      <c r="O44" s="15">
        <v>94876.490565874992</v>
      </c>
      <c r="P44" s="13"/>
      <c r="Q44" s="15"/>
      <c r="R44" s="14"/>
    </row>
    <row r="45" spans="1:93" s="1" customFormat="1" x14ac:dyDescent="0.3">
      <c r="A45" s="428">
        <v>2023</v>
      </c>
      <c r="B45" s="327">
        <v>3</v>
      </c>
      <c r="C45" s="429" t="s">
        <v>2</v>
      </c>
      <c r="D45" s="446">
        <f t="shared" si="89"/>
        <v>513.07228150415744</v>
      </c>
      <c r="E45" s="447">
        <f t="shared" si="90"/>
        <v>432.00065784555221</v>
      </c>
      <c r="F45" s="448">
        <f t="shared" si="91"/>
        <v>35.87120119027837</v>
      </c>
      <c r="G45" s="437">
        <f>1/23000*(SUMPRODUCT(M43:M49,J43:J49)+SUMPRODUCT(N43:N49,K43:K49)+SUMPRODUCT(O43:O49,L43:L49))/SUM(J43:L49)*J45</f>
        <v>480.79256453932453</v>
      </c>
      <c r="H45" s="438">
        <f>1/23000*(SUMPRODUCT(M43:M49,J43:J49)+SUMPRODUCT(N43:N49,K43:K49)+SUMPRODUCT(O43:O49,L43:L49))/SUM(J43:L49)*K45</f>
        <v>445.77314587487655</v>
      </c>
      <c r="I45" s="439">
        <f>1/23000*(SUMPRODUCT(M43:M49,J43:J49)+SUMPRODUCT(N43:N49,K43:K49)+SUMPRODUCT(O43:O49,L43:L49))/SUM(J43:L49)*L45</f>
        <v>36.531376234264179</v>
      </c>
      <c r="J45" s="8">
        <v>112.85461262799295</v>
      </c>
      <c r="K45" s="8">
        <v>104.63463748835966</v>
      </c>
      <c r="L45" s="9">
        <v>8.5748711975934668</v>
      </c>
      <c r="M45" s="14">
        <v>104565.17637869711</v>
      </c>
      <c r="N45" s="14">
        <v>94959.139429838018</v>
      </c>
      <c r="O45" s="15">
        <v>96215.745795452749</v>
      </c>
      <c r="P45" s="13"/>
      <c r="Q45" s="15"/>
      <c r="R45" s="14"/>
      <c r="X45" s="344"/>
    </row>
    <row r="46" spans="1:93" s="1" customFormat="1" x14ac:dyDescent="0.3">
      <c r="A46" s="428">
        <v>2023</v>
      </c>
      <c r="B46" s="327">
        <v>4</v>
      </c>
      <c r="C46" s="429" t="s">
        <v>3</v>
      </c>
      <c r="D46" s="446">
        <f t="shared" si="89"/>
        <v>318.62982421871584</v>
      </c>
      <c r="E46" s="447">
        <f t="shared" si="90"/>
        <v>307.44216176309163</v>
      </c>
      <c r="F46" s="448">
        <f t="shared" si="91"/>
        <v>28.648266479386123</v>
      </c>
      <c r="G46" s="437">
        <f>1/23000*(SUMPRODUCT(M43:M49,J43:J49)+SUMPRODUCT(N43:N49,K43:K49)+SUMPRODUCT(O43:O49,L43:L49))/SUM(J43:L49)*J46</f>
        <v>290.54433881265254</v>
      </c>
      <c r="H46" s="438">
        <f>1/23000*(SUMPRODUCT(M43:M49,J43:J49)+SUMPRODUCT(N43:N49,K43:K49)+SUMPRODUCT(O43:O49,L43:L49))/SUM(J43:L49)*K46</f>
        <v>314.50397812823866</v>
      </c>
      <c r="I46" s="439">
        <f>1/23000*(SUMPRODUCT(M43:M49,J43:J49)+SUMPRODUCT(N43:N49,K43:K49)+SUMPRODUCT(O43:O49,L43:L49))/SUM(J43:L49)*L46</f>
        <v>29.407952136914048</v>
      </c>
      <c r="J46" s="8">
        <v>68.198369164414089</v>
      </c>
      <c r="K46" s="8">
        <v>73.822324302442723</v>
      </c>
      <c r="L46" s="9">
        <v>6.9028169139303364</v>
      </c>
      <c r="M46" s="14">
        <v>107458.37542482567</v>
      </c>
      <c r="N46" s="14">
        <v>95786.332757300203</v>
      </c>
      <c r="O46" s="15">
        <v>95455.252144404571</v>
      </c>
      <c r="P46" s="13"/>
      <c r="Q46" s="15"/>
      <c r="R46" s="14"/>
      <c r="X46" s="344" t="s">
        <v>230</v>
      </c>
      <c r="AY46" s="85" t="s">
        <v>226</v>
      </c>
      <c r="BJ46" s="85" t="s">
        <v>227</v>
      </c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85" t="s">
        <v>228</v>
      </c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85" t="s">
        <v>229</v>
      </c>
      <c r="CG46" s="118"/>
      <c r="CH46" s="118"/>
      <c r="CI46" s="118"/>
      <c r="CJ46" s="118"/>
      <c r="CK46" s="118"/>
      <c r="CL46" s="118"/>
      <c r="CM46" s="118"/>
      <c r="CN46" s="118"/>
      <c r="CO46" s="118"/>
    </row>
    <row r="47" spans="1:93" s="1" customFormat="1" ht="16.2" thickBot="1" x14ac:dyDescent="0.35">
      <c r="A47" s="428">
        <v>2023</v>
      </c>
      <c r="B47" s="327">
        <v>5</v>
      </c>
      <c r="C47" s="429" t="s">
        <v>4</v>
      </c>
      <c r="D47" s="446">
        <f t="shared" si="89"/>
        <v>240.88814532763726</v>
      </c>
      <c r="E47" s="447">
        <f t="shared" si="90"/>
        <v>381.25858288139898</v>
      </c>
      <c r="F47" s="448">
        <f t="shared" si="91"/>
        <v>38.447440430261089</v>
      </c>
      <c r="G47" s="437">
        <f>1/23000*(SUMPRODUCT(M43:M49,J43:J49)+SUMPRODUCT(N43:N49,K43:K49)+SUMPRODUCT(O43:O49,L43:L49))/SUM(J43:L49)*J47</f>
        <v>222.77088437789942</v>
      </c>
      <c r="H47" s="438">
        <f>1/23000*(SUMPRODUCT(M43:M49,J43:J49)+SUMPRODUCT(N43:N49,K43:K49)+SUMPRODUCT(O43:O49,L43:L49))/SUM(J43:L49)*K47</f>
        <v>407.39829895307639</v>
      </c>
      <c r="I47" s="439">
        <f>1/23000*(SUMPRODUCT(M43:M49,J43:J49)+SUMPRODUCT(N43:N49,K43:K49)+SUMPRODUCT(O43:O49,L43:L49))/SUM(J43:L49)*L47</f>
        <v>40.118095854750962</v>
      </c>
      <c r="J47" s="8">
        <v>52.290163607983494</v>
      </c>
      <c r="K47" s="8">
        <v>95.627055417767821</v>
      </c>
      <c r="L47" s="9">
        <v>9.4167682717778369</v>
      </c>
      <c r="M47" s="14">
        <v>105955.44095199124</v>
      </c>
      <c r="N47" s="14">
        <v>91699.439744987467</v>
      </c>
      <c r="O47" s="15">
        <v>93906.009405183708</v>
      </c>
      <c r="P47" s="13"/>
      <c r="Q47" s="15"/>
      <c r="R47" s="14"/>
      <c r="AY47" s="118" t="s">
        <v>217</v>
      </c>
      <c r="BJ47" s="118" t="s">
        <v>219</v>
      </c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 t="s">
        <v>219</v>
      </c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 t="s">
        <v>217</v>
      </c>
      <c r="CG47" s="118"/>
      <c r="CH47" s="118"/>
      <c r="CI47" s="118"/>
      <c r="CJ47" s="118"/>
      <c r="CK47" s="118"/>
      <c r="CL47" s="118"/>
      <c r="CM47" s="118"/>
      <c r="CN47" s="118"/>
      <c r="CO47" s="118"/>
    </row>
    <row r="48" spans="1:93" s="1" customFormat="1" ht="16.2" thickBot="1" x14ac:dyDescent="0.35">
      <c r="A48" s="428">
        <v>2023</v>
      </c>
      <c r="B48" s="327">
        <v>6</v>
      </c>
      <c r="C48" s="429" t="s">
        <v>5</v>
      </c>
      <c r="D48" s="446">
        <f t="shared" si="89"/>
        <v>285.68233923679009</v>
      </c>
      <c r="E48" s="447">
        <f t="shared" si="90"/>
        <v>1322.9299083704359</v>
      </c>
      <c r="F48" s="448">
        <f t="shared" si="91"/>
        <v>147.39253207077292</v>
      </c>
      <c r="G48" s="437">
        <f>1/23000*(SUMPRODUCT(M43:M49,J43:J49)+SUMPRODUCT(N43:N49,K43:K49)+SUMPRODUCT(O43:O49,L43:L49))/SUM(J43:L49)*J48</f>
        <v>266.72497109239373</v>
      </c>
      <c r="H48" s="438">
        <f>1/23000*(SUMPRODUCT(M43:M49,J43:J49)+SUMPRODUCT(N43:N49,K43:K49)+SUMPRODUCT(O43:O49,L43:L49))/SUM(J43:L49)*K48</f>
        <v>1371.206613492707</v>
      </c>
      <c r="I48" s="439">
        <f>1/23000*(SUMPRODUCT(M43:M49,J43:J49)+SUMPRODUCT(N43:N49,K43:K49)+SUMPRODUCT(O43:O49,L43:L49))/SUM(J43:L49)*L48</f>
        <v>155.60610695864935</v>
      </c>
      <c r="J48" s="8">
        <v>62.607339445206215</v>
      </c>
      <c r="K48" s="8">
        <v>321.85812055336925</v>
      </c>
      <c r="L48" s="9">
        <v>36.524830495651493</v>
      </c>
      <c r="M48" s="14">
        <v>104950.85497438886</v>
      </c>
      <c r="N48" s="14">
        <v>94536.64813616121</v>
      </c>
      <c r="O48" s="15">
        <v>92814.345518492701</v>
      </c>
      <c r="P48" s="13"/>
      <c r="Q48" s="15"/>
      <c r="R48" s="14"/>
      <c r="X48" s="469"/>
      <c r="Y48" s="470"/>
      <c r="Z48" s="473" t="s">
        <v>211</v>
      </c>
      <c r="AA48" s="474"/>
      <c r="AB48" s="474"/>
      <c r="AC48" s="474"/>
      <c r="AD48" s="474"/>
      <c r="AE48" s="474"/>
      <c r="AF48" s="474"/>
      <c r="AG48" s="475"/>
      <c r="AH48" s="466" t="s">
        <v>212</v>
      </c>
      <c r="AI48" s="467"/>
      <c r="AJ48" s="467"/>
      <c r="AK48" s="467"/>
      <c r="AL48" s="467"/>
      <c r="AM48" s="467"/>
      <c r="AN48" s="467"/>
      <c r="AO48" s="468"/>
      <c r="AP48" s="466" t="s">
        <v>213</v>
      </c>
      <c r="AQ48" s="467"/>
      <c r="AR48" s="467"/>
      <c r="AS48" s="467"/>
      <c r="AT48" s="467"/>
      <c r="AU48" s="467"/>
      <c r="AV48" s="467"/>
      <c r="AW48" s="468"/>
      <c r="AY48" s="469"/>
      <c r="AZ48" s="470"/>
      <c r="BA48" s="466" t="s">
        <v>65</v>
      </c>
      <c r="BB48" s="467"/>
      <c r="BC48" s="467"/>
      <c r="BD48" s="467"/>
      <c r="BE48" s="467"/>
      <c r="BF48" s="467"/>
      <c r="BG48" s="467"/>
      <c r="BH48" s="468"/>
      <c r="BJ48" s="469"/>
      <c r="BK48" s="470"/>
      <c r="BL48" s="466" t="s">
        <v>65</v>
      </c>
      <c r="BM48" s="467"/>
      <c r="BN48" s="467"/>
      <c r="BO48" s="467"/>
      <c r="BP48" s="467"/>
      <c r="BQ48" s="467"/>
      <c r="BR48" s="467"/>
      <c r="BS48" s="468"/>
      <c r="BU48" s="469"/>
      <c r="BV48" s="470"/>
      <c r="BW48" s="466" t="s">
        <v>65</v>
      </c>
      <c r="BX48" s="467"/>
      <c r="BY48" s="467"/>
      <c r="BZ48" s="467"/>
      <c r="CA48" s="467"/>
      <c r="CB48" s="467"/>
      <c r="CC48" s="467"/>
      <c r="CD48" s="468"/>
      <c r="CF48" s="469"/>
      <c r="CG48" s="470"/>
      <c r="CH48" s="466" t="s">
        <v>65</v>
      </c>
      <c r="CI48" s="467"/>
      <c r="CJ48" s="467"/>
      <c r="CK48" s="467"/>
      <c r="CL48" s="467"/>
      <c r="CM48" s="467"/>
      <c r="CN48" s="467"/>
      <c r="CO48" s="468"/>
    </row>
    <row r="49" spans="1:93" s="1" customFormat="1" ht="16.2" thickBot="1" x14ac:dyDescent="0.35">
      <c r="A49" s="432">
        <v>2023</v>
      </c>
      <c r="B49" s="409">
        <v>7</v>
      </c>
      <c r="C49" s="433" t="s">
        <v>6</v>
      </c>
      <c r="D49" s="449">
        <f t="shared" si="89"/>
        <v>976.9001726002565</v>
      </c>
      <c r="E49" s="450">
        <f t="shared" si="90"/>
        <v>506.63209195719531</v>
      </c>
      <c r="F49" s="451">
        <f t="shared" si="91"/>
        <v>51.117557702517438</v>
      </c>
      <c r="G49" s="440">
        <f>1/23000*(SUMPRODUCT(M43:M49,J43:J49)+SUMPRODUCT(N43:N49,K43:K49)+SUMPRODUCT(O43:O49,L43:L49))/SUM(J43:L49)*J49</f>
        <v>909.53364923301604</v>
      </c>
      <c r="H49" s="441">
        <f>1/23000*(SUMPRODUCT(M43:M49,J43:J49)+SUMPRODUCT(N43:N49,K43:K49)+SUMPRODUCT(O43:O49,L43:L49))/SUM(J43:L49)*K49</f>
        <v>527.91474760239657</v>
      </c>
      <c r="I49" s="442">
        <f>1/23000*(SUMPRODUCT(M43:M49,J43:J49)+SUMPRODUCT(N43:N49,K43:K49)+SUMPRODUCT(O43:O49,L43:L49))/SUM(J43:L49)*L49</f>
        <v>53.733130931716161</v>
      </c>
      <c r="J49" s="17">
        <v>213.49137908292545</v>
      </c>
      <c r="K49" s="17">
        <v>123.91542368871268</v>
      </c>
      <c r="L49" s="18">
        <v>12.612573745599324</v>
      </c>
      <c r="M49" s="20">
        <v>105244.0808913342</v>
      </c>
      <c r="N49" s="20">
        <v>94036.220578059554</v>
      </c>
      <c r="O49" s="21">
        <v>93216.804981466863</v>
      </c>
      <c r="P49" s="19"/>
      <c r="Q49" s="21"/>
      <c r="R49" s="14"/>
      <c r="X49" s="471"/>
      <c r="Y49" s="472"/>
      <c r="Z49" s="415" t="s">
        <v>0</v>
      </c>
      <c r="AA49" s="416" t="s">
        <v>1</v>
      </c>
      <c r="AB49" s="416" t="s">
        <v>2</v>
      </c>
      <c r="AC49" s="416" t="s">
        <v>3</v>
      </c>
      <c r="AD49" s="416" t="s">
        <v>4</v>
      </c>
      <c r="AE49" s="416" t="s">
        <v>5</v>
      </c>
      <c r="AF49" s="417" t="s">
        <v>6</v>
      </c>
      <c r="AG49" s="414" t="s">
        <v>214</v>
      </c>
      <c r="AH49" s="415" t="s">
        <v>0</v>
      </c>
      <c r="AI49" s="416" t="s">
        <v>1</v>
      </c>
      <c r="AJ49" s="416" t="s">
        <v>2</v>
      </c>
      <c r="AK49" s="416" t="s">
        <v>3</v>
      </c>
      <c r="AL49" s="416" t="s">
        <v>4</v>
      </c>
      <c r="AM49" s="416" t="s">
        <v>5</v>
      </c>
      <c r="AN49" s="417" t="s">
        <v>6</v>
      </c>
      <c r="AO49" s="414" t="s">
        <v>214</v>
      </c>
      <c r="AP49" s="415" t="s">
        <v>0</v>
      </c>
      <c r="AQ49" s="416" t="s">
        <v>1</v>
      </c>
      <c r="AR49" s="416" t="s">
        <v>2</v>
      </c>
      <c r="AS49" s="416" t="s">
        <v>3</v>
      </c>
      <c r="AT49" s="416" t="s">
        <v>4</v>
      </c>
      <c r="AU49" s="416" t="s">
        <v>5</v>
      </c>
      <c r="AV49" s="417" t="s">
        <v>6</v>
      </c>
      <c r="AW49" s="414" t="s">
        <v>214</v>
      </c>
      <c r="AY49" s="471"/>
      <c r="AZ49" s="472"/>
      <c r="BA49" s="415" t="s">
        <v>0</v>
      </c>
      <c r="BB49" s="416" t="s">
        <v>1</v>
      </c>
      <c r="BC49" s="416" t="s">
        <v>2</v>
      </c>
      <c r="BD49" s="416" t="s">
        <v>3</v>
      </c>
      <c r="BE49" s="416" t="s">
        <v>4</v>
      </c>
      <c r="BF49" s="416" t="s">
        <v>5</v>
      </c>
      <c r="BG49" s="417" t="s">
        <v>6</v>
      </c>
      <c r="BH49" s="414" t="s">
        <v>214</v>
      </c>
      <c r="BJ49" s="471"/>
      <c r="BK49" s="472"/>
      <c r="BL49" s="415" t="s">
        <v>0</v>
      </c>
      <c r="BM49" s="416" t="s">
        <v>1</v>
      </c>
      <c r="BN49" s="416" t="s">
        <v>2</v>
      </c>
      <c r="BO49" s="416" t="s">
        <v>3</v>
      </c>
      <c r="BP49" s="416" t="s">
        <v>4</v>
      </c>
      <c r="BQ49" s="416" t="s">
        <v>5</v>
      </c>
      <c r="BR49" s="417" t="s">
        <v>6</v>
      </c>
      <c r="BS49" s="414" t="s">
        <v>214</v>
      </c>
      <c r="BU49" s="471"/>
      <c r="BV49" s="472"/>
      <c r="BW49" s="415" t="s">
        <v>0</v>
      </c>
      <c r="BX49" s="416" t="s">
        <v>1</v>
      </c>
      <c r="BY49" s="416" t="s">
        <v>2</v>
      </c>
      <c r="BZ49" s="416" t="s">
        <v>3</v>
      </c>
      <c r="CA49" s="416" t="s">
        <v>4</v>
      </c>
      <c r="CB49" s="416" t="s">
        <v>5</v>
      </c>
      <c r="CC49" s="417" t="s">
        <v>6</v>
      </c>
      <c r="CD49" s="414" t="s">
        <v>214</v>
      </c>
      <c r="CF49" s="471"/>
      <c r="CG49" s="472"/>
      <c r="CH49" s="415" t="s">
        <v>0</v>
      </c>
      <c r="CI49" s="416" t="s">
        <v>1</v>
      </c>
      <c r="CJ49" s="416" t="s">
        <v>2</v>
      </c>
      <c r="CK49" s="416" t="s">
        <v>3</v>
      </c>
      <c r="CL49" s="416" t="s">
        <v>4</v>
      </c>
      <c r="CM49" s="416" t="s">
        <v>5</v>
      </c>
      <c r="CN49" s="417" t="s">
        <v>6</v>
      </c>
      <c r="CO49" s="414" t="s">
        <v>214</v>
      </c>
    </row>
    <row r="50" spans="1:93" s="1" customFormat="1" x14ac:dyDescent="0.3">
      <c r="A50" s="430">
        <v>2024</v>
      </c>
      <c r="B50" s="47">
        <v>1</v>
      </c>
      <c r="C50" s="431" t="s">
        <v>0</v>
      </c>
      <c r="D50" s="443">
        <f t="shared" si="89"/>
        <v>1239.8157058204574</v>
      </c>
      <c r="E50" s="444">
        <f t="shared" si="90"/>
        <v>444.14134893606126</v>
      </c>
      <c r="F50" s="445">
        <f t="shared" si="91"/>
        <v>50.630279750455536</v>
      </c>
      <c r="G50" s="434">
        <f>1/23000*(SUMPRODUCT(M50:M56,J50:J56)+SUMPRODUCT(N50:N56,K50:K56)+SUMPRODUCT(O50:O56,L50:L56))/SUM(J50:L56)*J50</f>
        <v>1160.4121062011627</v>
      </c>
      <c r="H50" s="435">
        <f>1/23000*(SUMPRODUCT(M50:M56,J50:J56)+SUMPRODUCT(N50:N56,K50:K56)+SUMPRODUCT(O50:O56,L50:L56))/SUM(J50:L56)*K50</f>
        <v>465.92018208890323</v>
      </c>
      <c r="I50" s="436">
        <f>1/23000*(SUMPRODUCT(M50:M56,J50:J56)+SUMPRODUCT(N50:N56,K50:K56)+SUMPRODUCT(O50:O56,L50:L56))/SUM(J50:L56)*L50</f>
        <v>54.417862176922299</v>
      </c>
      <c r="J50" s="5">
        <v>265.44144459712402</v>
      </c>
      <c r="K50" s="5">
        <v>106.57810750140003</v>
      </c>
      <c r="L50" s="6">
        <v>12.447953508014667</v>
      </c>
      <c r="M50" s="11">
        <v>107427.69003970182</v>
      </c>
      <c r="N50" s="11">
        <v>95847.555046848807</v>
      </c>
      <c r="O50" s="12">
        <v>93549.227470259386</v>
      </c>
      <c r="P50" s="458">
        <f>SUM(J50:L56)</f>
        <v>2479.1666333627413</v>
      </c>
      <c r="Q50" s="459">
        <f>(SUMPRODUCT(M50:M56,J50:J56)+SUMPRODUCT(N50:N56,K50:K56)+SUMPRODUCT(O50:O56,L50:L56))/SUM(J50:L56)</f>
        <v>100547.51805293601</v>
      </c>
      <c r="R50" s="14"/>
      <c r="X50" s="463">
        <v>2019</v>
      </c>
      <c r="Y50" s="120" t="s">
        <v>30</v>
      </c>
      <c r="Z50" s="434">
        <v>826.23731320204934</v>
      </c>
      <c r="AA50" s="435">
        <v>357.94220134955327</v>
      </c>
      <c r="AB50" s="435">
        <v>363.61222147024893</v>
      </c>
      <c r="AC50" s="435">
        <v>220.70220357473627</v>
      </c>
      <c r="AD50" s="435">
        <v>168.93493397063281</v>
      </c>
      <c r="AE50" s="435">
        <v>202.01021338415447</v>
      </c>
      <c r="AF50" s="436">
        <v>689.2298996348087</v>
      </c>
      <c r="AG50" s="453">
        <f t="shared" ref="AG50:AG85" si="95">SUM(Z50:AF50)</f>
        <v>2828.6689865861836</v>
      </c>
      <c r="AH50" s="434">
        <v>918.38640614116969</v>
      </c>
      <c r="AI50" s="435">
        <v>58.254455502141397</v>
      </c>
      <c r="AJ50" s="435">
        <v>399.49762335545483</v>
      </c>
      <c r="AK50" s="435">
        <v>252.45375429792301</v>
      </c>
      <c r="AL50" s="435">
        <v>200.19044508771145</v>
      </c>
      <c r="AM50" s="435">
        <v>25.154805131027665</v>
      </c>
      <c r="AN50" s="436">
        <v>666.78610583090961</v>
      </c>
      <c r="AO50" s="453">
        <f t="shared" ref="AO50:AO85" si="96">SUM(AH50:AN50)</f>
        <v>2520.7235953463373</v>
      </c>
      <c r="AP50" s="434">
        <v>850.36770836933408</v>
      </c>
      <c r="AQ50" s="435">
        <v>368.43615127757391</v>
      </c>
      <c r="AR50" s="435">
        <v>374.31459743202436</v>
      </c>
      <c r="AS50" s="435">
        <v>227.16369506493879</v>
      </c>
      <c r="AT50" s="435">
        <v>173.85781157113138</v>
      </c>
      <c r="AU50" s="435">
        <v>207.8974189264222</v>
      </c>
      <c r="AV50" s="436">
        <v>709.34235706790889</v>
      </c>
      <c r="AW50" s="453">
        <f>SUM(AP50:AV50)</f>
        <v>2911.3797397093335</v>
      </c>
      <c r="AY50" s="463">
        <v>2019</v>
      </c>
      <c r="AZ50" s="120" t="s">
        <v>30</v>
      </c>
      <c r="BA50" s="7">
        <f>AH50/Z50*100-100</f>
        <v>11.152860257787239</v>
      </c>
      <c r="BB50" s="8">
        <f t="shared" ref="BB50:BB85" si="97">AI50/AA50*100-100</f>
        <v>-83.725178176112223</v>
      </c>
      <c r="BC50" s="8">
        <f t="shared" ref="BC50:BC85" si="98">AJ50/AB50*100-100</f>
        <v>9.8691407401283016</v>
      </c>
      <c r="BD50" s="8">
        <f t="shared" ref="BD50:BD85" si="99">AK50/AC50*100-100</f>
        <v>14.386603399922436</v>
      </c>
      <c r="BE50" s="8">
        <f t="shared" ref="BE50:BE85" si="100">AL50/AD50*100-100</f>
        <v>18.501508469830156</v>
      </c>
      <c r="BF50" s="8">
        <f t="shared" ref="BF50:BF85" si="101">AM50/AE50*100-100</f>
        <v>-87.547755774510364</v>
      </c>
      <c r="BG50" s="9">
        <f>AN50/AF50*100-100</f>
        <v>-3.2563581202427514</v>
      </c>
      <c r="BH50" s="421">
        <f t="shared" ref="BH50:BH85" si="102">AO50/AG50*100-100</f>
        <v>-10.886582795659464</v>
      </c>
      <c r="BJ50" s="463">
        <v>2019</v>
      </c>
      <c r="BK50" s="120" t="s">
        <v>30</v>
      </c>
      <c r="BL50" s="13">
        <f>AH50-Z50</f>
        <v>92.149092939120351</v>
      </c>
      <c r="BM50" s="14">
        <f>AI50-AA50</f>
        <v>-299.68774584741186</v>
      </c>
      <c r="BN50" s="14">
        <f t="shared" ref="BN50:BN85" si="103">AJ50-AB50</f>
        <v>35.885401885205908</v>
      </c>
      <c r="BO50" s="14">
        <f t="shared" ref="BO50:BO85" si="104">AK50-AC50</f>
        <v>31.751550723186739</v>
      </c>
      <c r="BP50" s="14">
        <f t="shared" ref="BP50:BP85" si="105">AL50-AD50</f>
        <v>31.25551111707864</v>
      </c>
      <c r="BQ50" s="14">
        <f t="shared" ref="BQ50:BQ85" si="106">AM50-AE50</f>
        <v>-176.8554082531268</v>
      </c>
      <c r="BR50" s="15">
        <f t="shared" ref="BR50:BR85" si="107">AN50-AF50</f>
        <v>-22.443793803899098</v>
      </c>
      <c r="BS50" s="411">
        <f>SUM(BL50:BR50)</f>
        <v>-307.94539123984612</v>
      </c>
      <c r="BT50" s="7"/>
      <c r="BU50" s="463">
        <v>2019</v>
      </c>
      <c r="BV50" s="120" t="s">
        <v>30</v>
      </c>
      <c r="BW50" s="13">
        <f>AH50-AP50</f>
        <v>68.018697771835605</v>
      </c>
      <c r="BX50" s="14">
        <f>AI50-AQ50</f>
        <v>-310.1816957754325</v>
      </c>
      <c r="BY50" s="14">
        <f t="shared" ref="BY50:BY85" si="108">AJ50-AR50</f>
        <v>25.183025923430478</v>
      </c>
      <c r="BZ50" s="14">
        <f t="shared" ref="BZ50:BZ85" si="109">AK50-AS50</f>
        <v>25.29005923298422</v>
      </c>
      <c r="CA50" s="14">
        <f t="shared" ref="CA50:CA85" si="110">AL50-AT50</f>
        <v>26.332633516580074</v>
      </c>
      <c r="CB50" s="14">
        <f t="shared" ref="CB50:CB85" si="111">AM50-AU50</f>
        <v>-182.74261379539453</v>
      </c>
      <c r="CC50" s="15">
        <f>AN50-AV50</f>
        <v>-42.556251236999287</v>
      </c>
      <c r="CD50" s="411">
        <f>SUM(BW50:CC50)</f>
        <v>-390.65614436299597</v>
      </c>
      <c r="CF50" s="463">
        <v>2019</v>
      </c>
      <c r="CG50" s="120" t="s">
        <v>30</v>
      </c>
      <c r="CH50" s="7">
        <f t="shared" ref="CH50:CH85" si="112">AH50/AP50*100-100</f>
        <v>7.9987394985009814</v>
      </c>
      <c r="CI50" s="8">
        <f t="shared" ref="CI50:CI85" si="113">AI50/AQ50*100-100</f>
        <v>-84.188724342022169</v>
      </c>
      <c r="CJ50" s="8">
        <f t="shared" ref="CJ50:CJ85" si="114">AJ50/AR50*100-100</f>
        <v>6.7277701954981097</v>
      </c>
      <c r="CK50" s="8">
        <f t="shared" ref="CK50:CK85" si="115">AK50/AS50*100-100</f>
        <v>11.132967011191909</v>
      </c>
      <c r="CL50" s="8">
        <f t="shared" ref="CL50:CL85" si="116">AL50/AT50*100-100</f>
        <v>15.146074414842417</v>
      </c>
      <c r="CM50" s="8">
        <f t="shared" ref="CM50:CM85" si="117">AM50/AU50*100-100</f>
        <v>-87.900376415962</v>
      </c>
      <c r="CN50" s="9">
        <f t="shared" ref="CN50:CN85" si="118">AN50/AV50*100-100</f>
        <v>-5.999395188087604</v>
      </c>
      <c r="CO50" s="421">
        <f t="shared" ref="CO50:CO85" si="119">AO50/AW50*100-100</f>
        <v>-13.418247679431843</v>
      </c>
    </row>
    <row r="51" spans="1:93" s="1" customFormat="1" x14ac:dyDescent="0.3">
      <c r="A51" s="428">
        <v>2024</v>
      </c>
      <c r="B51" s="327">
        <v>2</v>
      </c>
      <c r="C51" s="429" t="s">
        <v>1</v>
      </c>
      <c r="D51" s="446">
        <f t="shared" si="89"/>
        <v>542.5091409429541</v>
      </c>
      <c r="E51" s="447">
        <f t="shared" si="90"/>
        <v>2318.8509107799091</v>
      </c>
      <c r="F51" s="448">
        <f t="shared" si="91"/>
        <v>202.33479204894019</v>
      </c>
      <c r="G51" s="437">
        <f>1/23000*(SUMPRODUCT(M50:M56,J50:J56)+SUMPRODUCT(N50:N56,K50:K56)+SUMPRODUCT(O50:O56,L50:L56))/SUM(J50:L56)*J51</f>
        <v>501.51443654316682</v>
      </c>
      <c r="H51" s="438">
        <f>1/23000*(SUMPRODUCT(M50:M56,J50:J56)+SUMPRODUCT(N50:N56,K50:K56)+SUMPRODUCT(O50:O56,L50:L56))/SUM(J50:L56)*K51</f>
        <v>2440.7793290668205</v>
      </c>
      <c r="I51" s="439">
        <f>1/23000*(SUMPRODUCT(M50:M56,J50:J56)+SUMPRODUCT(N50:N56,K50:K56)+SUMPRODUCT(O50:O56,L50:L56))/SUM(J50:L56)*L51</f>
        <v>214.54217843824753</v>
      </c>
      <c r="J51" s="8">
        <v>114.72020656362703</v>
      </c>
      <c r="K51" s="8">
        <v>558.32233013431039</v>
      </c>
      <c r="L51" s="9">
        <v>49.076001075250865</v>
      </c>
      <c r="M51" s="14">
        <v>108766.45549594141</v>
      </c>
      <c r="N51" s="14">
        <v>95524.696164504028</v>
      </c>
      <c r="O51" s="15">
        <v>94826.394065601562</v>
      </c>
      <c r="P51" s="13"/>
      <c r="Q51" s="15"/>
      <c r="R51" s="14"/>
      <c r="X51" s="464"/>
      <c r="Y51" s="152" t="s">
        <v>31</v>
      </c>
      <c r="Z51" s="437">
        <v>297.21029029000499</v>
      </c>
      <c r="AA51" s="438">
        <v>1560.9548839956674</v>
      </c>
      <c r="AB51" s="438">
        <v>312.02230554161832</v>
      </c>
      <c r="AC51" s="438">
        <v>219.36412149365196</v>
      </c>
      <c r="AD51" s="438">
        <v>284.17084060870644</v>
      </c>
      <c r="AE51" s="438">
        <v>955.43525664322669</v>
      </c>
      <c r="AF51" s="439">
        <v>368.06240428322207</v>
      </c>
      <c r="AG51" s="454">
        <f t="shared" si="95"/>
        <v>3997.2201028560976</v>
      </c>
      <c r="AH51" s="437">
        <v>370.99354027302388</v>
      </c>
      <c r="AI51" s="438">
        <v>1416.5493154656608</v>
      </c>
      <c r="AJ51" s="438">
        <v>386.33183951927379</v>
      </c>
      <c r="AK51" s="438">
        <v>277.31795265458106</v>
      </c>
      <c r="AL51" s="438">
        <v>366.63343495882731</v>
      </c>
      <c r="AM51" s="438">
        <v>1126.0611805491963</v>
      </c>
      <c r="AN51" s="439">
        <v>445.67083165310135</v>
      </c>
      <c r="AO51" s="454">
        <f t="shared" si="96"/>
        <v>4389.5580950736648</v>
      </c>
      <c r="AP51" s="437">
        <v>319.62940429682482</v>
      </c>
      <c r="AQ51" s="438">
        <v>1683.2385809508014</v>
      </c>
      <c r="AR51" s="438">
        <v>336.65393557177146</v>
      </c>
      <c r="AS51" s="438">
        <v>235.8127640990291</v>
      </c>
      <c r="AT51" s="438">
        <v>307.14390472141122</v>
      </c>
      <c r="AU51" s="438">
        <v>1027.0360236095653</v>
      </c>
      <c r="AV51" s="439">
        <v>395.8872539802577</v>
      </c>
      <c r="AW51" s="454">
        <f t="shared" ref="AW51" si="120">SUM(AP51:AV51)</f>
        <v>4305.4018672296606</v>
      </c>
      <c r="AY51" s="464"/>
      <c r="AZ51" s="152" t="s">
        <v>31</v>
      </c>
      <c r="BA51" s="7">
        <f t="shared" ref="BA51:BA52" si="121">AH51/Z51*100-100</f>
        <v>24.825267628191597</v>
      </c>
      <c r="BB51" s="8">
        <f t="shared" si="97"/>
        <v>-9.2511045649418975</v>
      </c>
      <c r="BC51" s="8">
        <f t="shared" si="98"/>
        <v>23.815455708740615</v>
      </c>
      <c r="BD51" s="8">
        <f t="shared" si="99"/>
        <v>26.41901089673236</v>
      </c>
      <c r="BE51" s="8">
        <f t="shared" si="100"/>
        <v>29.018668549342493</v>
      </c>
      <c r="BF51" s="8">
        <f t="shared" si="101"/>
        <v>17.858449614413146</v>
      </c>
      <c r="BG51" s="9">
        <f t="shared" ref="BG51:BG85" si="122">AN51/AF51*100-100</f>
        <v>21.085670926107397</v>
      </c>
      <c r="BH51" s="422">
        <f t="shared" si="102"/>
        <v>9.815271166509774</v>
      </c>
      <c r="BJ51" s="464"/>
      <c r="BK51" s="152" t="s">
        <v>31</v>
      </c>
      <c r="BL51" s="13">
        <f t="shared" ref="BL51:BL52" si="123">AH51-Z51</f>
        <v>73.783249983018891</v>
      </c>
      <c r="BM51" s="14">
        <f t="shared" ref="BM51:BM85" si="124">AI51-AA51</f>
        <v>-144.40556853000658</v>
      </c>
      <c r="BN51" s="14">
        <f t="shared" si="103"/>
        <v>74.309533977655462</v>
      </c>
      <c r="BO51" s="14">
        <f t="shared" si="104"/>
        <v>57.953831160929099</v>
      </c>
      <c r="BP51" s="14">
        <f t="shared" si="105"/>
        <v>82.462594350120867</v>
      </c>
      <c r="BQ51" s="14">
        <f t="shared" si="106"/>
        <v>170.62592390596956</v>
      </c>
      <c r="BR51" s="15">
        <f t="shared" si="107"/>
        <v>77.60842736987928</v>
      </c>
      <c r="BS51" s="412">
        <f t="shared" ref="BS51:BS52" si="125">SUM(BL51:BR51)</f>
        <v>392.33799221756658</v>
      </c>
      <c r="BT51" s="7"/>
      <c r="BU51" s="464"/>
      <c r="BV51" s="152" t="s">
        <v>31</v>
      </c>
      <c r="BW51" s="13">
        <f t="shared" ref="BW51:BW85" si="126">AH51-AP51</f>
        <v>51.364135976199066</v>
      </c>
      <c r="BX51" s="14">
        <f t="shared" ref="BX51:BX85" si="127">AI51-AQ51</f>
        <v>-266.6892654851406</v>
      </c>
      <c r="BY51" s="14">
        <f t="shared" si="108"/>
        <v>49.67790394750233</v>
      </c>
      <c r="BZ51" s="14">
        <f t="shared" si="109"/>
        <v>41.505188555551968</v>
      </c>
      <c r="CA51" s="14">
        <f t="shared" si="110"/>
        <v>59.489530237416091</v>
      </c>
      <c r="CB51" s="14">
        <f t="shared" si="111"/>
        <v>99.025156939630961</v>
      </c>
      <c r="CC51" s="15">
        <f t="shared" ref="CC51:CC85" si="128">AN51-AV51</f>
        <v>49.783577672843649</v>
      </c>
      <c r="CD51" s="412">
        <f t="shared" ref="CD51:CD85" si="129">SUM(BW51:CC51)</f>
        <v>84.156227844003467</v>
      </c>
      <c r="CF51" s="464"/>
      <c r="CG51" s="152" t="s">
        <v>31</v>
      </c>
      <c r="CH51" s="7">
        <f t="shared" si="112"/>
        <v>16.069903233464601</v>
      </c>
      <c r="CI51" s="8">
        <f t="shared" si="113"/>
        <v>-15.843818487958927</v>
      </c>
      <c r="CJ51" s="8">
        <f t="shared" si="114"/>
        <v>14.75637106785328</v>
      </c>
      <c r="CK51" s="8">
        <f t="shared" si="115"/>
        <v>17.600908379209685</v>
      </c>
      <c r="CL51" s="8">
        <f t="shared" si="116"/>
        <v>19.368618202394373</v>
      </c>
      <c r="CM51" s="8">
        <f t="shared" si="117"/>
        <v>9.6418387148293476</v>
      </c>
      <c r="CN51" s="9">
        <f t="shared" si="118"/>
        <v>12.575190833329103</v>
      </c>
      <c r="CO51" s="422">
        <f t="shared" si="119"/>
        <v>1.9546660320969096</v>
      </c>
    </row>
    <row r="52" spans="1:93" s="1" customFormat="1" ht="16.2" thickBot="1" x14ac:dyDescent="0.35">
      <c r="A52" s="428">
        <v>2024</v>
      </c>
      <c r="B52" s="327">
        <v>3</v>
      </c>
      <c r="C52" s="429" t="s">
        <v>2</v>
      </c>
      <c r="D52" s="446">
        <f t="shared" si="89"/>
        <v>556.55779345367353</v>
      </c>
      <c r="E52" s="447">
        <f t="shared" si="90"/>
        <v>465.49013587662694</v>
      </c>
      <c r="F52" s="448">
        <f t="shared" si="91"/>
        <v>38.985310176132352</v>
      </c>
      <c r="G52" s="437">
        <f>1/23000*(SUMPRODUCT(M50:M56,J50:J56)+SUMPRODUCT(N50:N56,K50:K56)+SUMPRODUCT(O50:O56,L50:L56))/SUM(J50:L56)*J52</f>
        <v>508.48050287245297</v>
      </c>
      <c r="H52" s="438">
        <f>1/23000*(SUMPRODUCT(M50:M56,J50:J56)+SUMPRODUCT(N50:N56,K50:K56)+SUMPRODUCT(O50:O56,L50:L56))/SUM(J50:L56)*K52</f>
        <v>487.35208891401925</v>
      </c>
      <c r="I52" s="439">
        <f>1/23000*(SUMPRODUCT(M50:M56,J50:J56)+SUMPRODUCT(N50:N56,K50:K56)+SUMPRODUCT(O50:O56,L50:L56))/SUM(J50:L56)*L52</f>
        <v>40.76205307770082</v>
      </c>
      <c r="J52" s="8">
        <v>116.31367727952505</v>
      </c>
      <c r="K52" s="8">
        <v>111.48060401770539</v>
      </c>
      <c r="L52" s="9">
        <v>9.3242204177882524</v>
      </c>
      <c r="M52" s="14">
        <v>110054.37665487557</v>
      </c>
      <c r="N52" s="14">
        <v>96037.092905076512</v>
      </c>
      <c r="O52" s="15">
        <v>96164.836723554894</v>
      </c>
      <c r="P52" s="13"/>
      <c r="Q52" s="15"/>
      <c r="R52" s="14"/>
      <c r="X52" s="465"/>
      <c r="Y52" s="153" t="s">
        <v>32</v>
      </c>
      <c r="Z52" s="440">
        <v>32.251934581652627</v>
      </c>
      <c r="AA52" s="441">
        <v>127.17031011642342</v>
      </c>
      <c r="AB52" s="441">
        <v>24.169786978015154</v>
      </c>
      <c r="AC52" s="441">
        <v>19.430912592073508</v>
      </c>
      <c r="AD52" s="441">
        <v>26.49283252908619</v>
      </c>
      <c r="AE52" s="441">
        <v>102.71340231946174</v>
      </c>
      <c r="AF52" s="442">
        <v>35.478154520807436</v>
      </c>
      <c r="AG52" s="455">
        <f t="shared" si="95"/>
        <v>367.70733363752009</v>
      </c>
      <c r="AH52" s="440">
        <v>42.304285799967616</v>
      </c>
      <c r="AI52" s="441">
        <v>164.87325481897196</v>
      </c>
      <c r="AJ52" s="441">
        <v>31.384433838376786</v>
      </c>
      <c r="AK52" s="441">
        <v>25.309361218713232</v>
      </c>
      <c r="AL52" s="441">
        <v>34.508640642219653</v>
      </c>
      <c r="AM52" s="441">
        <v>133.58709243756982</v>
      </c>
      <c r="AN52" s="442">
        <v>46.14876073277177</v>
      </c>
      <c r="AO52" s="455">
        <f t="shared" si="96"/>
        <v>478.11582948859086</v>
      </c>
      <c r="AP52" s="440">
        <v>34.474599031465907</v>
      </c>
      <c r="AQ52" s="441">
        <v>135.835443340653</v>
      </c>
      <c r="AR52" s="441">
        <v>25.805227829868176</v>
      </c>
      <c r="AS52" s="441">
        <v>20.750686855405402</v>
      </c>
      <c r="AT52" s="441">
        <v>28.307131945975328</v>
      </c>
      <c r="AU52" s="441">
        <v>109.79038146525667</v>
      </c>
      <c r="AV52" s="442">
        <v>37.916910996614547</v>
      </c>
      <c r="AW52" s="455">
        <f>SUM(AP52:AV52)</f>
        <v>392.88038146523905</v>
      </c>
      <c r="AY52" s="465"/>
      <c r="AZ52" s="153" t="s">
        <v>32</v>
      </c>
      <c r="BA52" s="16">
        <f t="shared" si="121"/>
        <v>31.168211608718622</v>
      </c>
      <c r="BB52" s="17">
        <f t="shared" si="97"/>
        <v>29.647599874555453</v>
      </c>
      <c r="BC52" s="17">
        <f t="shared" si="98"/>
        <v>29.849857042282082</v>
      </c>
      <c r="BD52" s="17">
        <f t="shared" si="99"/>
        <v>30.253075344684191</v>
      </c>
      <c r="BE52" s="17">
        <f t="shared" si="100"/>
        <v>30.256516000442758</v>
      </c>
      <c r="BF52" s="17">
        <f t="shared" si="101"/>
        <v>30.058093122145834</v>
      </c>
      <c r="BG52" s="18">
        <f t="shared" si="122"/>
        <v>30.0765537443786</v>
      </c>
      <c r="BH52" s="423">
        <f t="shared" si="102"/>
        <v>30.026188153187519</v>
      </c>
      <c r="BJ52" s="465"/>
      <c r="BK52" s="153" t="s">
        <v>32</v>
      </c>
      <c r="BL52" s="19">
        <f t="shared" si="123"/>
        <v>10.052351218314989</v>
      </c>
      <c r="BM52" s="20">
        <f t="shared" si="124"/>
        <v>37.702944702548535</v>
      </c>
      <c r="BN52" s="20">
        <f t="shared" si="103"/>
        <v>7.2146468603616327</v>
      </c>
      <c r="BO52" s="20">
        <f t="shared" si="104"/>
        <v>5.8784486266397238</v>
      </c>
      <c r="BP52" s="20">
        <f t="shared" si="105"/>
        <v>8.0158081131334633</v>
      </c>
      <c r="BQ52" s="20">
        <f t="shared" si="106"/>
        <v>30.873690118108087</v>
      </c>
      <c r="BR52" s="21">
        <f t="shared" si="107"/>
        <v>10.670606211964333</v>
      </c>
      <c r="BS52" s="413">
        <f t="shared" si="125"/>
        <v>110.40849585107077</v>
      </c>
      <c r="BT52" s="7"/>
      <c r="BU52" s="465"/>
      <c r="BV52" s="153" t="s">
        <v>32</v>
      </c>
      <c r="BW52" s="19">
        <f t="shared" si="126"/>
        <v>7.8296867685017091</v>
      </c>
      <c r="BX52" s="20">
        <f t="shared" si="127"/>
        <v>29.037811478318957</v>
      </c>
      <c r="BY52" s="20">
        <f t="shared" si="108"/>
        <v>5.5792060085086099</v>
      </c>
      <c r="BZ52" s="20">
        <f t="shared" si="109"/>
        <v>4.5586743633078299</v>
      </c>
      <c r="CA52" s="20">
        <f t="shared" si="110"/>
        <v>6.2015086962443249</v>
      </c>
      <c r="CB52" s="20">
        <f t="shared" si="111"/>
        <v>23.79671097231315</v>
      </c>
      <c r="CC52" s="21">
        <f t="shared" si="128"/>
        <v>8.2318497361572227</v>
      </c>
      <c r="CD52" s="413">
        <f t="shared" si="129"/>
        <v>85.235448023351807</v>
      </c>
      <c r="CF52" s="465"/>
      <c r="CG52" s="153" t="s">
        <v>32</v>
      </c>
      <c r="CH52" s="16">
        <f t="shared" si="112"/>
        <v>22.711465799371126</v>
      </c>
      <c r="CI52" s="17">
        <f t="shared" si="113"/>
        <v>21.377197853653612</v>
      </c>
      <c r="CJ52" s="17">
        <f t="shared" si="114"/>
        <v>21.620448559074433</v>
      </c>
      <c r="CK52" s="17">
        <f t="shared" si="115"/>
        <v>21.968787804825496</v>
      </c>
      <c r="CL52" s="17">
        <f t="shared" si="116"/>
        <v>21.907937222605284</v>
      </c>
      <c r="CM52" s="17">
        <f t="shared" si="117"/>
        <v>21.67467737585342</v>
      </c>
      <c r="CN52" s="18">
        <f t="shared" si="118"/>
        <v>21.710233032675603</v>
      </c>
      <c r="CO52" s="423">
        <f t="shared" si="119"/>
        <v>21.695012539304699</v>
      </c>
    </row>
    <row r="53" spans="1:93" s="1" customFormat="1" x14ac:dyDescent="0.3">
      <c r="A53" s="428">
        <v>2024</v>
      </c>
      <c r="B53" s="327">
        <v>4</v>
      </c>
      <c r="C53" s="429" t="s">
        <v>3</v>
      </c>
      <c r="D53" s="446">
        <f t="shared" si="89"/>
        <v>344.60950507841545</v>
      </c>
      <c r="E53" s="447">
        <f t="shared" si="90"/>
        <v>331.5347469282529</v>
      </c>
      <c r="F53" s="448">
        <f t="shared" si="91"/>
        <v>31.153496692370549</v>
      </c>
      <c r="G53" s="437">
        <f>1/23000*(SUMPRODUCT(M50:M56,J50:J56)+SUMPRODUCT(N50:N56,K50:K56)+SUMPRODUCT(O50:O56,L50:L56))/SUM(J50:L56)*J53</f>
        <v>306.93113925535158</v>
      </c>
      <c r="H53" s="438">
        <f>1/23000*(SUMPRODUCT(M50:M56,J50:J56)+SUMPRODUCT(N50:N56,K50:K56)+SUMPRODUCT(O50:O56,L50:L56))/SUM(J50:L56)*K53</f>
        <v>344.01951163935439</v>
      </c>
      <c r="I53" s="439">
        <f>1/23000*(SUMPRODUCT(M50:M56,J50:J56)+SUMPRODUCT(N50:N56,K50:K56)+SUMPRODUCT(O50:O56,L50:L56))/SUM(J50:L56)*L53</f>
        <v>32.832754404841943</v>
      </c>
      <c r="J53" s="8">
        <v>70.209750967263687</v>
      </c>
      <c r="K53" s="8">
        <v>78.693625868909308</v>
      </c>
      <c r="L53" s="9">
        <v>7.5104126480157714</v>
      </c>
      <c r="M53" s="14">
        <v>112890.56730167262</v>
      </c>
      <c r="N53" s="14">
        <v>96898.561924854192</v>
      </c>
      <c r="O53" s="15">
        <v>95404.934123536848</v>
      </c>
      <c r="P53" s="13"/>
      <c r="Q53" s="15"/>
      <c r="R53" s="14"/>
      <c r="X53" s="463">
        <f>1+X50</f>
        <v>2020</v>
      </c>
      <c r="Y53" s="120" t="s">
        <v>30</v>
      </c>
      <c r="Z53" s="434">
        <v>894.07014238915053</v>
      </c>
      <c r="AA53" s="435">
        <v>387.12154750327699</v>
      </c>
      <c r="AB53" s="435">
        <v>393.08146540486837</v>
      </c>
      <c r="AC53" s="435">
        <v>238.29588562743996</v>
      </c>
      <c r="AD53" s="435">
        <v>182.48669701728465</v>
      </c>
      <c r="AE53" s="435">
        <v>218.29504132933607</v>
      </c>
      <c r="AF53" s="436">
        <v>744.68149727295065</v>
      </c>
      <c r="AG53" s="453">
        <f t="shared" si="95"/>
        <v>3058.0322765443075</v>
      </c>
      <c r="AH53" s="434">
        <v>1154.3926295553588</v>
      </c>
      <c r="AI53" s="435">
        <v>62.246373336238783</v>
      </c>
      <c r="AJ53" s="435">
        <v>426.69337736073095</v>
      </c>
      <c r="AK53" s="435">
        <v>276.91970443053685</v>
      </c>
      <c r="AL53" s="435">
        <v>217.38093436081854</v>
      </c>
      <c r="AM53" s="435">
        <v>27.31197337497273</v>
      </c>
      <c r="AN53" s="436">
        <v>726.66238880432502</v>
      </c>
      <c r="AO53" s="453">
        <f t="shared" si="96"/>
        <v>2891.6073812229815</v>
      </c>
      <c r="AP53" s="437">
        <v>949.4262487933421</v>
      </c>
      <c r="AQ53" s="438">
        <v>411.17259350958454</v>
      </c>
      <c r="AR53" s="438">
        <v>417.59030215747578</v>
      </c>
      <c r="AS53" s="438">
        <v>253.0803145644268</v>
      </c>
      <c r="AT53" s="438">
        <v>193.76104384058999</v>
      </c>
      <c r="AU53" s="438">
        <v>231.78263562813785</v>
      </c>
      <c r="AV53" s="439">
        <v>790.74644846760634</v>
      </c>
      <c r="AW53" s="453">
        <f t="shared" ref="AW53:AW56" si="130">SUM(AP53:AV53)</f>
        <v>3247.5595869611634</v>
      </c>
      <c r="AY53" s="463">
        <f>1+AY50</f>
        <v>2020</v>
      </c>
      <c r="AZ53" s="120" t="s">
        <v>30</v>
      </c>
      <c r="BA53" s="7">
        <f>AH53/Z53*100-100</f>
        <v>29.116561981431317</v>
      </c>
      <c r="BB53" s="8">
        <f t="shared" si="97"/>
        <v>-83.920715925606828</v>
      </c>
      <c r="BC53" s="8">
        <f t="shared" si="98"/>
        <v>8.5508768319164687</v>
      </c>
      <c r="BD53" s="8">
        <f t="shared" si="99"/>
        <v>16.208344806877079</v>
      </c>
      <c r="BE53" s="8">
        <f t="shared" si="100"/>
        <v>19.121523877561771</v>
      </c>
      <c r="BF53" s="8">
        <f t="shared" si="101"/>
        <v>-87.488504911218826</v>
      </c>
      <c r="BG53" s="9">
        <f t="shared" si="122"/>
        <v>-2.4197067517606143</v>
      </c>
      <c r="BH53" s="421">
        <f t="shared" si="102"/>
        <v>-5.4422216729966095</v>
      </c>
      <c r="BJ53" s="463">
        <f>1+BJ50</f>
        <v>2020</v>
      </c>
      <c r="BK53" s="120" t="s">
        <v>30</v>
      </c>
      <c r="BL53" s="13">
        <f>AH53-Z53</f>
        <v>260.32248716620825</v>
      </c>
      <c r="BM53" s="14">
        <f t="shared" si="124"/>
        <v>-324.87517416703821</v>
      </c>
      <c r="BN53" s="14">
        <f t="shared" si="103"/>
        <v>33.611911955862581</v>
      </c>
      <c r="BO53" s="14">
        <f t="shared" si="104"/>
        <v>38.623818803096896</v>
      </c>
      <c r="BP53" s="14">
        <f t="shared" si="105"/>
        <v>34.894237343533888</v>
      </c>
      <c r="BQ53" s="14">
        <f t="shared" si="106"/>
        <v>-190.98306795436335</v>
      </c>
      <c r="BR53" s="15">
        <f t="shared" si="107"/>
        <v>-18.019108468625632</v>
      </c>
      <c r="BS53" s="411">
        <f>SUM(BL53:BR53)</f>
        <v>-166.42489532132558</v>
      </c>
      <c r="BU53" s="463">
        <f>1+BU50</f>
        <v>2020</v>
      </c>
      <c r="BV53" s="120" t="s">
        <v>30</v>
      </c>
      <c r="BW53" s="13">
        <f t="shared" si="126"/>
        <v>204.96638076201668</v>
      </c>
      <c r="BX53" s="14">
        <f t="shared" si="127"/>
        <v>-348.92622017334577</v>
      </c>
      <c r="BY53" s="14">
        <f t="shared" si="108"/>
        <v>9.1030752032551732</v>
      </c>
      <c r="BZ53" s="14">
        <f t="shared" si="109"/>
        <v>23.839389866110054</v>
      </c>
      <c r="CA53" s="14">
        <f t="shared" si="110"/>
        <v>23.619890520228552</v>
      </c>
      <c r="CB53" s="14">
        <f t="shared" si="111"/>
        <v>-204.47066225316513</v>
      </c>
      <c r="CC53" s="15">
        <f t="shared" si="128"/>
        <v>-64.084059663281323</v>
      </c>
      <c r="CD53" s="411">
        <f t="shared" si="129"/>
        <v>-355.95220573818176</v>
      </c>
      <c r="CF53" s="463">
        <f>1+CF50</f>
        <v>2020</v>
      </c>
      <c r="CG53" s="120" t="s">
        <v>30</v>
      </c>
      <c r="CH53" s="7">
        <f t="shared" si="112"/>
        <v>21.588446814327639</v>
      </c>
      <c r="CI53" s="8">
        <f t="shared" si="113"/>
        <v>-84.861254295931616</v>
      </c>
      <c r="CJ53" s="8">
        <f t="shared" si="114"/>
        <v>2.1799057967161133</v>
      </c>
      <c r="CK53" s="8">
        <f t="shared" si="115"/>
        <v>9.4196934704857256</v>
      </c>
      <c r="CL53" s="8">
        <f t="shared" si="116"/>
        <v>12.190216388213202</v>
      </c>
      <c r="CM53" s="8">
        <f t="shared" si="117"/>
        <v>-88.216557594594406</v>
      </c>
      <c r="CN53" s="9">
        <f t="shared" si="118"/>
        <v>-8.1042488129374846</v>
      </c>
      <c r="CO53" s="421">
        <f t="shared" si="119"/>
        <v>-10.960605839760944</v>
      </c>
    </row>
    <row r="54" spans="1:93" s="1" customFormat="1" x14ac:dyDescent="0.3">
      <c r="A54" s="428">
        <v>2024</v>
      </c>
      <c r="B54" s="327">
        <v>5</v>
      </c>
      <c r="C54" s="429" t="s">
        <v>4</v>
      </c>
      <c r="D54" s="446">
        <f t="shared" si="89"/>
        <v>260.82889060510632</v>
      </c>
      <c r="E54" s="447">
        <f t="shared" si="90"/>
        <v>411.45157503047125</v>
      </c>
      <c r="F54" s="448">
        <f t="shared" si="91"/>
        <v>41.803626939080338</v>
      </c>
      <c r="G54" s="437">
        <f>1/23000*(SUMPRODUCT(M50:M56,J50:J56)+SUMPRODUCT(N50:N56,K50:K56)+SUMPRODUCT(O50:O56,L50:L56))/SUM(J50:L56)*J54</f>
        <v>235.42128284028757</v>
      </c>
      <c r="H54" s="438">
        <f>1/23000*(SUMPRODUCT(M50:M56,J50:J56)+SUMPRODUCT(N50:N56,K50:K56)+SUMPRODUCT(O50:O56,L50:L56))/SUM(J50:L56)*K54</f>
        <v>445.62205263922749</v>
      </c>
      <c r="I54" s="439">
        <f>1/23000*(SUMPRODUCT(M50:M56,J50:J56)+SUMPRODUCT(N50:N56,K50:K56)+SUMPRODUCT(O50:O56,L50:L56))/SUM(J50:L56)*L54</f>
        <v>44.783808385577167</v>
      </c>
      <c r="J54" s="8">
        <v>53.852045382919364</v>
      </c>
      <c r="K54" s="8">
        <v>101.934959799865</v>
      </c>
      <c r="L54" s="9">
        <v>10.244187154634572</v>
      </c>
      <c r="M54" s="14">
        <v>111399.00891898549</v>
      </c>
      <c r="N54" s="14">
        <v>92837.494067598309</v>
      </c>
      <c r="O54" s="15">
        <v>93856.487106823624</v>
      </c>
      <c r="P54" s="13"/>
      <c r="Q54" s="15"/>
      <c r="R54" s="14"/>
      <c r="X54" s="464"/>
      <c r="Y54" s="152" t="s">
        <v>31</v>
      </c>
      <c r="Z54" s="437">
        <v>325.27545512834826</v>
      </c>
      <c r="AA54" s="438">
        <v>1706.7953804094743</v>
      </c>
      <c r="AB54" s="438">
        <v>341.02306713636972</v>
      </c>
      <c r="AC54" s="438">
        <v>240.04173194751968</v>
      </c>
      <c r="AD54" s="438">
        <v>310.95742392182473</v>
      </c>
      <c r="AE54" s="438">
        <v>1045.9592920525527</v>
      </c>
      <c r="AF54" s="439">
        <v>402.84624105745962</v>
      </c>
      <c r="AG54" s="454">
        <f t="shared" si="95"/>
        <v>4372.8985916535485</v>
      </c>
      <c r="AH54" s="437">
        <v>422.53542972360225</v>
      </c>
      <c r="AI54" s="438">
        <v>1630.5134545786009</v>
      </c>
      <c r="AJ54" s="438">
        <v>445.77056061349924</v>
      </c>
      <c r="AK54" s="438">
        <v>319.28382790354834</v>
      </c>
      <c r="AL54" s="438">
        <v>422.09459490448472</v>
      </c>
      <c r="AM54" s="438">
        <v>1297.1945380707957</v>
      </c>
      <c r="AN54" s="439">
        <v>513.03898653724025</v>
      </c>
      <c r="AO54" s="454">
        <f t="shared" si="96"/>
        <v>5050.4313923317713</v>
      </c>
      <c r="AP54" s="437">
        <v>377.22144328940169</v>
      </c>
      <c r="AQ54" s="438">
        <v>1990.4264918537244</v>
      </c>
      <c r="AR54" s="438">
        <v>398.18715635133606</v>
      </c>
      <c r="AS54" s="438">
        <v>278.15438574767916</v>
      </c>
      <c r="AT54" s="438">
        <v>364.2667259237013</v>
      </c>
      <c r="AU54" s="438">
        <v>1211.7809653055883</v>
      </c>
      <c r="AV54" s="439">
        <v>467.30730683138455</v>
      </c>
      <c r="AW54" s="454">
        <f t="shared" si="130"/>
        <v>5087.3444753028152</v>
      </c>
      <c r="AY54" s="464"/>
      <c r="AZ54" s="152" t="s">
        <v>31</v>
      </c>
      <c r="BA54" s="7">
        <f t="shared" ref="BA54:BA55" si="131">AH54/Z54*100-100</f>
        <v>29.900803476510958</v>
      </c>
      <c r="BB54" s="8">
        <f t="shared" si="97"/>
        <v>-4.4693070245229336</v>
      </c>
      <c r="BC54" s="8">
        <f t="shared" si="98"/>
        <v>30.715662244408435</v>
      </c>
      <c r="BD54" s="8">
        <f t="shared" si="99"/>
        <v>33.011799787110931</v>
      </c>
      <c r="BE54" s="8">
        <f t="shared" si="100"/>
        <v>35.740317623225508</v>
      </c>
      <c r="BF54" s="8">
        <f t="shared" si="101"/>
        <v>24.01960075570706</v>
      </c>
      <c r="BG54" s="9">
        <f t="shared" si="122"/>
        <v>27.353549381651888</v>
      </c>
      <c r="BH54" s="422">
        <f t="shared" si="102"/>
        <v>15.493906078028303</v>
      </c>
      <c r="BJ54" s="464"/>
      <c r="BK54" s="152" t="s">
        <v>31</v>
      </c>
      <c r="BL54" s="13">
        <f t="shared" ref="BL54:BL55" si="132">AH54-Z54</f>
        <v>97.259974595253993</v>
      </c>
      <c r="BM54" s="14">
        <f t="shared" si="124"/>
        <v>-76.281925830873433</v>
      </c>
      <c r="BN54" s="14">
        <f t="shared" si="103"/>
        <v>104.74749347712952</v>
      </c>
      <c r="BO54" s="14">
        <f t="shared" si="104"/>
        <v>79.242095956028663</v>
      </c>
      <c r="BP54" s="14">
        <f t="shared" si="105"/>
        <v>111.13717098266</v>
      </c>
      <c r="BQ54" s="14">
        <f t="shared" si="106"/>
        <v>251.23524601824306</v>
      </c>
      <c r="BR54" s="15">
        <f t="shared" si="107"/>
        <v>110.19274547978063</v>
      </c>
      <c r="BS54" s="412">
        <f t="shared" ref="BS54:BS55" si="133">SUM(BL54:BR54)</f>
        <v>677.53280067822243</v>
      </c>
      <c r="BU54" s="464"/>
      <c r="BV54" s="152" t="s">
        <v>31</v>
      </c>
      <c r="BW54" s="13">
        <f t="shared" si="126"/>
        <v>45.313986434200558</v>
      </c>
      <c r="BX54" s="14">
        <f t="shared" si="127"/>
        <v>-359.91303727512354</v>
      </c>
      <c r="BY54" s="14">
        <f t="shared" si="108"/>
        <v>47.583404262163185</v>
      </c>
      <c r="BZ54" s="14">
        <f t="shared" si="109"/>
        <v>41.129442155869185</v>
      </c>
      <c r="CA54" s="14">
        <f t="shared" si="110"/>
        <v>57.827868980783421</v>
      </c>
      <c r="CB54" s="14">
        <f t="shared" si="111"/>
        <v>85.413572765207391</v>
      </c>
      <c r="CC54" s="15">
        <f t="shared" si="128"/>
        <v>45.731679705855697</v>
      </c>
      <c r="CD54" s="412">
        <f t="shared" si="129"/>
        <v>-36.913082971044105</v>
      </c>
      <c r="CF54" s="464"/>
      <c r="CG54" s="152" t="s">
        <v>31</v>
      </c>
      <c r="CH54" s="7">
        <f t="shared" si="112"/>
        <v>12.012569073236918</v>
      </c>
      <c r="CI54" s="8">
        <f t="shared" si="113"/>
        <v>-18.082206941484642</v>
      </c>
      <c r="CJ54" s="8">
        <f t="shared" si="114"/>
        <v>11.950009814022849</v>
      </c>
      <c r="CK54" s="8">
        <f t="shared" si="115"/>
        <v>14.786551736480163</v>
      </c>
      <c r="CL54" s="8">
        <f t="shared" si="116"/>
        <v>15.875144465678147</v>
      </c>
      <c r="CM54" s="8">
        <f t="shared" si="117"/>
        <v>7.0485983202143814</v>
      </c>
      <c r="CN54" s="9">
        <f t="shared" si="118"/>
        <v>9.786211137151497</v>
      </c>
      <c r="CO54" s="422">
        <f t="shared" si="119"/>
        <v>-0.7255864655960238</v>
      </c>
    </row>
    <row r="55" spans="1:93" s="1" customFormat="1" ht="16.2" thickBot="1" x14ac:dyDescent="0.35">
      <c r="A55" s="428">
        <v>2024</v>
      </c>
      <c r="B55" s="327">
        <v>6</v>
      </c>
      <c r="C55" s="429" t="s">
        <v>5</v>
      </c>
      <c r="D55" s="446">
        <f t="shared" si="89"/>
        <v>309.5793819049847</v>
      </c>
      <c r="E55" s="447">
        <f t="shared" si="90"/>
        <v>1427.7404902406265</v>
      </c>
      <c r="F55" s="448">
        <f t="shared" si="91"/>
        <v>160.24207808459258</v>
      </c>
      <c r="G55" s="437">
        <f>1/23000*(SUMPRODUCT(M50:M56,J50:J56)+SUMPRODUCT(N50:N56,K50:K56)+SUMPRODUCT(O50:O56,L50:L56))/SUM(J50:L56)*J55</f>
        <v>281.94481104890156</v>
      </c>
      <c r="H55" s="438">
        <f>1/23000*(SUMPRODUCT(M50:M56,J50:J56)+SUMPRODUCT(N50:N56,K50:K56)+SUMPRODUCT(O50:O56,L50:L56))/SUM(J50:L56)*K55</f>
        <v>1499.8616995993343</v>
      </c>
      <c r="I55" s="439">
        <f>1/23000*(SUMPRODUCT(M50:M56,J50:J56)+SUMPRODUCT(N50:N56,K50:K56)+SUMPRODUCT(O50:O56,L50:L56))/SUM(J50:L56)*L55</f>
        <v>173.68507024644273</v>
      </c>
      <c r="J55" s="8">
        <v>64.494189212215772</v>
      </c>
      <c r="K55" s="8">
        <v>343.08971279254143</v>
      </c>
      <c r="L55" s="9">
        <v>39.730037031496224</v>
      </c>
      <c r="M55" s="14">
        <v>110402.5939513012</v>
      </c>
      <c r="N55" s="14">
        <v>95712.666545006039</v>
      </c>
      <c r="O55" s="15">
        <v>92765.274621412333</v>
      </c>
      <c r="P55" s="13"/>
      <c r="Q55" s="15"/>
      <c r="R55" s="14"/>
      <c r="X55" s="465"/>
      <c r="Y55" s="153" t="s">
        <v>32</v>
      </c>
      <c r="Z55" s="440">
        <v>35.602073551752028</v>
      </c>
      <c r="AA55" s="441">
        <v>140.46890899028125</v>
      </c>
      <c r="AB55" s="441">
        <v>26.68992263324316</v>
      </c>
      <c r="AC55" s="441">
        <v>21.465198901442093</v>
      </c>
      <c r="AD55" s="441">
        <v>29.276095684653008</v>
      </c>
      <c r="AE55" s="441">
        <v>113.53161333817904</v>
      </c>
      <c r="AF55" s="442">
        <v>39.210126387790318</v>
      </c>
      <c r="AG55" s="455">
        <f t="shared" si="95"/>
        <v>406.24393948734087</v>
      </c>
      <c r="AH55" s="440">
        <v>45.379468361037524</v>
      </c>
      <c r="AI55" s="441">
        <v>178.92322054026627</v>
      </c>
      <c r="AJ55" s="441">
        <v>34.073386910565866</v>
      </c>
      <c r="AK55" s="441">
        <v>27.431211349388953</v>
      </c>
      <c r="AL55" s="441">
        <v>37.394798696497773</v>
      </c>
      <c r="AM55" s="441">
        <v>144.73129987316358</v>
      </c>
      <c r="AN55" s="442">
        <v>49.989532546545966</v>
      </c>
      <c r="AO55" s="455">
        <f t="shared" si="96"/>
        <v>517.92291827746601</v>
      </c>
      <c r="AP55" s="440">
        <v>40.7868919256696</v>
      </c>
      <c r="AQ55" s="441">
        <v>160.77758118857872</v>
      </c>
      <c r="AR55" s="441">
        <v>30.522896538365767</v>
      </c>
      <c r="AS55" s="441">
        <v>24.55908559734241</v>
      </c>
      <c r="AT55" s="441">
        <v>33.529343532160247</v>
      </c>
      <c r="AU55" s="441">
        <v>130.12228130286263</v>
      </c>
      <c r="AV55" s="442">
        <v>44.927155133135471</v>
      </c>
      <c r="AW55" s="455">
        <f t="shared" si="130"/>
        <v>465.22523521811479</v>
      </c>
      <c r="AY55" s="465"/>
      <c r="AZ55" s="153" t="s">
        <v>32</v>
      </c>
      <c r="BA55" s="16">
        <f t="shared" si="131"/>
        <v>27.462992555961208</v>
      </c>
      <c r="BB55" s="17">
        <f t="shared" si="97"/>
        <v>27.375674678761541</v>
      </c>
      <c r="BC55" s="17">
        <f t="shared" si="98"/>
        <v>27.663865417602835</v>
      </c>
      <c r="BD55" s="17">
        <f t="shared" si="99"/>
        <v>27.793883836529673</v>
      </c>
      <c r="BE55" s="17">
        <f t="shared" si="100"/>
        <v>27.731508665961613</v>
      </c>
      <c r="BF55" s="17">
        <f t="shared" si="101"/>
        <v>27.481056260558347</v>
      </c>
      <c r="BG55" s="18">
        <f t="shared" si="122"/>
        <v>27.491383353745718</v>
      </c>
      <c r="BH55" s="423">
        <f t="shared" si="102"/>
        <v>27.490620273882314</v>
      </c>
      <c r="BJ55" s="465"/>
      <c r="BK55" s="153" t="s">
        <v>32</v>
      </c>
      <c r="BL55" s="19">
        <f t="shared" si="132"/>
        <v>9.7773948092854965</v>
      </c>
      <c r="BM55" s="20">
        <f t="shared" si="124"/>
        <v>38.454311549985022</v>
      </c>
      <c r="BN55" s="20">
        <f t="shared" si="103"/>
        <v>7.3834642773227053</v>
      </c>
      <c r="BO55" s="20">
        <f t="shared" si="104"/>
        <v>5.9660124479468593</v>
      </c>
      <c r="BP55" s="20">
        <f t="shared" si="105"/>
        <v>8.1187030118447652</v>
      </c>
      <c r="BQ55" s="20">
        <f t="shared" si="106"/>
        <v>31.199686534984536</v>
      </c>
      <c r="BR55" s="21">
        <f t="shared" si="107"/>
        <v>10.779406158755648</v>
      </c>
      <c r="BS55" s="413">
        <f t="shared" si="133"/>
        <v>111.67897879012503</v>
      </c>
      <c r="BU55" s="465"/>
      <c r="BV55" s="153" t="s">
        <v>32</v>
      </c>
      <c r="BW55" s="19">
        <f t="shared" si="126"/>
        <v>4.5925764353679241</v>
      </c>
      <c r="BX55" s="20">
        <f t="shared" si="127"/>
        <v>18.145639351687549</v>
      </c>
      <c r="BY55" s="20">
        <f t="shared" si="108"/>
        <v>3.5504903722000982</v>
      </c>
      <c r="BZ55" s="20">
        <f t="shared" si="109"/>
        <v>2.8721257520465429</v>
      </c>
      <c r="CA55" s="20">
        <f t="shared" si="110"/>
        <v>3.8654551643375257</v>
      </c>
      <c r="CB55" s="20">
        <f t="shared" si="111"/>
        <v>14.609018570300947</v>
      </c>
      <c r="CC55" s="21">
        <f t="shared" si="128"/>
        <v>5.0623774134104949</v>
      </c>
      <c r="CD55" s="413">
        <f t="shared" si="129"/>
        <v>52.697683059351085</v>
      </c>
      <c r="CF55" s="465"/>
      <c r="CG55" s="153" t="s">
        <v>32</v>
      </c>
      <c r="CH55" s="16">
        <f t="shared" si="112"/>
        <v>11.259932342325769</v>
      </c>
      <c r="CI55" s="17">
        <f t="shared" si="113"/>
        <v>11.28617511069794</v>
      </c>
      <c r="CJ55" s="17">
        <f t="shared" si="114"/>
        <v>11.632219660861182</v>
      </c>
      <c r="CK55" s="17">
        <f t="shared" si="115"/>
        <v>11.694758506633235</v>
      </c>
      <c r="CL55" s="17">
        <f t="shared" si="116"/>
        <v>11.528573950843708</v>
      </c>
      <c r="CM55" s="17">
        <f t="shared" si="117"/>
        <v>11.227146053717064</v>
      </c>
      <c r="CN55" s="18">
        <f t="shared" si="118"/>
        <v>11.267967888037504</v>
      </c>
      <c r="CO55" s="423">
        <f t="shared" si="119"/>
        <v>11.327348361626292</v>
      </c>
    </row>
    <row r="56" spans="1:93" s="1" customFormat="1" ht="16.2" thickBot="1" x14ac:dyDescent="0.35">
      <c r="A56" s="432">
        <v>2024</v>
      </c>
      <c r="B56" s="409">
        <v>7</v>
      </c>
      <c r="C56" s="433" t="s">
        <v>6</v>
      </c>
      <c r="D56" s="449">
        <f t="shared" si="89"/>
        <v>1058.0852356312871</v>
      </c>
      <c r="E56" s="450">
        <f t="shared" si="90"/>
        <v>546.0848594225231</v>
      </c>
      <c r="F56" s="451">
        <f t="shared" si="91"/>
        <v>55.572948886505337</v>
      </c>
      <c r="G56" s="440">
        <f>1/23000*(SUMPRODUCT(M50:M56,J50:J56)+SUMPRODUCT(N50:N56,K50:K56)+SUMPRODUCT(O50:O56,L50:L56))/SUM(J50:L56)*J56</f>
        <v>961.32027375231121</v>
      </c>
      <c r="H56" s="441">
        <f>1/23000*(SUMPRODUCT(M50:M56,J50:J56)+SUMPRODUCT(N50:N56,K50:K56)+SUMPRODUCT(O50:O56,L50:L56))/SUM(J50:L56)*K56</f>
        <v>577.4222673756625</v>
      </c>
      <c r="I56" s="442">
        <f>1/23000*(SUMPRODUCT(M50:M56,J50:J56)+SUMPRODUCT(N50:N56,K50:K56)+SUMPRODUCT(O50:O56,L50:L56))/SUM(J50:L56)*L56</f>
        <v>59.976842662738576</v>
      </c>
      <c r="J56" s="17">
        <v>219.89967255743247</v>
      </c>
      <c r="K56" s="17">
        <v>132.08393809032901</v>
      </c>
      <c r="L56" s="18">
        <v>13.719556762373077</v>
      </c>
      <c r="M56" s="20">
        <v>110668.47047334115</v>
      </c>
      <c r="N56" s="20">
        <v>95090.682094355652</v>
      </c>
      <c r="O56" s="21">
        <v>93164.65878075028</v>
      </c>
      <c r="P56" s="19"/>
      <c r="Q56" s="21"/>
      <c r="R56" s="14"/>
      <c r="X56" s="463">
        <f>1+X53</f>
        <v>2021</v>
      </c>
      <c r="Y56" s="120" t="s">
        <v>30</v>
      </c>
      <c r="Z56" s="434">
        <v>962.29507520399784</v>
      </c>
      <c r="AA56" s="435">
        <v>416.45137055759625</v>
      </c>
      <c r="AB56" s="435">
        <v>422.69195933258123</v>
      </c>
      <c r="AC56" s="435">
        <v>255.96052897784031</v>
      </c>
      <c r="AD56" s="435">
        <v>196.09867565345661</v>
      </c>
      <c r="AE56" s="435">
        <v>234.65568825983985</v>
      </c>
      <c r="AF56" s="436">
        <v>800.38191110428124</v>
      </c>
      <c r="AG56" s="453">
        <f t="shared" si="95"/>
        <v>3288.5352090895931</v>
      </c>
      <c r="AH56" s="434">
        <v>1240.7334453069839</v>
      </c>
      <c r="AI56" s="435">
        <v>66.859724895946087</v>
      </c>
      <c r="AJ56" s="435">
        <v>458.26438611808965</v>
      </c>
      <c r="AK56" s="435">
        <v>297.4409366604466</v>
      </c>
      <c r="AL56" s="435">
        <v>233.4462983118955</v>
      </c>
      <c r="AM56" s="435">
        <v>29.318130384776609</v>
      </c>
      <c r="AN56" s="436">
        <v>780.04756182089625</v>
      </c>
      <c r="AO56" s="453">
        <f t="shared" si="96"/>
        <v>3106.1104834990347</v>
      </c>
      <c r="AP56" s="437">
        <v>1056.6981114388564</v>
      </c>
      <c r="AQ56" s="438">
        <v>457.43484578381333</v>
      </c>
      <c r="AR56" s="438">
        <v>464.42641882202889</v>
      </c>
      <c r="AS56" s="438">
        <v>281.17232257251328</v>
      </c>
      <c r="AT56" s="438">
        <v>215.33799997926869</v>
      </c>
      <c r="AU56" s="438">
        <v>257.6292054841233</v>
      </c>
      <c r="AV56" s="439">
        <v>878.82588772783265</v>
      </c>
      <c r="AW56" s="453">
        <f t="shared" si="130"/>
        <v>3611.5247918084365</v>
      </c>
      <c r="AY56" s="463">
        <f>1+AY53</f>
        <v>2021</v>
      </c>
      <c r="AZ56" s="120" t="s">
        <v>30</v>
      </c>
      <c r="BA56" s="7">
        <f>AH56/Z56*100-100</f>
        <v>28.934822309462589</v>
      </c>
      <c r="BB56" s="8">
        <f t="shared" si="97"/>
        <v>-83.945370426701658</v>
      </c>
      <c r="BC56" s="8">
        <f t="shared" si="98"/>
        <v>8.4156857021071119</v>
      </c>
      <c r="BD56" s="8">
        <f t="shared" si="99"/>
        <v>16.205782918270756</v>
      </c>
      <c r="BE56" s="8">
        <f t="shared" si="100"/>
        <v>19.045321205758256</v>
      </c>
      <c r="BF56" s="8">
        <f t="shared" si="101"/>
        <v>-87.50589401765879</v>
      </c>
      <c r="BG56" s="9">
        <f t="shared" si="122"/>
        <v>-2.540580815392218</v>
      </c>
      <c r="BH56" s="421">
        <f t="shared" si="102"/>
        <v>-5.5472942812451009</v>
      </c>
      <c r="BJ56" s="463">
        <f>1+BJ53</f>
        <v>2021</v>
      </c>
      <c r="BK56" s="120" t="s">
        <v>30</v>
      </c>
      <c r="BL56" s="13">
        <f>AH56-Z56</f>
        <v>278.43837010298603</v>
      </c>
      <c r="BM56" s="14">
        <f t="shared" si="124"/>
        <v>-349.59164566165015</v>
      </c>
      <c r="BN56" s="14">
        <f t="shared" si="103"/>
        <v>35.572426785508412</v>
      </c>
      <c r="BO56" s="14">
        <f t="shared" si="104"/>
        <v>41.480407682606284</v>
      </c>
      <c r="BP56" s="14">
        <f t="shared" si="105"/>
        <v>37.347622658438894</v>
      </c>
      <c r="BQ56" s="14">
        <f t="shared" si="106"/>
        <v>-205.33755787506323</v>
      </c>
      <c r="BR56" s="15">
        <f t="shared" si="107"/>
        <v>-20.334349283384995</v>
      </c>
      <c r="BS56" s="411">
        <f>SUM(BL56:BR56)</f>
        <v>-182.42472559055875</v>
      </c>
      <c r="BU56" s="463">
        <f>1+BU53</f>
        <v>2021</v>
      </c>
      <c r="BV56" s="120" t="s">
        <v>30</v>
      </c>
      <c r="BW56" s="13">
        <f t="shared" si="126"/>
        <v>184.03533386812751</v>
      </c>
      <c r="BX56" s="14">
        <f t="shared" si="127"/>
        <v>-390.57512088786723</v>
      </c>
      <c r="BY56" s="14">
        <f t="shared" si="108"/>
        <v>-6.1620327039392464</v>
      </c>
      <c r="BZ56" s="14">
        <f t="shared" si="109"/>
        <v>16.268614087933315</v>
      </c>
      <c r="CA56" s="14">
        <f t="shared" si="110"/>
        <v>18.108298332626816</v>
      </c>
      <c r="CB56" s="14">
        <f t="shared" si="111"/>
        <v>-228.31107509934668</v>
      </c>
      <c r="CC56" s="15">
        <f t="shared" si="128"/>
        <v>-98.778325906936402</v>
      </c>
      <c r="CD56" s="411">
        <f t="shared" si="129"/>
        <v>-505.41430830940192</v>
      </c>
      <c r="CF56" s="463">
        <f>1+CF53</f>
        <v>2021</v>
      </c>
      <c r="CG56" s="120" t="s">
        <v>30</v>
      </c>
      <c r="CH56" s="7">
        <f t="shared" si="112"/>
        <v>17.416074834990965</v>
      </c>
      <c r="CI56" s="8">
        <f t="shared" si="113"/>
        <v>-85.383770932146163</v>
      </c>
      <c r="CJ56" s="8">
        <f t="shared" si="114"/>
        <v>-1.3268049478254511</v>
      </c>
      <c r="CK56" s="8">
        <f t="shared" si="115"/>
        <v>5.785994133095258</v>
      </c>
      <c r="CL56" s="8">
        <f t="shared" si="116"/>
        <v>8.4092442273867789</v>
      </c>
      <c r="CM56" s="8">
        <f t="shared" si="117"/>
        <v>-88.620028412662492</v>
      </c>
      <c r="CN56" s="9">
        <f t="shared" si="118"/>
        <v>-11.239806119312618</v>
      </c>
      <c r="CO56" s="421">
        <f t="shared" si="119"/>
        <v>-13.994485361301372</v>
      </c>
    </row>
    <row r="57" spans="1:93" s="1" customFormat="1" x14ac:dyDescent="0.3">
      <c r="A57" s="430">
        <v>2025</v>
      </c>
      <c r="B57" s="47">
        <v>1</v>
      </c>
      <c r="C57" s="431" t="s">
        <v>0</v>
      </c>
      <c r="D57" s="443">
        <f t="shared" si="89"/>
        <v>1345.5940312340156</v>
      </c>
      <c r="E57" s="444">
        <f t="shared" si="90"/>
        <v>477.65664221523849</v>
      </c>
      <c r="F57" s="445">
        <f t="shared" si="91"/>
        <v>54.93155915247376</v>
      </c>
      <c r="G57" s="434">
        <f>1/23000*(SUMPRODUCT(M57:M63,J57:J63)+SUMPRODUCT(N57:N63,K57:K63)+SUMPRODUCT(O57:O63,L57:L63))/SUM(J57:L63)*J57</f>
        <v>1220.9800360514992</v>
      </c>
      <c r="H57" s="435">
        <f>1/23000*(SUMPRODUCT(M57:M63,J57:J63)+SUMPRODUCT(N57:N63,K57:K63)+SUMPRODUCT(O57:O63,L57:L63))/SUM(J57:L63)*K57</f>
        <v>509.18728043056882</v>
      </c>
      <c r="I57" s="436">
        <f>1/23000*(SUMPRODUCT(M57:M63,J57:J63)+SUMPRODUCT(N57:N63,K57:K63)+SUMPRODUCT(O57:O63,L57:L63))/SUM(J57:L63)*L57</f>
        <v>60.845172254502721</v>
      </c>
      <c r="J57" s="5">
        <v>273.75209782549268</v>
      </c>
      <c r="K57" s="5">
        <v>114.16328038802294</v>
      </c>
      <c r="L57" s="6">
        <v>13.641904908690117</v>
      </c>
      <c r="M57" s="11">
        <v>113053.60932105455</v>
      </c>
      <c r="N57" s="11">
        <v>96231.491716167046</v>
      </c>
      <c r="O57" s="12">
        <v>92613.595312636535</v>
      </c>
      <c r="P57" s="458">
        <f>SUM(J57:L63)</f>
        <v>2622.6794859245224</v>
      </c>
      <c r="Q57" s="459">
        <f>(SUMPRODUCT(M57:M63,J57:J63)+SUMPRODUCT(N57:N63,K57:K63)+SUMPRODUCT(O57:O63,L57:L63))/SUM(J57:L63)</f>
        <v>102583.8379039057</v>
      </c>
      <c r="R57" s="14"/>
      <c r="X57" s="464"/>
      <c r="Y57" s="152" t="s">
        <v>31</v>
      </c>
      <c r="Z57" s="437">
        <v>355.9809176970918</v>
      </c>
      <c r="AA57" s="438">
        <v>1866.6193865344906</v>
      </c>
      <c r="AB57" s="438">
        <v>372.83513899297509</v>
      </c>
      <c r="AC57" s="438">
        <v>262.69016264941035</v>
      </c>
      <c r="AD57" s="438">
        <v>340.28950691614642</v>
      </c>
      <c r="AE57" s="438">
        <v>1144.9878269266701</v>
      </c>
      <c r="AF57" s="439">
        <v>440.91108214079003</v>
      </c>
      <c r="AG57" s="454">
        <f t="shared" si="95"/>
        <v>4784.3140218575745</v>
      </c>
      <c r="AH57" s="437">
        <v>461.49392229416463</v>
      </c>
      <c r="AI57" s="438">
        <v>1779.9032258038549</v>
      </c>
      <c r="AJ57" s="438">
        <v>491.66991262609088</v>
      </c>
      <c r="AK57" s="438">
        <v>348.8295527705007</v>
      </c>
      <c r="AL57" s="438">
        <v>460.99050502606462</v>
      </c>
      <c r="AM57" s="438">
        <v>1417.5739006573835</v>
      </c>
      <c r="AN57" s="439">
        <v>560.5310517027516</v>
      </c>
      <c r="AO57" s="454">
        <f t="shared" si="96"/>
        <v>5520.9920708808113</v>
      </c>
      <c r="AP57" s="437">
        <v>446.28235090471719</v>
      </c>
      <c r="AQ57" s="438">
        <v>2360.3647689718541</v>
      </c>
      <c r="AR57" s="438">
        <v>472.40770417062157</v>
      </c>
      <c r="AS57" s="438">
        <v>328.98267331740573</v>
      </c>
      <c r="AT57" s="438">
        <v>433.14445307266885</v>
      </c>
      <c r="AU57" s="438">
        <v>1433.1491229413034</v>
      </c>
      <c r="AV57" s="439">
        <v>552.97119549708771</v>
      </c>
      <c r="AW57" s="454">
        <f>SUM(AP57:AV57)</f>
        <v>6027.3022688756591</v>
      </c>
      <c r="AY57" s="464"/>
      <c r="AZ57" s="152" t="s">
        <v>31</v>
      </c>
      <c r="BA57" s="7">
        <f t="shared" ref="BA57:BA58" si="134">AH57/Z57*100-100</f>
        <v>29.640073203826915</v>
      </c>
      <c r="BB57" s="8">
        <f t="shared" si="97"/>
        <v>-4.6456262779757367</v>
      </c>
      <c r="BC57" s="8">
        <f t="shared" si="98"/>
        <v>31.873276203012296</v>
      </c>
      <c r="BD57" s="8">
        <f t="shared" si="99"/>
        <v>32.791250822762294</v>
      </c>
      <c r="BE57" s="8">
        <f t="shared" si="100"/>
        <v>35.470091100887572</v>
      </c>
      <c r="BF57" s="8">
        <f t="shared" si="101"/>
        <v>23.806897097096467</v>
      </c>
      <c r="BG57" s="9">
        <f t="shared" si="122"/>
        <v>27.130179849678854</v>
      </c>
      <c r="BH57" s="422">
        <f t="shared" si="102"/>
        <v>15.397777939693256</v>
      </c>
      <c r="BJ57" s="464"/>
      <c r="BK57" s="152" t="s">
        <v>31</v>
      </c>
      <c r="BL57" s="13">
        <f t="shared" ref="BL57:BL58" si="135">AH57-Z57</f>
        <v>105.51300459707284</v>
      </c>
      <c r="BM57" s="14">
        <f t="shared" si="124"/>
        <v>-86.716160730635693</v>
      </c>
      <c r="BN57" s="14">
        <f t="shared" si="103"/>
        <v>118.83477363311579</v>
      </c>
      <c r="BO57" s="14">
        <f t="shared" si="104"/>
        <v>86.139390121090344</v>
      </c>
      <c r="BP57" s="14">
        <f t="shared" si="105"/>
        <v>120.7009981099182</v>
      </c>
      <c r="BQ57" s="14">
        <f t="shared" si="106"/>
        <v>272.58607373071345</v>
      </c>
      <c r="BR57" s="15">
        <f t="shared" si="107"/>
        <v>119.61996956196157</v>
      </c>
      <c r="BS57" s="412">
        <f t="shared" ref="BS57:BS58" si="136">SUM(BL57:BR57)</f>
        <v>736.67804902323655</v>
      </c>
      <c r="BU57" s="464"/>
      <c r="BV57" s="152" t="s">
        <v>31</v>
      </c>
      <c r="BW57" s="13">
        <f t="shared" si="126"/>
        <v>15.211571389447442</v>
      </c>
      <c r="BX57" s="14">
        <f t="shared" si="127"/>
        <v>-580.46154316799925</v>
      </c>
      <c r="BY57" s="14">
        <f t="shared" si="108"/>
        <v>19.262208455469306</v>
      </c>
      <c r="BZ57" s="14">
        <f t="shared" si="109"/>
        <v>19.846879453094971</v>
      </c>
      <c r="CA57" s="14">
        <f t="shared" si="110"/>
        <v>27.846051953395772</v>
      </c>
      <c r="CB57" s="14">
        <f t="shared" si="111"/>
        <v>-15.575222283919857</v>
      </c>
      <c r="CC57" s="15">
        <f t="shared" si="128"/>
        <v>7.5598562056638912</v>
      </c>
      <c r="CD57" s="412">
        <f t="shared" si="129"/>
        <v>-506.31019799484761</v>
      </c>
      <c r="CF57" s="464"/>
      <c r="CG57" s="152" t="s">
        <v>31</v>
      </c>
      <c r="CH57" s="7">
        <f t="shared" si="112"/>
        <v>3.4085083935338361</v>
      </c>
      <c r="CI57" s="8">
        <f t="shared" si="113"/>
        <v>-24.592027079816191</v>
      </c>
      <c r="CJ57" s="8">
        <f t="shared" si="114"/>
        <v>4.0774543440790865</v>
      </c>
      <c r="CK57" s="8">
        <f t="shared" si="115"/>
        <v>6.0328038716940284</v>
      </c>
      <c r="CL57" s="8">
        <f t="shared" si="116"/>
        <v>6.4288141648495269</v>
      </c>
      <c r="CM57" s="8">
        <f t="shared" si="117"/>
        <v>-1.0867830873003754</v>
      </c>
      <c r="CN57" s="9">
        <f t="shared" si="118"/>
        <v>1.3671338158704742</v>
      </c>
      <c r="CO57" s="422">
        <f t="shared" si="119"/>
        <v>-8.4002788545943616</v>
      </c>
    </row>
    <row r="58" spans="1:93" s="1" customFormat="1" ht="16.2" thickBot="1" x14ac:dyDescent="0.35">
      <c r="A58" s="428">
        <v>2025</v>
      </c>
      <c r="B58" s="327">
        <v>2</v>
      </c>
      <c r="C58" s="429" t="s">
        <v>1</v>
      </c>
      <c r="D58" s="446">
        <f t="shared" si="89"/>
        <v>588.29329903934911</v>
      </c>
      <c r="E58" s="447">
        <f t="shared" si="90"/>
        <v>2494.7989155650675</v>
      </c>
      <c r="F58" s="448">
        <f t="shared" si="91"/>
        <v>219.57119394084043</v>
      </c>
      <c r="G58" s="437">
        <f>1/23000*(SUMPRODUCT(M57:M63,J57:J63)+SUMPRODUCT(N57:N63,K57:K63)+SUMPRODUCT(O57:O63,L57:L63))/SUM(J57:L63)*J58</f>
        <v>527.47836906769169</v>
      </c>
      <c r="H58" s="438">
        <f>1/23000*(SUMPRODUCT(M57:M63,J57:J63)+SUMPRODUCT(N57:N63,K57:K63)+SUMPRODUCT(O57:O63,L57:L63))/SUM(J57:L63)*K58</f>
        <v>2667.5684825619046</v>
      </c>
      <c r="I58" s="439">
        <f>1/23000*(SUMPRODUCT(M57:M63,J57:J63)+SUMPRODUCT(N57:N63,K57:K63)+SUMPRODUCT(O57:O63,L57:L63))/SUM(J57:L63)*L58</f>
        <v>239.9004005400885</v>
      </c>
      <c r="J58" s="8">
        <v>118.26426790467158</v>
      </c>
      <c r="K58" s="8">
        <v>598.08714854669961</v>
      </c>
      <c r="L58" s="9">
        <v>53.787315089446054</v>
      </c>
      <c r="M58" s="14">
        <v>114411.10757825567</v>
      </c>
      <c r="N58" s="14">
        <v>95939.822812488012</v>
      </c>
      <c r="O58" s="15">
        <v>93890.86352871792</v>
      </c>
      <c r="P58" s="13"/>
      <c r="Q58" s="15"/>
      <c r="R58" s="14"/>
      <c r="X58" s="465"/>
      <c r="Y58" s="153" t="s">
        <v>32</v>
      </c>
      <c r="Z58" s="440">
        <v>39.444159479902574</v>
      </c>
      <c r="AA58" s="441">
        <v>155.57174100184628</v>
      </c>
      <c r="AB58" s="441">
        <v>29.554908233294022</v>
      </c>
      <c r="AC58" s="441">
        <v>23.776959649054657</v>
      </c>
      <c r="AD58" s="441">
        <v>32.435170336254224</v>
      </c>
      <c r="AE58" s="441">
        <v>125.79976132502181</v>
      </c>
      <c r="AF58" s="442">
        <v>43.443500748835476</v>
      </c>
      <c r="AG58" s="455">
        <f t="shared" si="95"/>
        <v>450.02620077420897</v>
      </c>
      <c r="AH58" s="440">
        <v>50.226688769030382</v>
      </c>
      <c r="AI58" s="441">
        <v>198.05609279688395</v>
      </c>
      <c r="AJ58" s="441">
        <v>37.662537090419619</v>
      </c>
      <c r="AK58" s="441">
        <v>30.351195195560415</v>
      </c>
      <c r="AL58" s="441">
        <v>41.382481434631124</v>
      </c>
      <c r="AM58" s="441">
        <v>160.28087305255687</v>
      </c>
      <c r="AN58" s="442">
        <v>55.355194155308325</v>
      </c>
      <c r="AO58" s="455">
        <f t="shared" si="96"/>
        <v>573.31506249439076</v>
      </c>
      <c r="AP58" s="440">
        <v>48.585369078902716</v>
      </c>
      <c r="AQ58" s="441">
        <v>191.37125229304584</v>
      </c>
      <c r="AR58" s="441">
        <v>36.311695281645079</v>
      </c>
      <c r="AS58" s="441">
        <v>29.230139503205123</v>
      </c>
      <c r="AT58" s="441">
        <v>39.915515127255269</v>
      </c>
      <c r="AU58" s="441">
        <v>155.05130109097078</v>
      </c>
      <c r="AV58" s="442">
        <v>53.523115856594032</v>
      </c>
      <c r="AW58" s="455">
        <f t="shared" ref="AW58:AW85" si="137">SUM(AP58:AV58)</f>
        <v>553.98838823161884</v>
      </c>
      <c r="AY58" s="465"/>
      <c r="AZ58" s="153" t="s">
        <v>32</v>
      </c>
      <c r="BA58" s="16">
        <f t="shared" si="134"/>
        <v>27.336187236089245</v>
      </c>
      <c r="BB58" s="17">
        <f t="shared" si="97"/>
        <v>27.308527577983128</v>
      </c>
      <c r="BC58" s="17">
        <f t="shared" si="98"/>
        <v>27.432427781969011</v>
      </c>
      <c r="BD58" s="17">
        <f t="shared" si="99"/>
        <v>27.649605515342415</v>
      </c>
      <c r="BE58" s="17">
        <f t="shared" si="100"/>
        <v>27.585213845404397</v>
      </c>
      <c r="BF58" s="17">
        <f t="shared" si="101"/>
        <v>27.409520784739925</v>
      </c>
      <c r="BG58" s="18">
        <f t="shared" si="122"/>
        <v>27.41881570580415</v>
      </c>
      <c r="BH58" s="423">
        <f t="shared" si="102"/>
        <v>27.395929727664765</v>
      </c>
      <c r="BJ58" s="465"/>
      <c r="BK58" s="153" t="s">
        <v>32</v>
      </c>
      <c r="BL58" s="19">
        <f t="shared" si="135"/>
        <v>10.782529289127808</v>
      </c>
      <c r="BM58" s="20">
        <f t="shared" si="124"/>
        <v>42.484351795037668</v>
      </c>
      <c r="BN58" s="20">
        <f t="shared" si="103"/>
        <v>8.1076288571255972</v>
      </c>
      <c r="BO58" s="20">
        <f t="shared" si="104"/>
        <v>6.5742355465057578</v>
      </c>
      <c r="BP58" s="20">
        <f t="shared" si="105"/>
        <v>8.9473110983769004</v>
      </c>
      <c r="BQ58" s="20">
        <f t="shared" si="106"/>
        <v>34.481111727535065</v>
      </c>
      <c r="BR58" s="21">
        <f t="shared" si="107"/>
        <v>11.91169340647285</v>
      </c>
      <c r="BS58" s="413">
        <f t="shared" si="136"/>
        <v>123.28886172018164</v>
      </c>
      <c r="BU58" s="465"/>
      <c r="BV58" s="153" t="s">
        <v>32</v>
      </c>
      <c r="BW58" s="19">
        <f t="shared" si="126"/>
        <v>1.6413196901276663</v>
      </c>
      <c r="BX58" s="20">
        <f t="shared" si="127"/>
        <v>6.6848405038381031</v>
      </c>
      <c r="BY58" s="20">
        <f t="shared" si="108"/>
        <v>1.3508418087745397</v>
      </c>
      <c r="BZ58" s="20">
        <f t="shared" si="109"/>
        <v>1.1210556923552915</v>
      </c>
      <c r="CA58" s="20">
        <f t="shared" si="110"/>
        <v>1.4669663073758556</v>
      </c>
      <c r="CB58" s="20">
        <f t="shared" si="111"/>
        <v>5.2295719615860889</v>
      </c>
      <c r="CC58" s="21">
        <f t="shared" si="128"/>
        <v>1.8320782987142934</v>
      </c>
      <c r="CD58" s="413">
        <f t="shared" si="129"/>
        <v>19.326674262771839</v>
      </c>
      <c r="CF58" s="465"/>
      <c r="CG58" s="153" t="s">
        <v>32</v>
      </c>
      <c r="CH58" s="16">
        <f t="shared" si="112"/>
        <v>3.3782180134561912</v>
      </c>
      <c r="CI58" s="17">
        <f t="shared" si="113"/>
        <v>3.4931268013032764</v>
      </c>
      <c r="CJ58" s="17">
        <f t="shared" si="114"/>
        <v>3.7201287306940003</v>
      </c>
      <c r="CK58" s="17">
        <f t="shared" si="115"/>
        <v>3.8352731509624363</v>
      </c>
      <c r="CL58" s="17">
        <f t="shared" si="116"/>
        <v>3.6751781924873086</v>
      </c>
      <c r="CM58" s="17">
        <f t="shared" si="117"/>
        <v>3.3728010824738703</v>
      </c>
      <c r="CN58" s="18">
        <f t="shared" si="118"/>
        <v>3.4229664499036687</v>
      </c>
      <c r="CO58" s="423">
        <f t="shared" si="119"/>
        <v>3.4886424830066147</v>
      </c>
    </row>
    <row r="59" spans="1:93" s="1" customFormat="1" x14ac:dyDescent="0.3">
      <c r="A59" s="428">
        <v>2025</v>
      </c>
      <c r="B59" s="327">
        <v>3</v>
      </c>
      <c r="C59" s="429" t="s">
        <v>2</v>
      </c>
      <c r="D59" s="446">
        <f t="shared" si="89"/>
        <v>602.90162912055905</v>
      </c>
      <c r="E59" s="447">
        <f t="shared" si="90"/>
        <v>500.68093814521819</v>
      </c>
      <c r="F59" s="448">
        <f t="shared" si="91"/>
        <v>42.321377304503663</v>
      </c>
      <c r="G59" s="437">
        <f>1/23000*(SUMPRODUCT(M57:M63,J57:J63)+SUMPRODUCT(N57:N63,K57:K63)+SUMPRODUCT(O57:O63,L57:L63))/SUM(J57:L63)*J59</f>
        <v>534.63246055483819</v>
      </c>
      <c r="H59" s="438">
        <f>1/23000*(SUMPRODUCT(M57:M63,J57:J63)+SUMPRODUCT(N57:N63,K57:K63)+SUMPRODUCT(O57:O63,L57:L63))/SUM(J57:L63)*K59</f>
        <v>532.68368796476466</v>
      </c>
      <c r="I59" s="439">
        <f>1/23000*(SUMPRODUCT(M57:M63,J57:J63)+SUMPRODUCT(N57:N63,K57:K63)+SUMPRODUCT(O57:O63,L57:L63))/SUM(J57:L63)*L59</f>
        <v>45.590034571388173</v>
      </c>
      <c r="J59" s="8">
        <v>119.86826428038241</v>
      </c>
      <c r="K59" s="8">
        <v>119.43133610058786</v>
      </c>
      <c r="L59" s="9">
        <v>10.221598417132387</v>
      </c>
      <c r="M59" s="14">
        <v>115683.14226472272</v>
      </c>
      <c r="N59" s="14">
        <v>96420.771577412976</v>
      </c>
      <c r="O59" s="15">
        <v>95228.910223286177</v>
      </c>
      <c r="P59" s="13"/>
      <c r="Q59" s="15"/>
      <c r="R59" s="14"/>
      <c r="X59" s="463">
        <f>1+X56</f>
        <v>2022</v>
      </c>
      <c r="Y59" s="120" t="s">
        <v>30</v>
      </c>
      <c r="Z59" s="434">
        <v>1030.0348671943329</v>
      </c>
      <c r="AA59" s="435">
        <v>445.55492288878355</v>
      </c>
      <c r="AB59" s="435">
        <v>452.060114171365</v>
      </c>
      <c r="AC59" s="435">
        <v>273.46637707738046</v>
      </c>
      <c r="AD59" s="435">
        <v>209.59558080838485</v>
      </c>
      <c r="AE59" s="435">
        <v>250.87904370648306</v>
      </c>
      <c r="AF59" s="436">
        <v>855.60523787020406</v>
      </c>
      <c r="AG59" s="453">
        <f t="shared" si="95"/>
        <v>3517.1961437169339</v>
      </c>
      <c r="AH59" s="434">
        <v>1325.6914199779512</v>
      </c>
      <c r="AI59" s="435">
        <v>71.413128854890459</v>
      </c>
      <c r="AJ59" s="435">
        <v>489.54740655946006</v>
      </c>
      <c r="AK59" s="435">
        <v>317.6039766290084</v>
      </c>
      <c r="AL59" s="435">
        <v>249.30654900866332</v>
      </c>
      <c r="AM59" s="435">
        <v>31.297355448573224</v>
      </c>
      <c r="AN59" s="436">
        <v>832.71435909933666</v>
      </c>
      <c r="AO59" s="453">
        <f t="shared" si="96"/>
        <v>3317.5741955778831</v>
      </c>
      <c r="AP59" s="437">
        <v>1171.976538650621</v>
      </c>
      <c r="AQ59" s="438">
        <v>507.13290430257217</v>
      </c>
      <c r="AR59" s="438">
        <v>514.72797062725033</v>
      </c>
      <c r="AS59" s="438">
        <v>311.36027960915652</v>
      </c>
      <c r="AT59" s="438">
        <v>238.46387658127185</v>
      </c>
      <c r="AU59" s="438">
        <v>285.38170336989793</v>
      </c>
      <c r="AV59" s="439">
        <v>973.39103892145317</v>
      </c>
      <c r="AW59" s="453">
        <f t="shared" si="137"/>
        <v>4002.4343120622225</v>
      </c>
      <c r="AY59" s="463">
        <f>1+AY56</f>
        <v>2022</v>
      </c>
      <c r="AZ59" s="120" t="s">
        <v>30</v>
      </c>
      <c r="BA59" s="7">
        <f>AH59/Z59*100-100</f>
        <v>28.703548025412431</v>
      </c>
      <c r="BB59" s="8">
        <f t="shared" si="97"/>
        <v>-83.972092959521376</v>
      </c>
      <c r="BC59" s="8">
        <f t="shared" si="98"/>
        <v>8.2925458833743733</v>
      </c>
      <c r="BD59" s="8">
        <f t="shared" si="99"/>
        <v>16.140046181669604</v>
      </c>
      <c r="BE59" s="8">
        <f t="shared" si="100"/>
        <v>18.946472080717584</v>
      </c>
      <c r="BF59" s="8">
        <f t="shared" si="101"/>
        <v>-87.524922374469156</v>
      </c>
      <c r="BG59" s="9">
        <f t="shared" si="122"/>
        <v>-2.6754018977078715</v>
      </c>
      <c r="BH59" s="421">
        <f t="shared" si="102"/>
        <v>-5.6755989709488404</v>
      </c>
      <c r="BJ59" s="463">
        <f>1+BJ56</f>
        <v>2022</v>
      </c>
      <c r="BK59" s="120" t="s">
        <v>30</v>
      </c>
      <c r="BL59" s="13">
        <f>AH59-Z59</f>
        <v>295.65655278361828</v>
      </c>
      <c r="BM59" s="14">
        <f t="shared" si="124"/>
        <v>-374.14179403389312</v>
      </c>
      <c r="BN59" s="14">
        <f t="shared" si="103"/>
        <v>37.487292388095057</v>
      </c>
      <c r="BO59" s="14">
        <f t="shared" si="104"/>
        <v>44.137599551627943</v>
      </c>
      <c r="BP59" s="14">
        <f t="shared" si="105"/>
        <v>39.710968200278472</v>
      </c>
      <c r="BQ59" s="14">
        <f t="shared" si="106"/>
        <v>-219.58168825790983</v>
      </c>
      <c r="BR59" s="15">
        <f t="shared" si="107"/>
        <v>-22.890878770867403</v>
      </c>
      <c r="BS59" s="411">
        <f>SUM(BL59:BR59)</f>
        <v>-199.6219481390506</v>
      </c>
      <c r="BU59" s="463">
        <f>1+BU56</f>
        <v>2022</v>
      </c>
      <c r="BV59" s="120" t="s">
        <v>30</v>
      </c>
      <c r="BW59" s="13">
        <f t="shared" si="126"/>
        <v>153.7148813273302</v>
      </c>
      <c r="BX59" s="14">
        <f t="shared" si="127"/>
        <v>-435.71977544768174</v>
      </c>
      <c r="BY59" s="14">
        <f t="shared" si="108"/>
        <v>-25.180564067790272</v>
      </c>
      <c r="BZ59" s="14">
        <f t="shared" si="109"/>
        <v>6.2436970198518793</v>
      </c>
      <c r="CA59" s="14">
        <f t="shared" si="110"/>
        <v>10.842672427391477</v>
      </c>
      <c r="CB59" s="14">
        <f t="shared" si="111"/>
        <v>-254.08434792132471</v>
      </c>
      <c r="CC59" s="15">
        <f t="shared" si="128"/>
        <v>-140.67667982211651</v>
      </c>
      <c r="CD59" s="411">
        <f t="shared" si="129"/>
        <v>-684.86011648433964</v>
      </c>
      <c r="CF59" s="463">
        <f>1+CF56</f>
        <v>2022</v>
      </c>
      <c r="CG59" s="120" t="s">
        <v>30</v>
      </c>
      <c r="CH59" s="7">
        <f t="shared" si="112"/>
        <v>13.115866765073037</v>
      </c>
      <c r="CI59" s="8">
        <f t="shared" si="113"/>
        <v>-85.918261613669017</v>
      </c>
      <c r="CJ59" s="8">
        <f t="shared" si="114"/>
        <v>-4.8920139383731396</v>
      </c>
      <c r="CK59" s="8">
        <f t="shared" si="115"/>
        <v>2.00529657401691</v>
      </c>
      <c r="CL59" s="8">
        <f t="shared" si="116"/>
        <v>4.5468825647041484</v>
      </c>
      <c r="CM59" s="8">
        <f t="shared" si="117"/>
        <v>-89.033159771981914</v>
      </c>
      <c r="CN59" s="9">
        <f t="shared" si="118"/>
        <v>-14.452226720516208</v>
      </c>
      <c r="CO59" s="421">
        <f t="shared" si="119"/>
        <v>-17.111089479229221</v>
      </c>
    </row>
    <row r="60" spans="1:93" s="1" customFormat="1" x14ac:dyDescent="0.3">
      <c r="A60" s="428">
        <v>2025</v>
      </c>
      <c r="B60" s="327">
        <v>4</v>
      </c>
      <c r="C60" s="429" t="s">
        <v>3</v>
      </c>
      <c r="D60" s="446">
        <f t="shared" si="89"/>
        <v>372.25604968540307</v>
      </c>
      <c r="E60" s="447">
        <f t="shared" si="90"/>
        <v>356.6771685177286</v>
      </c>
      <c r="F60" s="448">
        <f t="shared" si="91"/>
        <v>33.834779433254482</v>
      </c>
      <c r="G60" s="437">
        <f>1/23000*(SUMPRODUCT(M57:M63,J57:J63)+SUMPRODUCT(N57:N63,K57:K63)+SUMPRODUCT(O57:O63,L57:L63))/SUM(J57:L63)*J60</f>
        <v>322.37833640849084</v>
      </c>
      <c r="H60" s="438">
        <f>1/23000*(SUMPRODUCT(M57:M63,J57:J63)+SUMPRODUCT(N57:N63,K57:K63)+SUMPRODUCT(O57:O63,L57:L63))/SUM(J57:L63)*K60</f>
        <v>376.1349397444539</v>
      </c>
      <c r="I60" s="439">
        <f>1/23000*(SUMPRODUCT(M57:M63,J57:J63)+SUMPRODUCT(N57:N63,K57:K63)+SUMPRODUCT(O57:O63,L57:L63))/SUM(J57:L63)*L60</f>
        <v>36.740961627966151</v>
      </c>
      <c r="J60" s="8">
        <v>72.279433962501287</v>
      </c>
      <c r="K60" s="8">
        <v>84.332033104730073</v>
      </c>
      <c r="L60" s="9">
        <v>8.2375755743785444</v>
      </c>
      <c r="M60" s="14">
        <v>118455.39835309441</v>
      </c>
      <c r="N60" s="14">
        <v>97277.091205899429</v>
      </c>
      <c r="O60" s="15">
        <v>94469.534141246608</v>
      </c>
      <c r="P60" s="13"/>
      <c r="Q60" s="15"/>
      <c r="R60" s="14"/>
      <c r="X60" s="464"/>
      <c r="Y60" s="152" t="s">
        <v>31</v>
      </c>
      <c r="Z60" s="437">
        <v>389.53502707450372</v>
      </c>
      <c r="AA60" s="438">
        <v>2041.5150716567089</v>
      </c>
      <c r="AB60" s="438">
        <v>407.67915321165145</v>
      </c>
      <c r="AC60" s="438">
        <v>287.45272301311621</v>
      </c>
      <c r="AD60" s="438">
        <v>372.36251480540568</v>
      </c>
      <c r="AE60" s="438">
        <v>1253.1662526067291</v>
      </c>
      <c r="AF60" s="439">
        <v>482.50845533334086</v>
      </c>
      <c r="AG60" s="454">
        <f t="shared" si="95"/>
        <v>5234.2191977014554</v>
      </c>
      <c r="AH60" s="437">
        <v>504.31254851242812</v>
      </c>
      <c r="AI60" s="438">
        <v>1943.9578563691532</v>
      </c>
      <c r="AJ60" s="438">
        <v>538.23591750025696</v>
      </c>
      <c r="AK60" s="438">
        <v>381.31149692403278</v>
      </c>
      <c r="AL60" s="438">
        <v>503.75040365900804</v>
      </c>
      <c r="AM60" s="438">
        <v>1549.395956024802</v>
      </c>
      <c r="AN60" s="439">
        <v>612.56636874913329</v>
      </c>
      <c r="AO60" s="454">
        <f t="shared" si="96"/>
        <v>6033.5305477388147</v>
      </c>
      <c r="AP60" s="437">
        <v>529.12587873860969</v>
      </c>
      <c r="AQ60" s="438">
        <v>2806.0174326559363</v>
      </c>
      <c r="AR60" s="438">
        <v>561.96044381386821</v>
      </c>
      <c r="AS60" s="438">
        <v>389.98259133509248</v>
      </c>
      <c r="AT60" s="438">
        <v>516.17680016058057</v>
      </c>
      <c r="AU60" s="438">
        <v>1698.4418371725167</v>
      </c>
      <c r="AV60" s="439">
        <v>655.74119326550567</v>
      </c>
      <c r="AW60" s="454">
        <f t="shared" si="137"/>
        <v>7157.4461771421102</v>
      </c>
      <c r="AY60" s="464"/>
      <c r="AZ60" s="152" t="s">
        <v>31</v>
      </c>
      <c r="BA60" s="7">
        <f t="shared" ref="BA60:BA61" si="138">AH60/Z60*100-100</f>
        <v>29.4652633166084</v>
      </c>
      <c r="BB60" s="8">
        <f t="shared" si="97"/>
        <v>-4.7786674045167388</v>
      </c>
      <c r="BC60" s="8">
        <f t="shared" si="98"/>
        <v>32.024390567948757</v>
      </c>
      <c r="BD60" s="8">
        <f t="shared" si="99"/>
        <v>32.651899389602903</v>
      </c>
      <c r="BE60" s="8">
        <f t="shared" si="100"/>
        <v>35.284939710503579</v>
      </c>
      <c r="BF60" s="8">
        <f t="shared" si="101"/>
        <v>23.63849990389393</v>
      </c>
      <c r="BG60" s="9">
        <f t="shared" si="122"/>
        <v>26.954535610353588</v>
      </c>
      <c r="BH60" s="422">
        <f t="shared" si="102"/>
        <v>15.270880332798569</v>
      </c>
      <c r="BJ60" s="464"/>
      <c r="BK60" s="152" t="s">
        <v>31</v>
      </c>
      <c r="BL60" s="13">
        <f t="shared" ref="BL60:BL61" si="139">AH60-Z60</f>
        <v>114.77752143792441</v>
      </c>
      <c r="BM60" s="14">
        <f t="shared" si="124"/>
        <v>-97.557215287555664</v>
      </c>
      <c r="BN60" s="14">
        <f t="shared" si="103"/>
        <v>130.55676428860551</v>
      </c>
      <c r="BO60" s="14">
        <f t="shared" si="104"/>
        <v>93.858773910916568</v>
      </c>
      <c r="BP60" s="14">
        <f t="shared" si="105"/>
        <v>131.38788885360236</v>
      </c>
      <c r="BQ60" s="14">
        <f t="shared" si="106"/>
        <v>296.22970341807286</v>
      </c>
      <c r="BR60" s="15">
        <f t="shared" si="107"/>
        <v>130.05791341579243</v>
      </c>
      <c r="BS60" s="412">
        <f t="shared" ref="BS60:BS61" si="140">SUM(BL60:BR60)</f>
        <v>799.31135003735847</v>
      </c>
      <c r="BU60" s="464"/>
      <c r="BV60" s="152" t="s">
        <v>31</v>
      </c>
      <c r="BW60" s="13">
        <f t="shared" si="126"/>
        <v>-24.813330226181563</v>
      </c>
      <c r="BX60" s="14">
        <f t="shared" si="127"/>
        <v>-862.05957628678311</v>
      </c>
      <c r="BY60" s="14">
        <f t="shared" si="108"/>
        <v>-23.72452631361125</v>
      </c>
      <c r="BZ60" s="14">
        <f t="shared" si="109"/>
        <v>-8.6710944110596984</v>
      </c>
      <c r="CA60" s="14">
        <f t="shared" si="110"/>
        <v>-12.426396501572526</v>
      </c>
      <c r="CB60" s="14">
        <f t="shared" si="111"/>
        <v>-149.04588114771468</v>
      </c>
      <c r="CC60" s="15">
        <f t="shared" si="128"/>
        <v>-43.174824516372382</v>
      </c>
      <c r="CD60" s="412">
        <f t="shared" si="129"/>
        <v>-1123.9156294032953</v>
      </c>
      <c r="CF60" s="464"/>
      <c r="CG60" s="152" t="s">
        <v>31</v>
      </c>
      <c r="CH60" s="7">
        <f t="shared" si="112"/>
        <v>-4.6894947352290473</v>
      </c>
      <c r="CI60" s="8">
        <f t="shared" si="113"/>
        <v>-30.721818270060822</v>
      </c>
      <c r="CJ60" s="8">
        <f t="shared" si="114"/>
        <v>-4.2217431092835511</v>
      </c>
      <c r="CK60" s="8">
        <f t="shared" si="115"/>
        <v>-2.2234567910773961</v>
      </c>
      <c r="CL60" s="8">
        <f t="shared" si="116"/>
        <v>-2.4073915173457436</v>
      </c>
      <c r="CM60" s="8">
        <f t="shared" si="117"/>
        <v>-8.7754480539550883</v>
      </c>
      <c r="CN60" s="9">
        <f t="shared" si="118"/>
        <v>-6.5841257129764017</v>
      </c>
      <c r="CO60" s="422">
        <f t="shared" si="119"/>
        <v>-15.702746504648715</v>
      </c>
    </row>
    <row r="61" spans="1:93" s="1" customFormat="1" ht="16.2" thickBot="1" x14ac:dyDescent="0.35">
      <c r="A61" s="428">
        <v>2025</v>
      </c>
      <c r="B61" s="327">
        <v>5</v>
      </c>
      <c r="C61" s="429" t="s">
        <v>4</v>
      </c>
      <c r="D61" s="446">
        <f t="shared" si="89"/>
        <v>282.05616032278749</v>
      </c>
      <c r="E61" s="447">
        <f t="shared" si="90"/>
        <v>443.0161795709023</v>
      </c>
      <c r="F61" s="448">
        <f t="shared" si="91"/>
        <v>45.382674370969752</v>
      </c>
      <c r="G61" s="437">
        <f>1/23000*(SUMPRODUCT(M57:M63,J57:J63)+SUMPRODUCT(N57:N63,K57:K63)+SUMPRODUCT(O57:O63,L57:L63))/SUM(J57:L63)*J61</f>
        <v>247.35570612110297</v>
      </c>
      <c r="H61" s="438">
        <f>1/23000*(SUMPRODUCT(M57:M63,J57:J63)+SUMPRODUCT(N57:N63,K57:K63)+SUMPRODUCT(O57:O63,L57:L63))/SUM(J57:L63)*K61</f>
        <v>487.22619058420298</v>
      </c>
      <c r="I61" s="439">
        <f>1/23000*(SUMPRODUCT(M57:M63,J57:J63)+SUMPRODUCT(N57:N63,K57:K63)+SUMPRODUCT(O57:O63,L57:L63))/SUM(J57:L63)*L61</f>
        <v>50.101943111176837</v>
      </c>
      <c r="J61" s="8">
        <v>55.458845730792866</v>
      </c>
      <c r="K61" s="8">
        <v>109.23945343060723</v>
      </c>
      <c r="L61" s="9">
        <v>11.233199255388685</v>
      </c>
      <c r="M61" s="14">
        <v>116974.8775319736</v>
      </c>
      <c r="N61" s="14">
        <v>93275.568580205349</v>
      </c>
      <c r="O61" s="15">
        <v>92921.12485511032</v>
      </c>
      <c r="P61" s="13"/>
      <c r="Q61" s="15"/>
      <c r="R61" s="14"/>
      <c r="X61" s="465"/>
      <c r="Y61" s="153" t="s">
        <v>32</v>
      </c>
      <c r="Z61" s="440">
        <v>43.811212300985119</v>
      </c>
      <c r="AA61" s="441">
        <v>172.75319342471585</v>
      </c>
      <c r="AB61" s="441">
        <v>32.817066196292963</v>
      </c>
      <c r="AC61" s="441">
        <v>26.408010310089658</v>
      </c>
      <c r="AD61" s="441">
        <v>36.026847217013909</v>
      </c>
      <c r="AE61" s="441">
        <v>139.74088323610363</v>
      </c>
      <c r="AF61" s="442">
        <v>48.25549561788786</v>
      </c>
      <c r="AG61" s="455">
        <f t="shared" si="95"/>
        <v>499.81270830308893</v>
      </c>
      <c r="AH61" s="440">
        <v>55.72875242893236</v>
      </c>
      <c r="AI61" s="441">
        <v>219.70596777396406</v>
      </c>
      <c r="AJ61" s="441">
        <v>41.77242418213217</v>
      </c>
      <c r="AK61" s="441">
        <v>33.672621811675057</v>
      </c>
      <c r="AL61" s="441">
        <v>45.912894765824902</v>
      </c>
      <c r="AM61" s="441">
        <v>177.85401920668096</v>
      </c>
      <c r="AN61" s="442">
        <v>61.420719190888995</v>
      </c>
      <c r="AO61" s="455">
        <f t="shared" si="96"/>
        <v>636.06739936009853</v>
      </c>
      <c r="AP61" s="440">
        <v>58.179327909221065</v>
      </c>
      <c r="AQ61" s="441">
        <v>229.01447481291109</v>
      </c>
      <c r="AR61" s="441">
        <v>43.436203544689747</v>
      </c>
      <c r="AS61" s="441">
        <v>34.977433260674971</v>
      </c>
      <c r="AT61" s="441">
        <v>47.78219611552111</v>
      </c>
      <c r="AU61" s="441">
        <v>185.72032756033249</v>
      </c>
      <c r="AV61" s="442">
        <v>64.098964229189178</v>
      </c>
      <c r="AW61" s="455">
        <f t="shared" si="137"/>
        <v>663.20892743253967</v>
      </c>
      <c r="AY61" s="465"/>
      <c r="AZ61" s="153" t="s">
        <v>32</v>
      </c>
      <c r="BA61" s="16">
        <f t="shared" si="138"/>
        <v>27.202032315547825</v>
      </c>
      <c r="BB61" s="17">
        <f t="shared" si="97"/>
        <v>27.179106457276461</v>
      </c>
      <c r="BC61" s="17">
        <f t="shared" si="98"/>
        <v>27.288722070014941</v>
      </c>
      <c r="BD61" s="17">
        <f t="shared" si="99"/>
        <v>27.509120968533637</v>
      </c>
      <c r="BE61" s="17">
        <f t="shared" si="100"/>
        <v>27.440779064736603</v>
      </c>
      <c r="BF61" s="17">
        <f t="shared" si="101"/>
        <v>27.274148472485365</v>
      </c>
      <c r="BG61" s="18">
        <f t="shared" si="122"/>
        <v>27.282330031899861</v>
      </c>
      <c r="BH61" s="423">
        <f t="shared" si="102"/>
        <v>27.261149785408037</v>
      </c>
      <c r="BJ61" s="465"/>
      <c r="BK61" s="153" t="s">
        <v>32</v>
      </c>
      <c r="BL61" s="19">
        <f t="shared" si="139"/>
        <v>11.917540127947241</v>
      </c>
      <c r="BM61" s="20">
        <f t="shared" si="124"/>
        <v>46.952774349248216</v>
      </c>
      <c r="BN61" s="20">
        <f t="shared" si="103"/>
        <v>8.9553579858392069</v>
      </c>
      <c r="BO61" s="20">
        <f t="shared" si="104"/>
        <v>7.2646115015853994</v>
      </c>
      <c r="BP61" s="20">
        <f t="shared" si="105"/>
        <v>9.8860475488109927</v>
      </c>
      <c r="BQ61" s="20">
        <f t="shared" si="106"/>
        <v>38.113135970577332</v>
      </c>
      <c r="BR61" s="21">
        <f t="shared" si="107"/>
        <v>13.165223573001136</v>
      </c>
      <c r="BS61" s="413">
        <f t="shared" si="140"/>
        <v>136.25469105700952</v>
      </c>
      <c r="BU61" s="465"/>
      <c r="BV61" s="153" t="s">
        <v>32</v>
      </c>
      <c r="BW61" s="19">
        <f t="shared" si="126"/>
        <v>-2.4505754802887054</v>
      </c>
      <c r="BX61" s="20">
        <f t="shared" si="127"/>
        <v>-9.3085070389470275</v>
      </c>
      <c r="BY61" s="20">
        <f t="shared" si="108"/>
        <v>-1.6637793625575767</v>
      </c>
      <c r="BZ61" s="20">
        <f t="shared" si="109"/>
        <v>-1.3048114489999136</v>
      </c>
      <c r="CA61" s="20">
        <f t="shared" si="110"/>
        <v>-1.8693013496962081</v>
      </c>
      <c r="CB61" s="20">
        <f t="shared" si="111"/>
        <v>-7.866308353651533</v>
      </c>
      <c r="CC61" s="21">
        <f t="shared" si="128"/>
        <v>-2.678245038300183</v>
      </c>
      <c r="CD61" s="413">
        <f t="shared" si="129"/>
        <v>-27.141528072441147</v>
      </c>
      <c r="CF61" s="465"/>
      <c r="CG61" s="153" t="s">
        <v>32</v>
      </c>
      <c r="CH61" s="16">
        <f t="shared" si="112"/>
        <v>-4.2121068914931641</v>
      </c>
      <c r="CI61" s="17">
        <f t="shared" si="113"/>
        <v>-4.0645933173225899</v>
      </c>
      <c r="CJ61" s="17">
        <f t="shared" si="114"/>
        <v>-3.8303977483800651</v>
      </c>
      <c r="CK61" s="17">
        <f t="shared" si="115"/>
        <v>-3.7304379634594511</v>
      </c>
      <c r="CL61" s="17">
        <f t="shared" si="116"/>
        <v>-3.9121294156862803</v>
      </c>
      <c r="CM61" s="17">
        <f t="shared" si="117"/>
        <v>-4.2355667023557828</v>
      </c>
      <c r="CN61" s="18">
        <f t="shared" si="118"/>
        <v>-4.1782969046488461</v>
      </c>
      <c r="CO61" s="423">
        <f t="shared" si="119"/>
        <v>-4.0924551751004543</v>
      </c>
    </row>
    <row r="62" spans="1:93" s="1" customFormat="1" x14ac:dyDescent="0.3">
      <c r="A62" s="428">
        <v>2025</v>
      </c>
      <c r="B62" s="327">
        <v>6</v>
      </c>
      <c r="C62" s="429" t="s">
        <v>5</v>
      </c>
      <c r="D62" s="446">
        <f t="shared" si="89"/>
        <v>335.02236371885209</v>
      </c>
      <c r="E62" s="447">
        <f t="shared" si="90"/>
        <v>1536.7118946890882</v>
      </c>
      <c r="F62" s="448">
        <f t="shared" si="91"/>
        <v>173.90946118670578</v>
      </c>
      <c r="G62" s="437">
        <f>1/23000*(SUMPRODUCT(M57:M63,J57:J63)+SUMPRODUCT(N57:N63,K57:K63)+SUMPRODUCT(O57:O63,L57:L63))/SUM(J57:L63)*J62</f>
        <v>296.30905352416823</v>
      </c>
      <c r="H62" s="438">
        <f>1/23000*(SUMPRODUCT(M57:M63,J57:J63)+SUMPRODUCT(N57:N63,K57:K63)+SUMPRODUCT(O57:O63,L57:L63))/SUM(J57:L63)*K62</f>
        <v>1639.6774255911973</v>
      </c>
      <c r="I62" s="439">
        <f>1/23000*(SUMPRODUCT(M57:M63,J57:J63)+SUMPRODUCT(N57:N63,K57:K63)+SUMPRODUCT(O57:O63,L57:L63))/SUM(J57:L63)*L62</f>
        <v>194.27479888782315</v>
      </c>
      <c r="J62" s="8">
        <v>66.434521951107428</v>
      </c>
      <c r="K62" s="8">
        <v>367.62692407671847</v>
      </c>
      <c r="L62" s="9">
        <v>43.557742288854342</v>
      </c>
      <c r="M62" s="14">
        <v>115986.60062918013</v>
      </c>
      <c r="N62" s="14">
        <v>96141.961491572263</v>
      </c>
      <c r="O62" s="15">
        <v>91830.232631633466</v>
      </c>
      <c r="P62" s="13"/>
      <c r="Q62" s="15"/>
      <c r="R62" s="14"/>
      <c r="X62" s="463">
        <f>1+X59</f>
        <v>2023</v>
      </c>
      <c r="Y62" s="120" t="s">
        <v>30</v>
      </c>
      <c r="Z62" s="434">
        <v>1096.3867811068574</v>
      </c>
      <c r="AA62" s="435">
        <v>474.04444337278068</v>
      </c>
      <c r="AB62" s="435">
        <v>480.79256453932453</v>
      </c>
      <c r="AC62" s="435">
        <v>290.54433881265254</v>
      </c>
      <c r="AD62" s="435">
        <v>222.77088437789942</v>
      </c>
      <c r="AE62" s="435">
        <v>266.72497109239373</v>
      </c>
      <c r="AF62" s="436">
        <v>909.53364923301604</v>
      </c>
      <c r="AG62" s="453">
        <f t="shared" si="95"/>
        <v>3740.7976325349246</v>
      </c>
      <c r="AH62" s="434">
        <v>1407.3244537972569</v>
      </c>
      <c r="AI62" s="435">
        <v>75.788078035192854</v>
      </c>
      <c r="AJ62" s="435">
        <v>520.86266009940186</v>
      </c>
      <c r="AK62" s="435">
        <v>337.66297887238557</v>
      </c>
      <c r="AL62" s="435">
        <v>264.54627501425966</v>
      </c>
      <c r="AM62" s="435">
        <v>33.198334798349457</v>
      </c>
      <c r="AN62" s="436">
        <v>883.26666565992969</v>
      </c>
      <c r="AO62" s="453">
        <f t="shared" si="96"/>
        <v>3522.649446276776</v>
      </c>
      <c r="AP62" s="437">
        <v>1294.7903391716065</v>
      </c>
      <c r="AQ62" s="438">
        <v>560.06312257796105</v>
      </c>
      <c r="AR62" s="438">
        <v>568.28619859356934</v>
      </c>
      <c r="AS62" s="438">
        <v>343.4685592058475</v>
      </c>
      <c r="AT62" s="438">
        <v>263.13898913078441</v>
      </c>
      <c r="AU62" s="438">
        <v>314.8860288123272</v>
      </c>
      <c r="AV62" s="439">
        <v>1073.9162997657768</v>
      </c>
      <c r="AW62" s="453">
        <f t="shared" si="137"/>
        <v>4418.5495372578735</v>
      </c>
      <c r="AY62" s="463">
        <f>1+AY59</f>
        <v>2023</v>
      </c>
      <c r="AZ62" s="120" t="s">
        <v>30</v>
      </c>
      <c r="BA62" s="7">
        <f>AH62/Z62*100-100</f>
        <v>28.360217219738104</v>
      </c>
      <c r="BB62" s="8">
        <f t="shared" si="97"/>
        <v>-84.012453031625483</v>
      </c>
      <c r="BC62" s="8">
        <f t="shared" si="98"/>
        <v>8.3341753836128589</v>
      </c>
      <c r="BD62" s="8">
        <f t="shared" si="99"/>
        <v>16.217366427544079</v>
      </c>
      <c r="BE62" s="8">
        <f t="shared" si="100"/>
        <v>18.7526259336001</v>
      </c>
      <c r="BF62" s="8">
        <f t="shared" si="101"/>
        <v>-87.553345806962511</v>
      </c>
      <c r="BG62" s="9">
        <f t="shared" si="122"/>
        <v>-2.8879617148014916</v>
      </c>
      <c r="BH62" s="421">
        <f t="shared" si="102"/>
        <v>-5.8315954961274343</v>
      </c>
      <c r="BJ62" s="463">
        <f>1+BJ59</f>
        <v>2023</v>
      </c>
      <c r="BK62" s="120" t="s">
        <v>30</v>
      </c>
      <c r="BL62" s="13">
        <f>AH62-Z62</f>
        <v>310.93767269039949</v>
      </c>
      <c r="BM62" s="14">
        <f t="shared" si="124"/>
        <v>-398.25636533758779</v>
      </c>
      <c r="BN62" s="14">
        <f t="shared" si="103"/>
        <v>40.070095560077334</v>
      </c>
      <c r="BO62" s="14">
        <f t="shared" si="104"/>
        <v>47.118640059733025</v>
      </c>
      <c r="BP62" s="14">
        <f t="shared" si="105"/>
        <v>41.775390636360243</v>
      </c>
      <c r="BQ62" s="14">
        <f t="shared" si="106"/>
        <v>-233.52663629404427</v>
      </c>
      <c r="BR62" s="15">
        <f t="shared" si="107"/>
        <v>-26.26698357308635</v>
      </c>
      <c r="BS62" s="411">
        <f>SUM(BL62:BR62)</f>
        <v>-218.14818625814831</v>
      </c>
      <c r="BU62" s="463">
        <f>1+BU59</f>
        <v>2023</v>
      </c>
      <c r="BV62" s="120" t="s">
        <v>30</v>
      </c>
      <c r="BW62" s="13">
        <f t="shared" si="126"/>
        <v>112.53411462565032</v>
      </c>
      <c r="BX62" s="14">
        <f t="shared" si="127"/>
        <v>-484.27504454276823</v>
      </c>
      <c r="BY62" s="14">
        <f t="shared" si="108"/>
        <v>-47.423538494167474</v>
      </c>
      <c r="BZ62" s="14">
        <f t="shared" si="109"/>
        <v>-5.8055803334619327</v>
      </c>
      <c r="CA62" s="14">
        <f t="shared" si="110"/>
        <v>1.4072858834752537</v>
      </c>
      <c r="CB62" s="14">
        <f t="shared" si="111"/>
        <v>-281.68769401397776</v>
      </c>
      <c r="CC62" s="15">
        <f t="shared" si="128"/>
        <v>-190.6496341058471</v>
      </c>
      <c r="CD62" s="411">
        <f t="shared" si="129"/>
        <v>-895.90009098109692</v>
      </c>
      <c r="CF62" s="463">
        <f>1+CF59</f>
        <v>2023</v>
      </c>
      <c r="CG62" s="120" t="s">
        <v>30</v>
      </c>
      <c r="CH62" s="7">
        <f t="shared" si="112"/>
        <v>8.6913001449832024</v>
      </c>
      <c r="CI62" s="8">
        <f t="shared" si="113"/>
        <v>-86.467939955349749</v>
      </c>
      <c r="CJ62" s="8">
        <f t="shared" si="114"/>
        <v>-8.3450097172048601</v>
      </c>
      <c r="CK62" s="8">
        <f t="shared" si="115"/>
        <v>-1.6902799915326483</v>
      </c>
      <c r="CL62" s="8">
        <f t="shared" si="116"/>
        <v>0.53480705695643849</v>
      </c>
      <c r="CM62" s="8">
        <f t="shared" si="117"/>
        <v>-89.457031509601933</v>
      </c>
      <c r="CN62" s="9">
        <f t="shared" si="118"/>
        <v>-17.752746107627587</v>
      </c>
      <c r="CO62" s="421">
        <f t="shared" si="119"/>
        <v>-20.275886542104672</v>
      </c>
    </row>
    <row r="63" spans="1:93" s="1" customFormat="1" ht="16.2" thickBot="1" x14ac:dyDescent="0.35">
      <c r="A63" s="432">
        <v>2025</v>
      </c>
      <c r="B63" s="409">
        <v>7</v>
      </c>
      <c r="C63" s="433" t="s">
        <v>6</v>
      </c>
      <c r="D63" s="449">
        <f t="shared" si="89"/>
        <v>1144.523054611901</v>
      </c>
      <c r="E63" s="450">
        <f t="shared" si="90"/>
        <v>587.13136879219962</v>
      </c>
      <c r="F63" s="451">
        <f t="shared" si="91"/>
        <v>60.317401034244597</v>
      </c>
      <c r="G63" s="440">
        <f>1/23000*(SUMPRODUCT(M57:M63,J57:J63)+SUMPRODUCT(N57:N63,K57:K63)+SUMPRODUCT(O57:O63,L57:L63))/SUM(J57:L63)*J63</f>
        <v>1010.1831989455719</v>
      </c>
      <c r="H63" s="441">
        <f>1/23000*(SUMPRODUCT(M57:M63,J57:J63)+SUMPRODUCT(N57:N63,K57:K63)+SUMPRODUCT(O57:O63,L57:L63))/SUM(J57:L63)*K63</f>
        <v>631.24980893825057</v>
      </c>
      <c r="I63" s="442">
        <f>1/23000*(SUMPRODUCT(M57:M63,J57:J63)+SUMPRODUCT(N57:N63,K57:K63)+SUMPRODUCT(O57:O63,L57:L63))/SUM(J57:L63)*L63</f>
        <v>67.089854169651005</v>
      </c>
      <c r="J63" s="17">
        <v>226.4900012564606</v>
      </c>
      <c r="K63" s="17">
        <v>141.53053641042402</v>
      </c>
      <c r="L63" s="18">
        <v>15.042005421433188</v>
      </c>
      <c r="M63" s="20">
        <v>116226.01487942212</v>
      </c>
      <c r="N63" s="20">
        <v>95414.18993184845</v>
      </c>
      <c r="O63" s="21">
        <v>92228.408707450464</v>
      </c>
      <c r="P63" s="19"/>
      <c r="Q63" s="21"/>
      <c r="R63" s="14"/>
      <c r="X63" s="464"/>
      <c r="Y63" s="152" t="s">
        <v>31</v>
      </c>
      <c r="Z63" s="437">
        <v>426.1170763878286</v>
      </c>
      <c r="AA63" s="438">
        <v>2232.5306748431731</v>
      </c>
      <c r="AB63" s="438">
        <v>445.77314587487655</v>
      </c>
      <c r="AC63" s="438">
        <v>314.50397812823866</v>
      </c>
      <c r="AD63" s="438">
        <v>407.39829895307639</v>
      </c>
      <c r="AE63" s="438">
        <v>1371.206613492707</v>
      </c>
      <c r="AF63" s="439">
        <v>527.91474760239657</v>
      </c>
      <c r="AG63" s="454">
        <f t="shared" si="95"/>
        <v>5725.4445352822968</v>
      </c>
      <c r="AH63" s="437">
        <v>550.93484236206916</v>
      </c>
      <c r="AI63" s="438">
        <v>2123.0041012274914</v>
      </c>
      <c r="AJ63" s="438">
        <v>587.68043089939238</v>
      </c>
      <c r="AK63" s="438">
        <v>416.66127787217169</v>
      </c>
      <c r="AL63" s="438">
        <v>550.39147674144806</v>
      </c>
      <c r="AM63" s="438">
        <v>1692.7759594469671</v>
      </c>
      <c r="AN63" s="439">
        <v>669.19991951494728</v>
      </c>
      <c r="AO63" s="454">
        <f t="shared" si="96"/>
        <v>6590.6480080644869</v>
      </c>
      <c r="AP63" s="437">
        <v>628.40612631221745</v>
      </c>
      <c r="AQ63" s="438">
        <v>3342.5152761777222</v>
      </c>
      <c r="AR63" s="438">
        <v>669.94420841864314</v>
      </c>
      <c r="AS63" s="438">
        <v>463.18744122323744</v>
      </c>
      <c r="AT63" s="438">
        <v>616.54232750940434</v>
      </c>
      <c r="AU63" s="438">
        <v>2016.3297614861194</v>
      </c>
      <c r="AV63" s="439">
        <v>779.01625270538932</v>
      </c>
      <c r="AW63" s="454">
        <f t="shared" si="137"/>
        <v>8515.9413938327343</v>
      </c>
      <c r="AY63" s="464"/>
      <c r="AZ63" s="152" t="s">
        <v>31</v>
      </c>
      <c r="BA63" s="7">
        <f t="shared" ref="BA63:BA64" si="141">AH63/Z63*100-100</f>
        <v>29.291894854886834</v>
      </c>
      <c r="BB63" s="8">
        <f t="shared" si="97"/>
        <v>-4.9059381288624593</v>
      </c>
      <c r="BC63" s="8">
        <f t="shared" si="98"/>
        <v>31.833968990215396</v>
      </c>
      <c r="BD63" s="8">
        <f t="shared" si="99"/>
        <v>32.482037382140362</v>
      </c>
      <c r="BE63" s="8">
        <f t="shared" si="100"/>
        <v>35.099110171994482</v>
      </c>
      <c r="BF63" s="8">
        <f t="shared" si="101"/>
        <v>23.451560311189425</v>
      </c>
      <c r="BG63" s="9">
        <f t="shared" si="122"/>
        <v>26.762876497430383</v>
      </c>
      <c r="BH63" s="422">
        <f t="shared" si="102"/>
        <v>15.111551032421815</v>
      </c>
      <c r="BJ63" s="464"/>
      <c r="BK63" s="152" t="s">
        <v>31</v>
      </c>
      <c r="BL63" s="13">
        <f t="shared" ref="BL63:BL64" si="142">AH63-Z63</f>
        <v>124.81776597424056</v>
      </c>
      <c r="BM63" s="14">
        <f t="shared" si="124"/>
        <v>-109.52657361568163</v>
      </c>
      <c r="BN63" s="14">
        <f t="shared" si="103"/>
        <v>141.90728502451583</v>
      </c>
      <c r="BO63" s="14">
        <f t="shared" si="104"/>
        <v>102.15729974393304</v>
      </c>
      <c r="BP63" s="14">
        <f t="shared" si="105"/>
        <v>142.99317778837167</v>
      </c>
      <c r="BQ63" s="14">
        <f t="shared" si="106"/>
        <v>321.56934595426014</v>
      </c>
      <c r="BR63" s="15">
        <f t="shared" si="107"/>
        <v>141.28517191255071</v>
      </c>
      <c r="BS63" s="412">
        <f t="shared" ref="BS63:BS64" si="143">SUM(BL63:BR63)</f>
        <v>865.20347278219026</v>
      </c>
      <c r="BU63" s="464"/>
      <c r="BV63" s="152" t="s">
        <v>31</v>
      </c>
      <c r="BW63" s="13">
        <f t="shared" si="126"/>
        <v>-77.47128395014829</v>
      </c>
      <c r="BX63" s="14">
        <f t="shared" si="127"/>
        <v>-1219.5111749502307</v>
      </c>
      <c r="BY63" s="14">
        <f t="shared" si="108"/>
        <v>-82.263777519250766</v>
      </c>
      <c r="BZ63" s="14">
        <f t="shared" si="109"/>
        <v>-46.526163351065748</v>
      </c>
      <c r="CA63" s="14">
        <f t="shared" si="110"/>
        <v>-66.150850767956285</v>
      </c>
      <c r="CB63" s="14">
        <f t="shared" si="111"/>
        <v>-323.55380203915229</v>
      </c>
      <c r="CC63" s="15">
        <f t="shared" si="128"/>
        <v>-109.81633319044204</v>
      </c>
      <c r="CD63" s="412">
        <f t="shared" si="129"/>
        <v>-1925.2933857682465</v>
      </c>
      <c r="CF63" s="464"/>
      <c r="CG63" s="152" t="s">
        <v>31</v>
      </c>
      <c r="CH63" s="7">
        <f t="shared" si="112"/>
        <v>-12.328219077809791</v>
      </c>
      <c r="CI63" s="8">
        <f t="shared" si="113"/>
        <v>-36.48483474830315</v>
      </c>
      <c r="CJ63" s="8">
        <f t="shared" si="114"/>
        <v>-12.279198250467559</v>
      </c>
      <c r="CK63" s="8">
        <f t="shared" si="115"/>
        <v>-10.044780840385954</v>
      </c>
      <c r="CL63" s="8">
        <f t="shared" si="116"/>
        <v>-10.729328355310244</v>
      </c>
      <c r="CM63" s="8">
        <f t="shared" si="117"/>
        <v>-16.046670947349384</v>
      </c>
      <c r="CN63" s="9">
        <f t="shared" si="118"/>
        <v>-14.096796159139018</v>
      </c>
      <c r="CO63" s="422">
        <f t="shared" si="119"/>
        <v>-22.60810985808979</v>
      </c>
    </row>
    <row r="64" spans="1:93" s="1" customFormat="1" ht="16.2" thickBot="1" x14ac:dyDescent="0.35">
      <c r="A64" s="430">
        <v>2026</v>
      </c>
      <c r="B64" s="47">
        <v>1</v>
      </c>
      <c r="C64" s="431" t="s">
        <v>0</v>
      </c>
      <c r="D64" s="443">
        <f t="shared" si="89"/>
        <v>1488.4979708233582</v>
      </c>
      <c r="E64" s="444">
        <f t="shared" si="90"/>
        <v>517.08956065572704</v>
      </c>
      <c r="F64" s="445">
        <f t="shared" si="91"/>
        <v>60.039540385864058</v>
      </c>
      <c r="G64" s="434">
        <f>1/23000*(SUMPRODUCT(M64:M70,J64:J70)+SUMPRODUCT(N64:N70,K64:K70)+SUMPRODUCT(O64:O70,L64:L70))/SUM(J64:L70)*J64</f>
        <v>1236.7464200407599</v>
      </c>
      <c r="H64" s="435">
        <f>1/23000*(SUMPRODUCT(M64:M70,J64:J70)+SUMPRODUCT(N64:N70,K64:K70)+SUMPRODUCT(O64:O70,L64:L70))/SUM(J64:L70)*K64</f>
        <v>576.43976823592413</v>
      </c>
      <c r="I64" s="436">
        <f>1/23000*(SUMPRODUCT(M64:M70,J64:J70)+SUMPRODUCT(N64:N70,K64:K70)+SUMPRODUCT(O64:O70,L64:L70))/SUM(J64:L70)*L64</f>
        <v>70.687892725636573</v>
      </c>
      <c r="J64" s="5">
        <v>263.91745408168566</v>
      </c>
      <c r="K64" s="5">
        <v>123.01027405379361</v>
      </c>
      <c r="L64" s="6">
        <v>15.084554424612335</v>
      </c>
      <c r="M64" s="11">
        <v>129720.30761686928</v>
      </c>
      <c r="N64" s="11">
        <v>96683.467999435321</v>
      </c>
      <c r="O64" s="12">
        <v>91544.595219978597</v>
      </c>
      <c r="P64" s="458">
        <f>SUM(J64:L70)</f>
        <v>2723.5333618486588</v>
      </c>
      <c r="Q64" s="459">
        <f>(SUMPRODUCT(M64:M70,J64:J70)+SUMPRODUCT(N64:N70,K64:K70)+SUMPRODUCT(O64:O70,L64:L70))/SUM(J64:L70)</f>
        <v>107780.54736816819</v>
      </c>
      <c r="R64" s="14"/>
      <c r="X64" s="465"/>
      <c r="Y64" s="153" t="s">
        <v>32</v>
      </c>
      <c r="Z64" s="440">
        <v>48.774731645318937</v>
      </c>
      <c r="AA64" s="441">
        <v>192.29939590164784</v>
      </c>
      <c r="AB64" s="441">
        <v>36.531376234264179</v>
      </c>
      <c r="AC64" s="441">
        <v>29.407952136914048</v>
      </c>
      <c r="AD64" s="441">
        <v>40.118095854750962</v>
      </c>
      <c r="AE64" s="441">
        <v>155.60610695864935</v>
      </c>
      <c r="AF64" s="442">
        <v>53.733130931716161</v>
      </c>
      <c r="AG64" s="455">
        <f t="shared" si="95"/>
        <v>556.47078966326148</v>
      </c>
      <c r="AH64" s="440">
        <v>61.965040531570445</v>
      </c>
      <c r="AI64" s="441">
        <v>244.25678038805825</v>
      </c>
      <c r="AJ64" s="441">
        <v>46.438836038093669</v>
      </c>
      <c r="AK64" s="441">
        <v>37.445237424296259</v>
      </c>
      <c r="AL64" s="441">
        <v>51.049014499129385</v>
      </c>
      <c r="AM64" s="441">
        <v>197.75605948694323</v>
      </c>
      <c r="AN64" s="442">
        <v>68.295994241954304</v>
      </c>
      <c r="AO64" s="455">
        <f t="shared" si="96"/>
        <v>707.20696261004548</v>
      </c>
      <c r="AP64" s="440">
        <v>70.002368533058387</v>
      </c>
      <c r="AQ64" s="441">
        <v>275.41074282385665</v>
      </c>
      <c r="AR64" s="441">
        <v>52.219191759824611</v>
      </c>
      <c r="AS64" s="441">
        <v>42.070781906823051</v>
      </c>
      <c r="AT64" s="441">
        <v>57.495545630852945</v>
      </c>
      <c r="AU64" s="441">
        <v>223.56157310762444</v>
      </c>
      <c r="AV64" s="442">
        <v>77.148690697589217</v>
      </c>
      <c r="AW64" s="455">
        <f t="shared" si="137"/>
        <v>797.90889445962932</v>
      </c>
      <c r="AY64" s="465"/>
      <c r="AZ64" s="153" t="s">
        <v>32</v>
      </c>
      <c r="BA64" s="16">
        <f t="shared" si="141"/>
        <v>27.043324363461508</v>
      </c>
      <c r="BB64" s="17">
        <f t="shared" si="97"/>
        <v>27.01900556826719</v>
      </c>
      <c r="BC64" s="17">
        <f t="shared" si="98"/>
        <v>27.120412163768705</v>
      </c>
      <c r="BD64" s="17">
        <f t="shared" si="99"/>
        <v>27.330312732974988</v>
      </c>
      <c r="BE64" s="17">
        <f t="shared" si="100"/>
        <v>27.246853100790759</v>
      </c>
      <c r="BF64" s="17">
        <f t="shared" si="101"/>
        <v>27.087595308514963</v>
      </c>
      <c r="BG64" s="18">
        <f t="shared" si="122"/>
        <v>27.102205022716007</v>
      </c>
      <c r="BH64" s="423">
        <f t="shared" si="102"/>
        <v>27.087885967563423</v>
      </c>
      <c r="BJ64" s="465"/>
      <c r="BK64" s="153" t="s">
        <v>32</v>
      </c>
      <c r="BL64" s="19">
        <f t="shared" si="142"/>
        <v>13.190308886251508</v>
      </c>
      <c r="BM64" s="20">
        <f t="shared" si="124"/>
        <v>51.957384486410405</v>
      </c>
      <c r="BN64" s="20">
        <f t="shared" si="103"/>
        <v>9.9074598038294894</v>
      </c>
      <c r="BO64" s="20">
        <f t="shared" si="104"/>
        <v>8.0372852873822112</v>
      </c>
      <c r="BP64" s="20">
        <f t="shared" si="105"/>
        <v>10.930918644378423</v>
      </c>
      <c r="BQ64" s="20">
        <f t="shared" si="106"/>
        <v>42.149952528293881</v>
      </c>
      <c r="BR64" s="21">
        <f t="shared" si="107"/>
        <v>14.562863310238143</v>
      </c>
      <c r="BS64" s="413">
        <f t="shared" si="143"/>
        <v>150.73617294678405</v>
      </c>
      <c r="BU64" s="465"/>
      <c r="BV64" s="153" t="s">
        <v>32</v>
      </c>
      <c r="BW64" s="19">
        <f t="shared" si="126"/>
        <v>-8.0373280014879427</v>
      </c>
      <c r="BX64" s="20">
        <f t="shared" si="127"/>
        <v>-31.153962435798405</v>
      </c>
      <c r="BY64" s="20">
        <f t="shared" si="108"/>
        <v>-5.7803557217309418</v>
      </c>
      <c r="BZ64" s="20">
        <f t="shared" si="109"/>
        <v>-4.6255444825267915</v>
      </c>
      <c r="CA64" s="20">
        <f t="shared" si="110"/>
        <v>-6.4465311317235603</v>
      </c>
      <c r="CB64" s="20">
        <f t="shared" si="111"/>
        <v>-25.805513620681211</v>
      </c>
      <c r="CC64" s="21">
        <f t="shared" si="128"/>
        <v>-8.8526964556349128</v>
      </c>
      <c r="CD64" s="413">
        <f t="shared" si="129"/>
        <v>-90.701931849583758</v>
      </c>
      <c r="CF64" s="465"/>
      <c r="CG64" s="153" t="s">
        <v>32</v>
      </c>
      <c r="CH64" s="16">
        <f t="shared" si="112"/>
        <v>-11.481508654514087</v>
      </c>
      <c r="CI64" s="17">
        <f t="shared" si="113"/>
        <v>-11.31181816524979</v>
      </c>
      <c r="CJ64" s="17">
        <f t="shared" si="114"/>
        <v>-11.069408634888362</v>
      </c>
      <c r="CK64" s="17">
        <f t="shared" si="115"/>
        <v>-10.994672009593955</v>
      </c>
      <c r="CL64" s="17">
        <f t="shared" si="116"/>
        <v>-11.212227070794611</v>
      </c>
      <c r="CM64" s="17">
        <f t="shared" si="117"/>
        <v>-11.542911092443518</v>
      </c>
      <c r="CN64" s="18">
        <f t="shared" si="118"/>
        <v>-11.474849897759242</v>
      </c>
      <c r="CO64" s="423">
        <f t="shared" si="119"/>
        <v>-11.367454665486619</v>
      </c>
    </row>
    <row r="65" spans="1:93" s="1" customFormat="1" x14ac:dyDescent="0.3">
      <c r="A65" s="428">
        <v>2026</v>
      </c>
      <c r="B65" s="327">
        <v>2</v>
      </c>
      <c r="C65" s="429" t="s">
        <v>1</v>
      </c>
      <c r="D65" s="446">
        <f t="shared" si="89"/>
        <v>649.41235232634506</v>
      </c>
      <c r="E65" s="447">
        <f t="shared" si="90"/>
        <v>2702.0967496004123</v>
      </c>
      <c r="F65" s="448">
        <f t="shared" si="91"/>
        <v>240.06160388409396</v>
      </c>
      <c r="G65" s="437">
        <f>1/23000*(SUMPRODUCT(M64:M70,J64:J70)+SUMPRODUCT(N64:N70,K64:K70)+SUMPRODUCT(O64:O70,L64:L70))/SUM(J64:L70)*J65</f>
        <v>533.8007977821602</v>
      </c>
      <c r="H65" s="438">
        <f>1/23000*(SUMPRODUCT(M64:M70,J64:J70)+SUMPRODUCT(N64:N70,K64:K70)+SUMPRODUCT(O64:O70,L64:L70))/SUM(J64:L70)*K65</f>
        <v>3020.383319148099</v>
      </c>
      <c r="I65" s="439">
        <f>1/23000*(SUMPRODUCT(M64:M70,J64:J70)+SUMPRODUCT(N64:N70,K64:K70)+SUMPRODUCT(O64:O70,L64:L70))/SUM(J64:L70)*L65</f>
        <v>278.7488541599472</v>
      </c>
      <c r="J65" s="8">
        <v>113.91126366292406</v>
      </c>
      <c r="K65" s="8">
        <v>644.53946502152507</v>
      </c>
      <c r="L65" s="9">
        <v>59.484051642256453</v>
      </c>
      <c r="M65" s="14">
        <v>131123.85573831078</v>
      </c>
      <c r="N65" s="14">
        <v>96422.684123359271</v>
      </c>
      <c r="O65" s="15">
        <v>92821.802431020697</v>
      </c>
      <c r="P65" s="13"/>
      <c r="Q65" s="15"/>
      <c r="R65" s="14"/>
      <c r="X65" s="463">
        <f>1+X62</f>
        <v>2024</v>
      </c>
      <c r="Y65" s="120" t="s">
        <v>30</v>
      </c>
      <c r="Z65" s="434">
        <v>1160.4121062011627</v>
      </c>
      <c r="AA65" s="435">
        <v>501.51443654316682</v>
      </c>
      <c r="AB65" s="435">
        <v>508.48050287245297</v>
      </c>
      <c r="AC65" s="435">
        <v>306.93113925535158</v>
      </c>
      <c r="AD65" s="435">
        <v>235.42128284028757</v>
      </c>
      <c r="AE65" s="435">
        <v>281.94481104890156</v>
      </c>
      <c r="AF65" s="436">
        <v>961.32027375231121</v>
      </c>
      <c r="AG65" s="453">
        <f t="shared" si="95"/>
        <v>3956.0245525136338</v>
      </c>
      <c r="AH65" s="434">
        <v>1483.743852502625</v>
      </c>
      <c r="AI65" s="435">
        <v>80.047609889389989</v>
      </c>
      <c r="AJ65" s="435">
        <v>550.51454792868128</v>
      </c>
      <c r="AK65" s="435">
        <v>356.50906018457005</v>
      </c>
      <c r="AL65" s="435">
        <v>279.38501715332757</v>
      </c>
      <c r="AM65" s="435">
        <v>35.0481097037257</v>
      </c>
      <c r="AN65" s="436">
        <v>932.45366376055108</v>
      </c>
      <c r="AO65" s="453">
        <f t="shared" si="96"/>
        <v>3717.7018611228709</v>
      </c>
      <c r="AP65" s="437">
        <v>1424.6033813514334</v>
      </c>
      <c r="AQ65" s="438">
        <v>615.99088723152602</v>
      </c>
      <c r="AR65" s="438">
        <v>624.86347302055151</v>
      </c>
      <c r="AS65" s="438">
        <v>377.16896219051728</v>
      </c>
      <c r="AT65" s="438">
        <v>289.04392105421414</v>
      </c>
      <c r="AU65" s="438">
        <v>345.99364205478179</v>
      </c>
      <c r="AV65" s="439">
        <v>1179.8945398635444</v>
      </c>
      <c r="AW65" s="453">
        <f t="shared" si="137"/>
        <v>4857.5588067665685</v>
      </c>
      <c r="AY65" s="463">
        <f>1+AY62</f>
        <v>2024</v>
      </c>
      <c r="AZ65" s="120" t="s">
        <v>30</v>
      </c>
      <c r="BA65" s="7">
        <f>AH65/Z65*100-100</f>
        <v>27.863527497998319</v>
      </c>
      <c r="BB65" s="8">
        <f t="shared" si="97"/>
        <v>-84.038822403370631</v>
      </c>
      <c r="BC65" s="8">
        <f t="shared" si="98"/>
        <v>8.2665991751451884</v>
      </c>
      <c r="BD65" s="8">
        <f t="shared" si="99"/>
        <v>16.152783014945939</v>
      </c>
      <c r="BE65" s="8">
        <f t="shared" si="100"/>
        <v>18.674494413857005</v>
      </c>
      <c r="BF65" s="8">
        <f t="shared" si="101"/>
        <v>-87.569159519787434</v>
      </c>
      <c r="BG65" s="9">
        <f t="shared" si="122"/>
        <v>-3.0028088224006098</v>
      </c>
      <c r="BH65" s="421">
        <f t="shared" si="102"/>
        <v>-6.0242975802395904</v>
      </c>
      <c r="BJ65" s="463">
        <f>1+BJ62</f>
        <v>2024</v>
      </c>
      <c r="BK65" s="120" t="s">
        <v>30</v>
      </c>
      <c r="BL65" s="13">
        <f>AH65-Z65</f>
        <v>323.33174630146232</v>
      </c>
      <c r="BM65" s="14">
        <f t="shared" si="124"/>
        <v>-421.46682665377682</v>
      </c>
      <c r="BN65" s="14">
        <f t="shared" si="103"/>
        <v>42.034045056228308</v>
      </c>
      <c r="BO65" s="14">
        <f t="shared" si="104"/>
        <v>49.577920929218465</v>
      </c>
      <c r="BP65" s="14">
        <f t="shared" si="105"/>
        <v>43.963734313039993</v>
      </c>
      <c r="BQ65" s="14">
        <f t="shared" si="106"/>
        <v>-246.89670134517587</v>
      </c>
      <c r="BR65" s="15">
        <f t="shared" si="107"/>
        <v>-28.866609991760129</v>
      </c>
      <c r="BS65" s="411">
        <f>SUM(BL65:BR65)</f>
        <v>-238.32269139076374</v>
      </c>
      <c r="BU65" s="463">
        <f>1+BU62</f>
        <v>2024</v>
      </c>
      <c r="BV65" s="120" t="s">
        <v>30</v>
      </c>
      <c r="BW65" s="13">
        <f t="shared" si="126"/>
        <v>59.140471151191605</v>
      </c>
      <c r="BX65" s="14">
        <f t="shared" si="127"/>
        <v>-535.94327734213607</v>
      </c>
      <c r="BY65" s="14">
        <f t="shared" si="108"/>
        <v>-74.348925091870228</v>
      </c>
      <c r="BZ65" s="14">
        <f t="shared" si="109"/>
        <v>-20.659902005947231</v>
      </c>
      <c r="CA65" s="14">
        <f t="shared" si="110"/>
        <v>-9.6589039008865711</v>
      </c>
      <c r="CB65" s="14">
        <f t="shared" si="111"/>
        <v>-310.9455323510561</v>
      </c>
      <c r="CC65" s="15">
        <f t="shared" si="128"/>
        <v>-247.44087610299334</v>
      </c>
      <c r="CD65" s="411">
        <f t="shared" si="129"/>
        <v>-1139.8569456436978</v>
      </c>
      <c r="CF65" s="463">
        <f>1+CF62</f>
        <v>2024</v>
      </c>
      <c r="CG65" s="120" t="s">
        <v>30</v>
      </c>
      <c r="CH65" s="7">
        <f t="shared" si="112"/>
        <v>4.1513639462998242</v>
      </c>
      <c r="CI65" s="8">
        <f t="shared" si="113"/>
        <v>-87.005065894862284</v>
      </c>
      <c r="CJ65" s="8">
        <f t="shared" si="114"/>
        <v>-11.898427144808466</v>
      </c>
      <c r="CK65" s="8">
        <f t="shared" si="115"/>
        <v>-5.4776251698864371</v>
      </c>
      <c r="CL65" s="8">
        <f t="shared" si="116"/>
        <v>-3.3416734265360759</v>
      </c>
      <c r="CM65" s="8">
        <f t="shared" si="117"/>
        <v>-89.870302386025784</v>
      </c>
      <c r="CN65" s="9">
        <f t="shared" si="118"/>
        <v>-20.971440051888877</v>
      </c>
      <c r="CO65" s="421">
        <f t="shared" si="119"/>
        <v>-23.465633479431673</v>
      </c>
    </row>
    <row r="66" spans="1:93" s="1" customFormat="1" x14ac:dyDescent="0.3">
      <c r="A66" s="428">
        <v>2026</v>
      </c>
      <c r="B66" s="327">
        <v>3</v>
      </c>
      <c r="C66" s="429" t="s">
        <v>2</v>
      </c>
      <c r="D66" s="446">
        <f t="shared" si="89"/>
        <v>663.88829674513408</v>
      </c>
      <c r="E66" s="447">
        <f t="shared" si="90"/>
        <v>542.17804956381303</v>
      </c>
      <c r="F66" s="448">
        <f t="shared" si="91"/>
        <v>46.291085360957837</v>
      </c>
      <c r="G66" s="437">
        <f>1/23000*(SUMPRODUCT(M64:M70,J64:J70)+SUMPRODUCT(N64:N70,K64:K70)+SUMPRODUCT(O64:O70,L64:L70))/SUM(J64:L70)*J66</f>
        <v>540.57710135509308</v>
      </c>
      <c r="H66" s="438">
        <f>1/23000*(SUMPRODUCT(M64:M70,J64:J70)+SUMPRODUCT(N64:N70,K64:K70)+SUMPRODUCT(O64:O70,L64:L70))/SUM(J64:L70)*K66</f>
        <v>603.22712557034549</v>
      </c>
      <c r="I66" s="439">
        <f>1/23000*(SUMPRODUCT(M64:M70,J64:J70)+SUMPRODUCT(N64:N70,K64:K70)+SUMPRODUCT(O64:O70,L64:L70))/SUM(J64:L70)*L66</f>
        <v>52.987318005268015</v>
      </c>
      <c r="J66" s="8">
        <v>115.35730365792493</v>
      </c>
      <c r="K66" s="8">
        <v>128.72660444676444</v>
      </c>
      <c r="L66" s="9">
        <v>11.307312347915357</v>
      </c>
      <c r="M66" s="14">
        <v>132366.39849365177</v>
      </c>
      <c r="N66" s="14">
        <v>96872.710917538192</v>
      </c>
      <c r="O66" s="15">
        <v>94159.861383710682</v>
      </c>
      <c r="P66" s="13"/>
      <c r="Q66" s="15"/>
      <c r="R66" s="14"/>
      <c r="X66" s="464"/>
      <c r="Y66" s="152" t="s">
        <v>31</v>
      </c>
      <c r="Z66" s="437">
        <v>465.92018208890323</v>
      </c>
      <c r="AA66" s="438">
        <v>2440.7793290668205</v>
      </c>
      <c r="AB66" s="438">
        <v>487.35208891401925</v>
      </c>
      <c r="AC66" s="438">
        <v>344.01951163935439</v>
      </c>
      <c r="AD66" s="438">
        <v>445.62205263922749</v>
      </c>
      <c r="AE66" s="438">
        <v>1499.8616995993343</v>
      </c>
      <c r="AF66" s="439">
        <v>577.4222673756625</v>
      </c>
      <c r="AG66" s="454">
        <f t="shared" si="95"/>
        <v>6260.9771313233214</v>
      </c>
      <c r="AH66" s="437">
        <v>601.60869766901737</v>
      </c>
      <c r="AI66" s="438">
        <v>2317.5490207700036</v>
      </c>
      <c r="AJ66" s="438">
        <v>641.31922494295441</v>
      </c>
      <c r="AK66" s="438">
        <v>455.03872624066884</v>
      </c>
      <c r="AL66" s="438">
        <v>600.99535450373105</v>
      </c>
      <c r="AM66" s="438">
        <v>1848.446681797619</v>
      </c>
      <c r="AN66" s="439">
        <v>729.52285909075454</v>
      </c>
      <c r="AO66" s="454">
        <f t="shared" si="96"/>
        <v>7194.4805650147491</v>
      </c>
      <c r="AP66" s="437">
        <v>747.38395131850552</v>
      </c>
      <c r="AQ66" s="438">
        <v>3988.5407254272895</v>
      </c>
      <c r="AR66" s="438">
        <v>800.19729939033789</v>
      </c>
      <c r="AS66" s="438">
        <v>550.94532125239505</v>
      </c>
      <c r="AT66" s="438">
        <v>737.49023733210629</v>
      </c>
      <c r="AU66" s="438">
        <v>2397.2713567489568</v>
      </c>
      <c r="AV66" s="439">
        <v>926.90836523498683</v>
      </c>
      <c r="AW66" s="454">
        <f t="shared" si="137"/>
        <v>10148.737256704579</v>
      </c>
      <c r="AY66" s="464"/>
      <c r="AZ66" s="152" t="s">
        <v>31</v>
      </c>
      <c r="BA66" s="7">
        <f t="shared" ref="BA66:BA67" si="144">AH66/Z66*100-100</f>
        <v>29.122695430742937</v>
      </c>
      <c r="BB66" s="8">
        <f t="shared" si="97"/>
        <v>-5.0488098956463716</v>
      </c>
      <c r="BC66" s="8">
        <f t="shared" si="98"/>
        <v>31.592587685840158</v>
      </c>
      <c r="BD66" s="8">
        <f t="shared" si="99"/>
        <v>32.271197081896645</v>
      </c>
      <c r="BE66" s="8">
        <f t="shared" si="100"/>
        <v>34.866609707552499</v>
      </c>
      <c r="BF66" s="8">
        <f t="shared" si="101"/>
        <v>23.241141652687318</v>
      </c>
      <c r="BG66" s="9">
        <f t="shared" si="122"/>
        <v>26.341310390812751</v>
      </c>
      <c r="BH66" s="422">
        <f t="shared" si="102"/>
        <v>14.909868126193302</v>
      </c>
      <c r="BJ66" s="464"/>
      <c r="BK66" s="152" t="s">
        <v>31</v>
      </c>
      <c r="BL66" s="13">
        <f t="shared" ref="BL66:BL67" si="145">AH66-Z66</f>
        <v>135.68851558011414</v>
      </c>
      <c r="BM66" s="14">
        <f t="shared" si="124"/>
        <v>-123.23030829681693</v>
      </c>
      <c r="BN66" s="14">
        <f t="shared" si="103"/>
        <v>153.96713602893516</v>
      </c>
      <c r="BO66" s="14">
        <f t="shared" si="104"/>
        <v>111.01921460131445</v>
      </c>
      <c r="BP66" s="14">
        <f t="shared" si="105"/>
        <v>155.37330186450356</v>
      </c>
      <c r="BQ66" s="14">
        <f t="shared" si="106"/>
        <v>348.58498219828471</v>
      </c>
      <c r="BR66" s="15">
        <f t="shared" si="107"/>
        <v>152.10059171509204</v>
      </c>
      <c r="BS66" s="412">
        <f t="shared" ref="BS66:BS67" si="146">SUM(BL66:BR66)</f>
        <v>933.50343369142718</v>
      </c>
      <c r="BU66" s="464"/>
      <c r="BV66" s="152" t="s">
        <v>31</v>
      </c>
      <c r="BW66" s="13">
        <f t="shared" si="126"/>
        <v>-145.77525364948815</v>
      </c>
      <c r="BX66" s="14">
        <f t="shared" si="127"/>
        <v>-1670.9917046572859</v>
      </c>
      <c r="BY66" s="14">
        <f t="shared" si="108"/>
        <v>-158.87807444738348</v>
      </c>
      <c r="BZ66" s="14">
        <f t="shared" si="109"/>
        <v>-95.90659501172621</v>
      </c>
      <c r="CA66" s="14">
        <f t="shared" si="110"/>
        <v>-136.49488282837524</v>
      </c>
      <c r="CB66" s="14">
        <f t="shared" si="111"/>
        <v>-548.82467495133778</v>
      </c>
      <c r="CC66" s="15">
        <f t="shared" si="128"/>
        <v>-197.38550614423229</v>
      </c>
      <c r="CD66" s="412">
        <f t="shared" si="129"/>
        <v>-2954.2566916898286</v>
      </c>
      <c r="CF66" s="464"/>
      <c r="CG66" s="152" t="s">
        <v>31</v>
      </c>
      <c r="CH66" s="7">
        <f t="shared" si="112"/>
        <v>-19.50473426574348</v>
      </c>
      <c r="CI66" s="8">
        <f t="shared" si="113"/>
        <v>-41.894813659656783</v>
      </c>
      <c r="CJ66" s="8">
        <f t="shared" si="114"/>
        <v>-19.854862615561316</v>
      </c>
      <c r="CK66" s="8">
        <f t="shared" si="115"/>
        <v>-17.407643065869721</v>
      </c>
      <c r="CL66" s="8">
        <f t="shared" si="116"/>
        <v>-18.508025722774263</v>
      </c>
      <c r="CM66" s="8">
        <f t="shared" si="117"/>
        <v>-22.893723457974431</v>
      </c>
      <c r="CN66" s="9">
        <f t="shared" si="118"/>
        <v>-21.295039892556346</v>
      </c>
      <c r="CO66" s="422">
        <f t="shared" si="119"/>
        <v>-29.109598730996339</v>
      </c>
    </row>
    <row r="67" spans="1:93" s="1" customFormat="1" ht="16.2" thickBot="1" x14ac:dyDescent="0.35">
      <c r="A67" s="428">
        <v>2026</v>
      </c>
      <c r="B67" s="327">
        <v>4</v>
      </c>
      <c r="C67" s="429" t="s">
        <v>3</v>
      </c>
      <c r="D67" s="446">
        <f t="shared" si="89"/>
        <v>407.70483740211762</v>
      </c>
      <c r="E67" s="447">
        <f t="shared" si="90"/>
        <v>386.23984225431678</v>
      </c>
      <c r="F67" s="448">
        <f t="shared" si="91"/>
        <v>37.015326364438366</v>
      </c>
      <c r="G67" s="437">
        <f>1/23000*(SUMPRODUCT(M64:M70,J64:J70)+SUMPRODUCT(N64:N70,K64:K70)+SUMPRODUCT(O64:O70,L64:L70))/SUM(J64:L70)*J67</f>
        <v>325.30829106359954</v>
      </c>
      <c r="H67" s="438">
        <f>1/23000*(SUMPRODUCT(M64:M70,J64:J70)+SUMPRODUCT(N64:N70,K64:K70)+SUMPRODUCT(O64:O70,L64:L70))/SUM(J64:L70)*K67</f>
        <v>425.98202106492391</v>
      </c>
      <c r="I67" s="439">
        <f>1/23000*(SUMPRODUCT(M64:M70,J64:J70)+SUMPRODUCT(N64:N70,K64:K70)+SUMPRODUCT(O64:O70,L64:L70))/SUM(J64:L70)*L67</f>
        <v>42.714070605661668</v>
      </c>
      <c r="J67" s="8">
        <v>69.419676158302224</v>
      </c>
      <c r="K67" s="8">
        <v>90.903105650647859</v>
      </c>
      <c r="L67" s="9">
        <v>9.1150365063034222</v>
      </c>
      <c r="M67" s="14">
        <v>135080.02023612495</v>
      </c>
      <c r="N67" s="14">
        <v>97725.114101049126</v>
      </c>
      <c r="O67" s="15">
        <v>93400.888278761937</v>
      </c>
      <c r="P67" s="13"/>
      <c r="Q67" s="15"/>
      <c r="R67" s="14"/>
      <c r="X67" s="465"/>
      <c r="Y67" s="153" t="s">
        <v>32</v>
      </c>
      <c r="Z67" s="440">
        <v>54.417862176922299</v>
      </c>
      <c r="AA67" s="441">
        <v>214.54217843824753</v>
      </c>
      <c r="AB67" s="441">
        <v>40.76205307770082</v>
      </c>
      <c r="AC67" s="441">
        <v>32.832754404841943</v>
      </c>
      <c r="AD67" s="441">
        <v>44.783808385577167</v>
      </c>
      <c r="AE67" s="441">
        <v>173.68507024644273</v>
      </c>
      <c r="AF67" s="442">
        <v>59.976842662738576</v>
      </c>
      <c r="AG67" s="455">
        <f t="shared" si="95"/>
        <v>621.00056939247111</v>
      </c>
      <c r="AH67" s="440">
        <v>69.035145702765718</v>
      </c>
      <c r="AI67" s="441">
        <v>272.11344236321065</v>
      </c>
      <c r="AJ67" s="441">
        <v>51.702102633896423</v>
      </c>
      <c r="AK67" s="441">
        <v>41.724126051140004</v>
      </c>
      <c r="AL67" s="441">
        <v>56.873659564875105</v>
      </c>
      <c r="AM67" s="441">
        <v>220.30662106065355</v>
      </c>
      <c r="AN67" s="442">
        <v>76.103922210958871</v>
      </c>
      <c r="AO67" s="455">
        <f t="shared" si="96"/>
        <v>787.85901958750026</v>
      </c>
      <c r="AP67" s="440">
        <v>84.608488549730112</v>
      </c>
      <c r="AQ67" s="441">
        <v>332.73463487387312</v>
      </c>
      <c r="AR67" s="441">
        <v>63.073208598482324</v>
      </c>
      <c r="AS67" s="441">
        <v>50.856072199127006</v>
      </c>
      <c r="AT67" s="441">
        <v>69.52302033397244</v>
      </c>
      <c r="AU67" s="441">
        <v>270.37820579702054</v>
      </c>
      <c r="AV67" s="442">
        <v>93.294303273677741</v>
      </c>
      <c r="AW67" s="455">
        <f t="shared" si="137"/>
        <v>964.46793362588335</v>
      </c>
      <c r="AY67" s="465"/>
      <c r="AZ67" s="153" t="s">
        <v>32</v>
      </c>
      <c r="BA67" s="16">
        <f t="shared" si="144"/>
        <v>26.861186641841954</v>
      </c>
      <c r="BB67" s="17">
        <f t="shared" si="97"/>
        <v>26.834473456012773</v>
      </c>
      <c r="BC67" s="17">
        <f t="shared" si="98"/>
        <v>26.838808966127473</v>
      </c>
      <c r="BD67" s="17">
        <f t="shared" si="99"/>
        <v>27.080797232737879</v>
      </c>
      <c r="BE67" s="17">
        <f t="shared" si="100"/>
        <v>26.996031858674002</v>
      </c>
      <c r="BF67" s="17">
        <f t="shared" si="101"/>
        <v>26.842578206669828</v>
      </c>
      <c r="BG67" s="18">
        <f t="shared" si="122"/>
        <v>26.888843814113386</v>
      </c>
      <c r="BH67" s="423">
        <f t="shared" si="102"/>
        <v>26.869291015025624</v>
      </c>
      <c r="BJ67" s="465"/>
      <c r="BK67" s="153" t="s">
        <v>32</v>
      </c>
      <c r="BL67" s="19">
        <f t="shared" si="145"/>
        <v>14.617283525843419</v>
      </c>
      <c r="BM67" s="20">
        <f t="shared" si="124"/>
        <v>57.57126392496312</v>
      </c>
      <c r="BN67" s="20">
        <f t="shared" si="103"/>
        <v>10.940049556195603</v>
      </c>
      <c r="BO67" s="20">
        <f t="shared" si="104"/>
        <v>8.8913716462980616</v>
      </c>
      <c r="BP67" s="20">
        <f t="shared" si="105"/>
        <v>12.089851179297938</v>
      </c>
      <c r="BQ67" s="20">
        <f t="shared" si="106"/>
        <v>46.621550814210821</v>
      </c>
      <c r="BR67" s="21">
        <f t="shared" si="107"/>
        <v>16.127079548220294</v>
      </c>
      <c r="BS67" s="413">
        <f t="shared" si="146"/>
        <v>166.85845019502926</v>
      </c>
      <c r="BU67" s="465"/>
      <c r="BV67" s="153" t="s">
        <v>32</v>
      </c>
      <c r="BW67" s="19">
        <f t="shared" si="126"/>
        <v>-15.573342846964394</v>
      </c>
      <c r="BX67" s="20">
        <f t="shared" si="127"/>
        <v>-60.621192510662468</v>
      </c>
      <c r="BY67" s="20">
        <f t="shared" si="108"/>
        <v>-11.371105964585901</v>
      </c>
      <c r="BZ67" s="20">
        <f t="shared" si="109"/>
        <v>-9.1319461479870014</v>
      </c>
      <c r="CA67" s="20">
        <f t="shared" si="110"/>
        <v>-12.649360769097335</v>
      </c>
      <c r="CB67" s="20">
        <f t="shared" si="111"/>
        <v>-50.071584736366987</v>
      </c>
      <c r="CC67" s="21">
        <f t="shared" si="128"/>
        <v>-17.19038106271887</v>
      </c>
      <c r="CD67" s="413">
        <f t="shared" si="129"/>
        <v>-176.60891403838298</v>
      </c>
      <c r="CF67" s="465"/>
      <c r="CG67" s="153" t="s">
        <v>32</v>
      </c>
      <c r="CH67" s="16">
        <f t="shared" si="112"/>
        <v>-18.40635982737227</v>
      </c>
      <c r="CI67" s="17">
        <f t="shared" si="113"/>
        <v>-18.219080960309896</v>
      </c>
      <c r="CJ67" s="17">
        <f t="shared" si="114"/>
        <v>-18.028424773778696</v>
      </c>
      <c r="CK67" s="17">
        <f t="shared" si="115"/>
        <v>-17.956451910463826</v>
      </c>
      <c r="CL67" s="17">
        <f t="shared" si="116"/>
        <v>-18.194492569990118</v>
      </c>
      <c r="CM67" s="17">
        <f t="shared" si="117"/>
        <v>-18.519090541623356</v>
      </c>
      <c r="CN67" s="18">
        <f t="shared" si="118"/>
        <v>-18.425970782257821</v>
      </c>
      <c r="CO67" s="423">
        <f t="shared" si="119"/>
        <v>-18.311538194372943</v>
      </c>
    </row>
    <row r="68" spans="1:93" s="1" customFormat="1" x14ac:dyDescent="0.3">
      <c r="A68" s="428">
        <v>2026</v>
      </c>
      <c r="B68" s="327">
        <v>5</v>
      </c>
      <c r="C68" s="429" t="s">
        <v>4</v>
      </c>
      <c r="D68" s="446">
        <f t="shared" si="89"/>
        <v>309.77882561426838</v>
      </c>
      <c r="E68" s="447">
        <f t="shared" si="90"/>
        <v>480.21315025200789</v>
      </c>
      <c r="F68" s="448">
        <f t="shared" si="91"/>
        <v>49.623007334620041</v>
      </c>
      <c r="G68" s="437">
        <f>1/23000*(SUMPRODUCT(M64:M70,J64:J70)+SUMPRODUCT(N64:N70,K64:K70)+SUMPRODUCT(O64:O70,L64:L70))/SUM(J64:L70)*J68</f>
        <v>249.83991755617299</v>
      </c>
      <c r="H68" s="438">
        <f>1/23000*(SUMPRODUCT(M64:M70,J64:J70)+SUMPRODUCT(N64:N70,K64:K70)+SUMPRODUCT(O64:O70,L64:L70))/SUM(J64:L70)*K68</f>
        <v>551.8850716976159</v>
      </c>
      <c r="I68" s="439">
        <f>1/23000*(SUMPRODUCT(M64:M70,J64:J70)+SUMPRODUCT(N64:N70,K64:K70)+SUMPRODUCT(O64:O70,L64:L70))/SUM(J64:L70)*L68</f>
        <v>58.22847403817741</v>
      </c>
      <c r="J68" s="8">
        <v>53.31498349292194</v>
      </c>
      <c r="K68" s="8">
        <v>117.77038583489332</v>
      </c>
      <c r="L68" s="9">
        <v>12.425757110912711</v>
      </c>
      <c r="M68" s="14">
        <v>133638.09800436441</v>
      </c>
      <c r="N68" s="14">
        <v>93783.359691802674</v>
      </c>
      <c r="O68" s="15">
        <v>91851.881419274476</v>
      </c>
      <c r="P68" s="13"/>
      <c r="Q68" s="15"/>
      <c r="R68" s="14"/>
      <c r="X68" s="463">
        <f>1+X65</f>
        <v>2025</v>
      </c>
      <c r="Y68" s="120" t="s">
        <v>30</v>
      </c>
      <c r="Z68" s="434">
        <v>1220.9800360514992</v>
      </c>
      <c r="AA68" s="435">
        <v>527.47836906769169</v>
      </c>
      <c r="AB68" s="435">
        <v>534.63246055483819</v>
      </c>
      <c r="AC68" s="435">
        <v>322.37833640849084</v>
      </c>
      <c r="AD68" s="435">
        <v>247.35570612110297</v>
      </c>
      <c r="AE68" s="435">
        <v>296.30905352416823</v>
      </c>
      <c r="AF68" s="436">
        <v>1010.1831989455719</v>
      </c>
      <c r="AG68" s="453">
        <f t="shared" si="95"/>
        <v>4159.3171606733631</v>
      </c>
      <c r="AH68" s="434">
        <v>1553.8849622190496</v>
      </c>
      <c r="AI68" s="435">
        <v>84.066435049811076</v>
      </c>
      <c r="AJ68" s="435">
        <v>578.27325589758277</v>
      </c>
      <c r="AK68" s="435">
        <v>374.2551369188169</v>
      </c>
      <c r="AL68" s="435">
        <v>293.38744117715885</v>
      </c>
      <c r="AM68" s="435">
        <v>36.792491591892087</v>
      </c>
      <c r="AN68" s="436">
        <v>978.86469833352078</v>
      </c>
      <c r="AO68" s="453">
        <f t="shared" si="96"/>
        <v>3899.5244211878321</v>
      </c>
      <c r="AP68" s="437">
        <v>1560.2556680921195</v>
      </c>
      <c r="AQ68" s="438">
        <v>674.4149555883821</v>
      </c>
      <c r="AR68" s="438">
        <v>683.95212343171863</v>
      </c>
      <c r="AS68" s="438">
        <v>412.32758900419577</v>
      </c>
      <c r="AT68" s="438">
        <v>316.07732871705758</v>
      </c>
      <c r="AU68" s="438">
        <v>378.46100274391455</v>
      </c>
      <c r="AV68" s="439">
        <v>1290.4950688498377</v>
      </c>
      <c r="AW68" s="453">
        <f t="shared" si="137"/>
        <v>5315.9837364272262</v>
      </c>
      <c r="AY68" s="463">
        <f>1+AY65</f>
        <v>2025</v>
      </c>
      <c r="AZ68" s="120" t="s">
        <v>30</v>
      </c>
      <c r="BA68" s="7">
        <f>AH68/Z68*100-100</f>
        <v>27.265386520497458</v>
      </c>
      <c r="BB68" s="8">
        <f t="shared" si="97"/>
        <v>-84.062581523788936</v>
      </c>
      <c r="BC68" s="8">
        <f t="shared" si="98"/>
        <v>8.1627657433023018</v>
      </c>
      <c r="BD68" s="8">
        <f t="shared" si="99"/>
        <v>16.09190030827385</v>
      </c>
      <c r="BE68" s="8">
        <f t="shared" si="100"/>
        <v>18.609530290568358</v>
      </c>
      <c r="BF68" s="8">
        <f t="shared" si="101"/>
        <v>-87.583068706710606</v>
      </c>
      <c r="BG68" s="9">
        <f t="shared" si="122"/>
        <v>-3.1002793003032849</v>
      </c>
      <c r="BH68" s="421">
        <f t="shared" si="102"/>
        <v>-6.2460430270114955</v>
      </c>
      <c r="BJ68" s="463">
        <f>1+BJ65</f>
        <v>2025</v>
      </c>
      <c r="BK68" s="120" t="s">
        <v>30</v>
      </c>
      <c r="BL68" s="13">
        <f>AH68-Z68</f>
        <v>332.90492616755046</v>
      </c>
      <c r="BM68" s="14">
        <f t="shared" si="124"/>
        <v>-443.41193401788064</v>
      </c>
      <c r="BN68" s="14">
        <f t="shared" si="103"/>
        <v>43.640795342744582</v>
      </c>
      <c r="BO68" s="14">
        <f t="shared" si="104"/>
        <v>51.876800510326063</v>
      </c>
      <c r="BP68" s="14">
        <f t="shared" si="105"/>
        <v>46.031735056055879</v>
      </c>
      <c r="BQ68" s="14">
        <f t="shared" si="106"/>
        <v>-259.51656193227615</v>
      </c>
      <c r="BR68" s="15">
        <f t="shared" si="107"/>
        <v>-31.318500612051139</v>
      </c>
      <c r="BS68" s="411">
        <f>SUM(BL68:BR68)</f>
        <v>-259.79273948553094</v>
      </c>
      <c r="BU68" s="463">
        <f>1+BU65</f>
        <v>2025</v>
      </c>
      <c r="BV68" s="120" t="s">
        <v>30</v>
      </c>
      <c r="BW68" s="13">
        <f t="shared" si="126"/>
        <v>-6.3707058730699373</v>
      </c>
      <c r="BX68" s="14">
        <f t="shared" si="127"/>
        <v>-590.34852053857105</v>
      </c>
      <c r="BY68" s="14">
        <f t="shared" si="108"/>
        <v>-105.67886753413586</v>
      </c>
      <c r="BZ68" s="14">
        <f t="shared" si="109"/>
        <v>-38.07245208537887</v>
      </c>
      <c r="CA68" s="14">
        <f t="shared" si="110"/>
        <v>-22.689887539898734</v>
      </c>
      <c r="CB68" s="14">
        <f t="shared" si="111"/>
        <v>-341.66851115202246</v>
      </c>
      <c r="CC68" s="15">
        <f t="shared" si="128"/>
        <v>-311.63037051631693</v>
      </c>
      <c r="CD68" s="411">
        <f t="shared" si="129"/>
        <v>-1416.4593152393936</v>
      </c>
      <c r="CF68" s="463">
        <f>1+CF65</f>
        <v>2025</v>
      </c>
      <c r="CG68" s="120" t="s">
        <v>30</v>
      </c>
      <c r="CH68" s="7">
        <f t="shared" si="112"/>
        <v>-0.40831166348910131</v>
      </c>
      <c r="CI68" s="8">
        <f t="shared" si="113"/>
        <v>-87.534909427317089</v>
      </c>
      <c r="CJ68" s="8">
        <f t="shared" si="114"/>
        <v>-15.451208339539008</v>
      </c>
      <c r="CK68" s="8">
        <f t="shared" si="115"/>
        <v>-9.2335446622252277</v>
      </c>
      <c r="CL68" s="8">
        <f t="shared" si="116"/>
        <v>-7.1785874779427843</v>
      </c>
      <c r="CM68" s="8">
        <f t="shared" si="117"/>
        <v>-90.278392932127886</v>
      </c>
      <c r="CN68" s="9">
        <f t="shared" si="118"/>
        <v>-24.148125633216068</v>
      </c>
      <c r="CO68" s="421">
        <f t="shared" si="119"/>
        <v>-26.645290607893585</v>
      </c>
    </row>
    <row r="69" spans="1:93" s="1" customFormat="1" x14ac:dyDescent="0.3">
      <c r="A69" s="428">
        <v>2026</v>
      </c>
      <c r="B69" s="327">
        <v>6</v>
      </c>
      <c r="C69" s="429" t="s">
        <v>5</v>
      </c>
      <c r="D69" s="446">
        <f t="shared" si="89"/>
        <v>368.64890885426604</v>
      </c>
      <c r="E69" s="447">
        <f t="shared" si="90"/>
        <v>1664.6164038636578</v>
      </c>
      <c r="F69" s="448">
        <f t="shared" si="91"/>
        <v>190.08864236694157</v>
      </c>
      <c r="G69" s="437">
        <f>1/23000*(SUMPRODUCT(M64:M70,J64:J70)+SUMPRODUCT(N64:N70,K64:K70)+SUMPRODUCT(O64:O70,L64:L70))/SUM(J64:L70)*J69</f>
        <v>299.47903302032307</v>
      </c>
      <c r="H69" s="438">
        <f>1/23000*(SUMPRODUCT(M64:M70,J64:J70)+SUMPRODUCT(N64:N70,K64:K70)+SUMPRODUCT(O64:O70,L64:L70))/SUM(J64:L70)*K69</f>
        <v>1856.5628795561256</v>
      </c>
      <c r="I69" s="439">
        <f>1/23000*(SUMPRODUCT(M64:M70,J64:J70)+SUMPRODUCT(N64:N70,K64:K70)+SUMPRODUCT(O64:O70,L64:L70))/SUM(J64:L70)*L69</f>
        <v>225.73378256468408</v>
      </c>
      <c r="J69" s="8">
        <v>63.907800875594098</v>
      </c>
      <c r="K69" s="8">
        <v>396.18416562618182</v>
      </c>
      <c r="L69" s="9">
        <v>48.170816773204635</v>
      </c>
      <c r="M69" s="14">
        <v>132674.33376644566</v>
      </c>
      <c r="N69" s="14">
        <v>96637.323271998001</v>
      </c>
      <c r="O69" s="15">
        <v>90761.150989485293</v>
      </c>
      <c r="P69" s="13"/>
      <c r="Q69" s="15"/>
      <c r="R69" s="14"/>
      <c r="X69" s="464"/>
      <c r="Y69" s="152" t="s">
        <v>31</v>
      </c>
      <c r="Z69" s="437">
        <v>509.18728043056882</v>
      </c>
      <c r="AA69" s="438">
        <v>2667.5684825619046</v>
      </c>
      <c r="AB69" s="438">
        <v>532.68368796476466</v>
      </c>
      <c r="AC69" s="438">
        <v>376.1349397444539</v>
      </c>
      <c r="AD69" s="438">
        <v>487.22619058420298</v>
      </c>
      <c r="AE69" s="438">
        <v>1639.6774255911973</v>
      </c>
      <c r="AF69" s="439">
        <v>631.24980893825057</v>
      </c>
      <c r="AG69" s="454">
        <f t="shared" si="95"/>
        <v>6843.7278158153431</v>
      </c>
      <c r="AH69" s="437">
        <v>656.30295392796461</v>
      </c>
      <c r="AI69" s="438">
        <v>2527.9325853759092</v>
      </c>
      <c r="AJ69" s="438">
        <v>699.56568574178641</v>
      </c>
      <c r="AK69" s="438">
        <v>496.46279680637656</v>
      </c>
      <c r="AL69" s="438">
        <v>655.66199938601164</v>
      </c>
      <c r="AM69" s="438">
        <v>2016.267571998068</v>
      </c>
      <c r="AN69" s="439">
        <v>795.75899262340556</v>
      </c>
      <c r="AO69" s="454">
        <f t="shared" si="96"/>
        <v>7847.9525858595225</v>
      </c>
      <c r="AP69" s="437">
        <v>889.92016404113519</v>
      </c>
      <c r="AQ69" s="438">
        <v>4766.1902647621264</v>
      </c>
      <c r="AR69" s="438">
        <v>957.25574810427258</v>
      </c>
      <c r="AS69" s="438">
        <v>656.12292271780825</v>
      </c>
      <c r="AT69" s="438">
        <v>883.3395558366642</v>
      </c>
      <c r="AU69" s="438">
        <v>2853.2374800858197</v>
      </c>
      <c r="AV69" s="439">
        <v>1104.1371054741167</v>
      </c>
      <c r="AW69" s="454">
        <f t="shared" si="137"/>
        <v>12110.203241021944</v>
      </c>
      <c r="AY69" s="464"/>
      <c r="AZ69" s="152" t="s">
        <v>31</v>
      </c>
      <c r="BA69" s="7">
        <f t="shared" ref="BA69:BA70" si="147">AH69/Z69*100-100</f>
        <v>28.89225225205837</v>
      </c>
      <c r="BB69" s="8">
        <f t="shared" si="97"/>
        <v>-5.2345759105644589</v>
      </c>
      <c r="BC69" s="8">
        <f t="shared" si="98"/>
        <v>31.328535404309292</v>
      </c>
      <c r="BD69" s="8">
        <f t="shared" si="99"/>
        <v>31.990608780900118</v>
      </c>
      <c r="BE69" s="8">
        <f t="shared" si="100"/>
        <v>34.570351934457307</v>
      </c>
      <c r="BF69" s="8">
        <f t="shared" si="101"/>
        <v>22.967331289024017</v>
      </c>
      <c r="BG69" s="9">
        <f t="shared" si="122"/>
        <v>26.060868669704007</v>
      </c>
      <c r="BH69" s="422">
        <f t="shared" si="102"/>
        <v>14.673651510854825</v>
      </c>
      <c r="BJ69" s="464"/>
      <c r="BK69" s="152" t="s">
        <v>31</v>
      </c>
      <c r="BL69" s="13">
        <f t="shared" ref="BL69:BL70" si="148">AH69-Z69</f>
        <v>147.11567349739579</v>
      </c>
      <c r="BM69" s="14">
        <f t="shared" si="124"/>
        <v>-139.63589718599542</v>
      </c>
      <c r="BN69" s="14">
        <f t="shared" si="103"/>
        <v>166.88199777702175</v>
      </c>
      <c r="BO69" s="14">
        <f t="shared" si="104"/>
        <v>120.32785706192266</v>
      </c>
      <c r="BP69" s="14">
        <f t="shared" si="105"/>
        <v>168.43580880180866</v>
      </c>
      <c r="BQ69" s="14">
        <f t="shared" si="106"/>
        <v>376.59014640687064</v>
      </c>
      <c r="BR69" s="15">
        <f t="shared" si="107"/>
        <v>164.50918368515499</v>
      </c>
      <c r="BS69" s="412">
        <f t="shared" ref="BS69:BS70" si="149">SUM(BL69:BR69)</f>
        <v>1004.2247700441791</v>
      </c>
      <c r="BU69" s="464"/>
      <c r="BV69" s="152" t="s">
        <v>31</v>
      </c>
      <c r="BW69" s="13">
        <f t="shared" si="126"/>
        <v>-233.61721011317059</v>
      </c>
      <c r="BX69" s="14">
        <f t="shared" si="127"/>
        <v>-2238.2576793862172</v>
      </c>
      <c r="BY69" s="14">
        <f t="shared" si="108"/>
        <v>-257.69006236248617</v>
      </c>
      <c r="BZ69" s="14">
        <f t="shared" si="109"/>
        <v>-159.66012591143169</v>
      </c>
      <c r="CA69" s="14">
        <f t="shared" si="110"/>
        <v>-227.67755645065256</v>
      </c>
      <c r="CB69" s="14">
        <f t="shared" si="111"/>
        <v>-836.96990808775172</v>
      </c>
      <c r="CC69" s="15">
        <f t="shared" si="128"/>
        <v>-308.37811285071109</v>
      </c>
      <c r="CD69" s="412">
        <f t="shared" si="129"/>
        <v>-4262.250655162421</v>
      </c>
      <c r="CF69" s="464"/>
      <c r="CG69" s="152" t="s">
        <v>31</v>
      </c>
      <c r="CH69" s="7">
        <f t="shared" si="112"/>
        <v>-26.251479576809771</v>
      </c>
      <c r="CI69" s="8">
        <f t="shared" si="113"/>
        <v>-46.96114831869653</v>
      </c>
      <c r="CJ69" s="8">
        <f t="shared" si="114"/>
        <v>-26.919667275209335</v>
      </c>
      <c r="CK69" s="8">
        <f t="shared" si="115"/>
        <v>-24.333874093300025</v>
      </c>
      <c r="CL69" s="8">
        <f t="shared" si="116"/>
        <v>-25.774636146006785</v>
      </c>
      <c r="CM69" s="8">
        <f t="shared" si="117"/>
        <v>-29.334042957496038</v>
      </c>
      <c r="CN69" s="9">
        <f t="shared" si="118"/>
        <v>-27.929331540605503</v>
      </c>
      <c r="CO69" s="422">
        <f t="shared" si="119"/>
        <v>-35.195533636665402</v>
      </c>
    </row>
    <row r="70" spans="1:93" s="1" customFormat="1" ht="16.2" thickBot="1" x14ac:dyDescent="0.35">
      <c r="A70" s="432">
        <v>2026</v>
      </c>
      <c r="B70" s="409">
        <v>7</v>
      </c>
      <c r="C70" s="433" t="s">
        <v>6</v>
      </c>
      <c r="D70" s="449">
        <f t="shared" si="89"/>
        <v>1257.9994711006752</v>
      </c>
      <c r="E70" s="450">
        <f t="shared" si="90"/>
        <v>635.3584534426476</v>
      </c>
      <c r="F70" s="451">
        <f t="shared" si="91"/>
        <v>65.936900739806276</v>
      </c>
      <c r="G70" s="440">
        <f>1/23000*(SUMPRODUCT(M64:M70,J64:J70)+SUMPRODUCT(N64:N70,K64:K70)+SUMPRODUCT(O64:O70,L64:L70))/SUM(J64:L70)*J70</f>
        <v>1020.7072578348944</v>
      </c>
      <c r="H70" s="441">
        <f>1/23000*(SUMPRODUCT(M64:M70,J64:J70)+SUMPRODUCT(N64:N70,K64:K70)+SUMPRODUCT(O64:O70,L64:L70))/SUM(J64:L70)*K70</f>
        <v>714.78077540317997</v>
      </c>
      <c r="I70" s="442">
        <f>1/23000*(SUMPRODUCT(M64:M70,J64:J70)+SUMPRODUCT(N64:N70,K64:K70)+SUMPRODUCT(O64:O70,L64:L70))/SUM(J64:L70)*L70</f>
        <v>77.958807506876397</v>
      </c>
      <c r="J70" s="17">
        <v>217.8154361195611</v>
      </c>
      <c r="K70" s="17">
        <v>152.53177160175102</v>
      </c>
      <c r="L70" s="18">
        <v>16.636142758982828</v>
      </c>
      <c r="M70" s="20">
        <v>132837.17789143912</v>
      </c>
      <c r="N70" s="20">
        <v>95804.59386084479</v>
      </c>
      <c r="O70" s="21">
        <v>91159.876359961563</v>
      </c>
      <c r="P70" s="19"/>
      <c r="Q70" s="21"/>
      <c r="R70" s="14"/>
      <c r="X70" s="465"/>
      <c r="Y70" s="153" t="s">
        <v>32</v>
      </c>
      <c r="Z70" s="440">
        <v>60.845172254502721</v>
      </c>
      <c r="AA70" s="441">
        <v>239.9004005400885</v>
      </c>
      <c r="AB70" s="441">
        <v>45.590034571388173</v>
      </c>
      <c r="AC70" s="441">
        <v>36.740961627966151</v>
      </c>
      <c r="AD70" s="441">
        <v>50.101943111176837</v>
      </c>
      <c r="AE70" s="441">
        <v>194.27479888782315</v>
      </c>
      <c r="AF70" s="442">
        <v>67.089854169651005</v>
      </c>
      <c r="AG70" s="455">
        <f t="shared" si="95"/>
        <v>694.54316516259655</v>
      </c>
      <c r="AH70" s="440">
        <v>77.053732509837531</v>
      </c>
      <c r="AI70" s="441">
        <v>303.73617371794137</v>
      </c>
      <c r="AJ70" s="441">
        <v>57.720756401059113</v>
      </c>
      <c r="AK70" s="441">
        <v>46.589436504845928</v>
      </c>
      <c r="AL70" s="441">
        <v>63.482171155903202</v>
      </c>
      <c r="AM70" s="441">
        <v>245.86908469746024</v>
      </c>
      <c r="AN70" s="442">
        <v>84.936720643654752</v>
      </c>
      <c r="AO70" s="455">
        <f t="shared" si="96"/>
        <v>879.38807563070225</v>
      </c>
      <c r="AP70" s="440">
        <v>102.70642418646744</v>
      </c>
      <c r="AQ70" s="441">
        <v>403.76999266963173</v>
      </c>
      <c r="AR70" s="441">
        <v>76.526343829187326</v>
      </c>
      <c r="AS70" s="441">
        <v>61.749815912812124</v>
      </c>
      <c r="AT70" s="441">
        <v>84.433589200989971</v>
      </c>
      <c r="AU70" s="441">
        <v>328.40708881059226</v>
      </c>
      <c r="AV70" s="442">
        <v>113.30753504465602</v>
      </c>
      <c r="AW70" s="455">
        <f t="shared" si="137"/>
        <v>1170.9007896543369</v>
      </c>
      <c r="AY70" s="465"/>
      <c r="AZ70" s="153" t="s">
        <v>32</v>
      </c>
      <c r="BA70" s="16">
        <f t="shared" si="147"/>
        <v>26.639024354369084</v>
      </c>
      <c r="BB70" s="17">
        <f t="shared" si="97"/>
        <v>26.609281616095345</v>
      </c>
      <c r="BC70" s="17">
        <f t="shared" si="98"/>
        <v>26.608275127924671</v>
      </c>
      <c r="BD70" s="17">
        <f t="shared" si="99"/>
        <v>26.805163611676946</v>
      </c>
      <c r="BE70" s="17">
        <f t="shared" si="100"/>
        <v>26.706006222224701</v>
      </c>
      <c r="BF70" s="17">
        <f t="shared" si="101"/>
        <v>26.557374453610066</v>
      </c>
      <c r="BG70" s="18">
        <f t="shared" si="122"/>
        <v>26.601438764308739</v>
      </c>
      <c r="BH70" s="423">
        <f t="shared" si="102"/>
        <v>26.613883735337367</v>
      </c>
      <c r="BJ70" s="465"/>
      <c r="BK70" s="153" t="s">
        <v>32</v>
      </c>
      <c r="BL70" s="19">
        <f t="shared" si="148"/>
        <v>16.20856025533481</v>
      </c>
      <c r="BM70" s="20">
        <f t="shared" si="124"/>
        <v>63.835773177852872</v>
      </c>
      <c r="BN70" s="20">
        <f t="shared" si="103"/>
        <v>12.130721829670939</v>
      </c>
      <c r="BO70" s="20">
        <f t="shared" si="104"/>
        <v>9.8484748768797772</v>
      </c>
      <c r="BP70" s="20">
        <f t="shared" si="105"/>
        <v>13.380228044726366</v>
      </c>
      <c r="BQ70" s="20">
        <f t="shared" si="106"/>
        <v>51.594285809637086</v>
      </c>
      <c r="BR70" s="21">
        <f t="shared" si="107"/>
        <v>17.846866474003747</v>
      </c>
      <c r="BS70" s="413">
        <f t="shared" si="149"/>
        <v>184.84491046810561</v>
      </c>
      <c r="BU70" s="465"/>
      <c r="BV70" s="153" t="s">
        <v>32</v>
      </c>
      <c r="BW70" s="19">
        <f t="shared" si="126"/>
        <v>-25.652691676629914</v>
      </c>
      <c r="BX70" s="20">
        <f t="shared" si="127"/>
        <v>-100.03381895169036</v>
      </c>
      <c r="BY70" s="20">
        <f t="shared" si="108"/>
        <v>-18.805587428128213</v>
      </c>
      <c r="BZ70" s="20">
        <f t="shared" si="109"/>
        <v>-15.160379407966197</v>
      </c>
      <c r="CA70" s="20">
        <f t="shared" si="110"/>
        <v>-20.951418045086768</v>
      </c>
      <c r="CB70" s="20">
        <f t="shared" si="111"/>
        <v>-82.538004113132018</v>
      </c>
      <c r="CC70" s="21">
        <f t="shared" si="128"/>
        <v>-28.370814401001269</v>
      </c>
      <c r="CD70" s="413">
        <f t="shared" si="129"/>
        <v>-291.51271402363471</v>
      </c>
      <c r="CF70" s="465"/>
      <c r="CG70" s="153" t="s">
        <v>32</v>
      </c>
      <c r="CH70" s="16">
        <f t="shared" si="112"/>
        <v>-24.976715799253682</v>
      </c>
      <c r="CI70" s="17">
        <f t="shared" si="113"/>
        <v>-24.774951276168494</v>
      </c>
      <c r="CJ70" s="17">
        <f t="shared" si="114"/>
        <v>-24.574004829113122</v>
      </c>
      <c r="CK70" s="17">
        <f t="shared" si="115"/>
        <v>-24.551294904865699</v>
      </c>
      <c r="CL70" s="17">
        <f t="shared" si="116"/>
        <v>-24.814079613757684</v>
      </c>
      <c r="CM70" s="17">
        <f t="shared" si="117"/>
        <v>-25.13283267181103</v>
      </c>
      <c r="CN70" s="18">
        <f t="shared" si="118"/>
        <v>-25.038771154822086</v>
      </c>
      <c r="CO70" s="423">
        <f t="shared" si="119"/>
        <v>-24.896448665791098</v>
      </c>
    </row>
    <row r="71" spans="1:93" s="1" customFormat="1" x14ac:dyDescent="0.3">
      <c r="A71" s="430">
        <v>2027</v>
      </c>
      <c r="B71" s="47">
        <v>1</v>
      </c>
      <c r="C71" s="431" t="s">
        <v>0</v>
      </c>
      <c r="D71" s="443">
        <f t="shared" si="89"/>
        <v>1647.9422296036141</v>
      </c>
      <c r="E71" s="444">
        <f t="shared" si="90"/>
        <v>559.19185678124018</v>
      </c>
      <c r="F71" s="445">
        <f t="shared" si="91"/>
        <v>65.617379744680704</v>
      </c>
      <c r="G71" s="434">
        <f>1/23000*(SUMPRODUCT(M71:M77,J71:J77)+SUMPRODUCT(N71:N77,K71:K77)+SUMPRODUCT(O71:O77,L71:L77))/SUM(J71:L77)*J71</f>
        <v>1236.3210015926572</v>
      </c>
      <c r="H71" s="435">
        <f>1/23000*(SUMPRODUCT(M71:M77,J71:J77)+SUMPRODUCT(N71:N77,K71:K77)+SUMPRODUCT(O71:O77,L71:L77))/SUM(J71:L77)*K71</f>
        <v>653.4111572956291</v>
      </c>
      <c r="I71" s="436">
        <f>1/23000*(SUMPRODUCT(M71:M77,J71:J77)+SUMPRODUCT(N71:N77,K71:K77)+SUMPRODUCT(O71:O77,L71:L77))/SUM(J71:L77)*L71</f>
        <v>82.460283626930774</v>
      </c>
      <c r="J71" s="5">
        <v>252.15991490122741</v>
      </c>
      <c r="K71" s="5">
        <v>133.26967802611574</v>
      </c>
      <c r="L71" s="6">
        <v>16.8185916726414</v>
      </c>
      <c r="M71" s="11">
        <v>150312.04026115662</v>
      </c>
      <c r="N71" s="11">
        <v>96506.669007245451</v>
      </c>
      <c r="O71" s="12">
        <v>89734.013614389201</v>
      </c>
      <c r="P71" s="458">
        <f>SUM(J71:L77)</f>
        <v>2840.4449396026303</v>
      </c>
      <c r="Q71" s="459">
        <f>(SUMPRODUCT(M71:M77,J71:J77)+SUMPRODUCT(N71:N77,K71:K77)+SUMPRODUCT(O71:O77,L71:L77))/SUM(J71:L77)</f>
        <v>112767.26139350669</v>
      </c>
      <c r="R71" s="14"/>
      <c r="X71" s="463">
        <f>1+X68</f>
        <v>2026</v>
      </c>
      <c r="Y71" s="120" t="s">
        <v>30</v>
      </c>
      <c r="Z71" s="434">
        <v>1236.7464200407599</v>
      </c>
      <c r="AA71" s="435">
        <v>533.8007977821602</v>
      </c>
      <c r="AB71" s="435">
        <v>540.57710135509308</v>
      </c>
      <c r="AC71" s="435">
        <v>325.30829106359954</v>
      </c>
      <c r="AD71" s="435">
        <v>249.83991755617299</v>
      </c>
      <c r="AE71" s="435">
        <v>299.47903302032307</v>
      </c>
      <c r="AF71" s="436">
        <v>1020.7072578348944</v>
      </c>
      <c r="AG71" s="453">
        <f t="shared" si="95"/>
        <v>4206.4588186530036</v>
      </c>
      <c r="AH71" s="434">
        <v>1564.8829598340776</v>
      </c>
      <c r="AI71" s="435">
        <v>84.518414759792847</v>
      </c>
      <c r="AJ71" s="435">
        <v>581.60503425494119</v>
      </c>
      <c r="AK71" s="435">
        <v>375.93403244114421</v>
      </c>
      <c r="AL71" s="435">
        <v>294.89471765158862</v>
      </c>
      <c r="AM71" s="435">
        <v>36.954732936354901</v>
      </c>
      <c r="AN71" s="436">
        <v>983.18639687716779</v>
      </c>
      <c r="AO71" s="453">
        <f t="shared" si="96"/>
        <v>3921.9762887550669</v>
      </c>
      <c r="AP71" s="437">
        <v>1700.2394344299582</v>
      </c>
      <c r="AQ71" s="438">
        <v>734.68567312245477</v>
      </c>
      <c r="AR71" s="438">
        <v>744.89317104183294</v>
      </c>
      <c r="AS71" s="438">
        <v>448.62763899807277</v>
      </c>
      <c r="AT71" s="438">
        <v>343.99432483964029</v>
      </c>
      <c r="AU71" s="438">
        <v>411.99868112629537</v>
      </c>
      <c r="AV71" s="439">
        <v>1404.7306940388082</v>
      </c>
      <c r="AW71" s="453">
        <f t="shared" si="137"/>
        <v>5789.1696175970619</v>
      </c>
      <c r="AY71" s="463">
        <f>1+AY68</f>
        <v>2026</v>
      </c>
      <c r="AZ71" s="120" t="s">
        <v>30</v>
      </c>
      <c r="BA71" s="7">
        <f>AH71/Z71*100-100</f>
        <v>26.532240924740506</v>
      </c>
      <c r="BB71" s="8">
        <f t="shared" si="97"/>
        <v>-84.166675075992657</v>
      </c>
      <c r="BC71" s="8">
        <f t="shared" si="98"/>
        <v>7.5896542411806251</v>
      </c>
      <c r="BD71" s="8">
        <f t="shared" si="99"/>
        <v>15.562388899472296</v>
      </c>
      <c r="BE71" s="8">
        <f t="shared" si="100"/>
        <v>18.033467404297284</v>
      </c>
      <c r="BF71" s="8">
        <f t="shared" si="101"/>
        <v>-87.660327147561247</v>
      </c>
      <c r="BG71" s="9">
        <f t="shared" si="122"/>
        <v>-3.675966901353803</v>
      </c>
      <c r="BH71" s="421">
        <f t="shared" si="102"/>
        <v>-6.7629933433898231</v>
      </c>
      <c r="BJ71" s="463">
        <f>1+BJ68</f>
        <v>2026</v>
      </c>
      <c r="BK71" s="120" t="s">
        <v>30</v>
      </c>
      <c r="BL71" s="13">
        <f>AH71-Z71</f>
        <v>328.13653979331775</v>
      </c>
      <c r="BM71" s="14">
        <f t="shared" si="124"/>
        <v>-449.28238302236736</v>
      </c>
      <c r="BN71" s="14">
        <f t="shared" si="103"/>
        <v>41.027932899848111</v>
      </c>
      <c r="BO71" s="14">
        <f t="shared" si="104"/>
        <v>50.625741377544671</v>
      </c>
      <c r="BP71" s="14">
        <f t="shared" si="105"/>
        <v>45.054800095415629</v>
      </c>
      <c r="BQ71" s="14">
        <f t="shared" si="106"/>
        <v>-262.52430008396817</v>
      </c>
      <c r="BR71" s="15">
        <f t="shared" si="107"/>
        <v>-37.520860957726654</v>
      </c>
      <c r="BS71" s="411">
        <f>SUM(BL71:BR71)</f>
        <v>-284.48252989793605</v>
      </c>
      <c r="BU71" s="463">
        <f>1+BU68</f>
        <v>2026</v>
      </c>
      <c r="BV71" s="120" t="s">
        <v>30</v>
      </c>
      <c r="BW71" s="13">
        <f t="shared" si="126"/>
        <v>-135.35647459588063</v>
      </c>
      <c r="BX71" s="14">
        <f t="shared" si="127"/>
        <v>-650.16725836266187</v>
      </c>
      <c r="BY71" s="14">
        <f t="shared" si="108"/>
        <v>-163.28813678689176</v>
      </c>
      <c r="BZ71" s="14">
        <f t="shared" si="109"/>
        <v>-72.693606556928557</v>
      </c>
      <c r="CA71" s="14">
        <f t="shared" si="110"/>
        <v>-49.099607188051664</v>
      </c>
      <c r="CB71" s="14">
        <f t="shared" si="111"/>
        <v>-375.04394818994047</v>
      </c>
      <c r="CC71" s="15">
        <f t="shared" si="128"/>
        <v>-421.54429716164043</v>
      </c>
      <c r="CD71" s="411">
        <f t="shared" si="129"/>
        <v>-1867.1933288419955</v>
      </c>
      <c r="CF71" s="463">
        <f>1+CF68</f>
        <v>2026</v>
      </c>
      <c r="CG71" s="120" t="s">
        <v>30</v>
      </c>
      <c r="CH71" s="7">
        <f t="shared" si="112"/>
        <v>-7.9610243036894275</v>
      </c>
      <c r="CI71" s="8">
        <f t="shared" si="113"/>
        <v>-88.495976190663299</v>
      </c>
      <c r="CJ71" s="8">
        <f t="shared" si="114"/>
        <v>-21.921014064139072</v>
      </c>
      <c r="CK71" s="8">
        <f t="shared" si="115"/>
        <v>-16.20355061477629</v>
      </c>
      <c r="CL71" s="8">
        <f t="shared" si="116"/>
        <v>-14.273377100317106</v>
      </c>
      <c r="CM71" s="8">
        <f t="shared" si="117"/>
        <v>-91.030375913988252</v>
      </c>
      <c r="CN71" s="9">
        <f t="shared" si="118"/>
        <v>-30.008904834964369</v>
      </c>
      <c r="CO71" s="421">
        <f t="shared" si="119"/>
        <v>-32.253215092651232</v>
      </c>
    </row>
    <row r="72" spans="1:93" s="1" customFormat="1" x14ac:dyDescent="0.3">
      <c r="A72" s="428">
        <v>2027</v>
      </c>
      <c r="B72" s="327">
        <v>2</v>
      </c>
      <c r="C72" s="429" t="s">
        <v>1</v>
      </c>
      <c r="D72" s="446">
        <f t="shared" ref="D72:D98" si="150">J72*M72/23000</f>
        <v>717.6105607532304</v>
      </c>
      <c r="E72" s="447">
        <f t="shared" ref="E72:E98" si="151">K72*N72/23000</f>
        <v>2924.7080964562006</v>
      </c>
      <c r="F72" s="448">
        <f t="shared" ref="F72:F98" si="152">L72*O72/23000</f>
        <v>262.49818081064524</v>
      </c>
      <c r="G72" s="437">
        <f>1/23000*(SUMPRODUCT(M71:M77,J71:J77)+SUMPRODUCT(N71:N77,K71:K77)+SUMPRODUCT(O71:O77,L71:L77))/SUM(J71:L77)*J72</f>
        <v>533.16221494853755</v>
      </c>
      <c r="H72" s="438">
        <f>1/23000*(SUMPRODUCT(M71:M77,J71:J77)+SUMPRODUCT(N71:N77,K71:K77)+SUMPRODUCT(O71:O77,L71:L77))/SUM(J71:L77)*K72</f>
        <v>3424.6655401250491</v>
      </c>
      <c r="I72" s="439">
        <f>1/23000*(SUMPRODUCT(M71:M77,J71:J77)+SUMPRODUCT(N71:N77,K71:K77)+SUMPRODUCT(O71:O77,L71:L77))/SUM(J71:L77)*L72</f>
        <v>325.24929122064623</v>
      </c>
      <c r="J72" s="8">
        <v>108.74371508433626</v>
      </c>
      <c r="K72" s="8">
        <v>698.4944606219874</v>
      </c>
      <c r="L72" s="9">
        <v>66.337814766738802</v>
      </c>
      <c r="M72" s="14">
        <v>151779.28107867017</v>
      </c>
      <c r="N72" s="14">
        <v>96304.681011489069</v>
      </c>
      <c r="O72" s="15">
        <v>91010.808539203921</v>
      </c>
      <c r="P72" s="13"/>
      <c r="Q72" s="15"/>
      <c r="R72" s="14"/>
      <c r="X72" s="464"/>
      <c r="Y72" s="152" t="s">
        <v>31</v>
      </c>
      <c r="Z72" s="437">
        <v>576.43976823592413</v>
      </c>
      <c r="AA72" s="438">
        <v>3020.383319148099</v>
      </c>
      <c r="AB72" s="438">
        <v>603.22712557034549</v>
      </c>
      <c r="AC72" s="438">
        <v>425.98202106492391</v>
      </c>
      <c r="AD72" s="438">
        <v>551.8850716976159</v>
      </c>
      <c r="AE72" s="438">
        <v>1856.5628795561256</v>
      </c>
      <c r="AF72" s="439">
        <v>714.78077540317997</v>
      </c>
      <c r="AG72" s="454">
        <f t="shared" si="95"/>
        <v>7749.2609606762144</v>
      </c>
      <c r="AH72" s="437">
        <v>739.06772949507649</v>
      </c>
      <c r="AI72" s="438">
        <v>2847.4434634610607</v>
      </c>
      <c r="AJ72" s="438">
        <v>788.74471627402875</v>
      </c>
      <c r="AK72" s="438">
        <v>560.01922215309821</v>
      </c>
      <c r="AL72" s="438">
        <v>739.3807642614463</v>
      </c>
      <c r="AM72" s="438">
        <v>2270.6372651750316</v>
      </c>
      <c r="AN72" s="439">
        <v>896.19463722970545</v>
      </c>
      <c r="AO72" s="454">
        <f t="shared" si="96"/>
        <v>8841.4877980494475</v>
      </c>
      <c r="AP72" s="437">
        <v>1060.6193408249819</v>
      </c>
      <c r="AQ72" s="438">
        <v>5701.9511553125449</v>
      </c>
      <c r="AR72" s="438">
        <v>1146.5625810448589</v>
      </c>
      <c r="AS72" s="438">
        <v>781.988059432201</v>
      </c>
      <c r="AT72" s="438">
        <v>1058.9806030076586</v>
      </c>
      <c r="AU72" s="438">
        <v>3398.1417741616351</v>
      </c>
      <c r="AV72" s="439">
        <v>1316.2078827076471</v>
      </c>
      <c r="AW72" s="454">
        <f t="shared" si="137"/>
        <v>14464.451396491528</v>
      </c>
      <c r="AY72" s="464"/>
      <c r="AZ72" s="152" t="s">
        <v>31</v>
      </c>
      <c r="BA72" s="7">
        <f t="shared" ref="BA72:BA73" si="153">AH72/Z72*100-100</f>
        <v>28.212481202822261</v>
      </c>
      <c r="BB72" s="8">
        <f t="shared" si="97"/>
        <v>-5.7257585350397164</v>
      </c>
      <c r="BC72" s="8">
        <f t="shared" si="98"/>
        <v>30.754185751888741</v>
      </c>
      <c r="BD72" s="8">
        <f t="shared" si="99"/>
        <v>31.465459681394776</v>
      </c>
      <c r="BE72" s="8">
        <f t="shared" si="100"/>
        <v>33.973684409887682</v>
      </c>
      <c r="BF72" s="8">
        <f t="shared" si="101"/>
        <v>22.303278287989087</v>
      </c>
      <c r="BG72" s="9">
        <f t="shared" si="122"/>
        <v>25.380349901576054</v>
      </c>
      <c r="BH72" s="422">
        <f t="shared" si="102"/>
        <v>14.094593573706732</v>
      </c>
      <c r="BJ72" s="464"/>
      <c r="BK72" s="152" t="s">
        <v>31</v>
      </c>
      <c r="BL72" s="13">
        <f t="shared" ref="BL72:BL73" si="154">AH72-Z72</f>
        <v>162.62796125915236</v>
      </c>
      <c r="BM72" s="14">
        <f t="shared" si="124"/>
        <v>-172.93985568703829</v>
      </c>
      <c r="BN72" s="14">
        <f t="shared" si="103"/>
        <v>185.51759070368325</v>
      </c>
      <c r="BO72" s="14">
        <f t="shared" si="104"/>
        <v>134.0372010881743</v>
      </c>
      <c r="BP72" s="14">
        <f t="shared" si="105"/>
        <v>187.4956925638304</v>
      </c>
      <c r="BQ72" s="14">
        <f t="shared" si="106"/>
        <v>414.07438561890604</v>
      </c>
      <c r="BR72" s="15">
        <f t="shared" si="107"/>
        <v>181.41386182652548</v>
      </c>
      <c r="BS72" s="412">
        <f t="shared" ref="BS72:BS73" si="155">SUM(BL72:BR72)</f>
        <v>1092.2268373732336</v>
      </c>
      <c r="BU72" s="464"/>
      <c r="BV72" s="152" t="s">
        <v>31</v>
      </c>
      <c r="BW72" s="13">
        <f t="shared" si="126"/>
        <v>-321.55161132990543</v>
      </c>
      <c r="BX72" s="14">
        <f t="shared" si="127"/>
        <v>-2854.5076918514842</v>
      </c>
      <c r="BY72" s="14">
        <f t="shared" si="108"/>
        <v>-357.81786477083017</v>
      </c>
      <c r="BZ72" s="14">
        <f t="shared" si="109"/>
        <v>-221.96883727910279</v>
      </c>
      <c r="CA72" s="14">
        <f t="shared" si="110"/>
        <v>-319.5998387462123</v>
      </c>
      <c r="CB72" s="14">
        <f t="shared" si="111"/>
        <v>-1127.5045089866035</v>
      </c>
      <c r="CC72" s="15">
        <f t="shared" si="128"/>
        <v>-420.01324547794161</v>
      </c>
      <c r="CD72" s="412">
        <f t="shared" si="129"/>
        <v>-5622.9635984420802</v>
      </c>
      <c r="CF72" s="464"/>
      <c r="CG72" s="152" t="s">
        <v>31</v>
      </c>
      <c r="CH72" s="7">
        <f t="shared" si="112"/>
        <v>-30.317343739912644</v>
      </c>
      <c r="CI72" s="8">
        <f t="shared" si="113"/>
        <v>-50.061945711196088</v>
      </c>
      <c r="CJ72" s="8">
        <f t="shared" si="114"/>
        <v>-31.207879158654549</v>
      </c>
      <c r="CK72" s="8">
        <f t="shared" si="115"/>
        <v>-28.385195221557936</v>
      </c>
      <c r="CL72" s="8">
        <f t="shared" si="116"/>
        <v>-30.179952100964115</v>
      </c>
      <c r="CM72" s="8">
        <f t="shared" si="117"/>
        <v>-33.180031438352017</v>
      </c>
      <c r="CN72" s="9">
        <f t="shared" si="118"/>
        <v>-31.91085929480289</v>
      </c>
      <c r="CO72" s="422">
        <f t="shared" si="119"/>
        <v>-38.874364774083148</v>
      </c>
    </row>
    <row r="73" spans="1:93" s="1" customFormat="1" ht="16.2" thickBot="1" x14ac:dyDescent="0.35">
      <c r="A73" s="428">
        <v>2027</v>
      </c>
      <c r="B73" s="327">
        <v>3</v>
      </c>
      <c r="C73" s="429" t="s">
        <v>2</v>
      </c>
      <c r="D73" s="446">
        <f t="shared" si="150"/>
        <v>731.90387528451708</v>
      </c>
      <c r="E73" s="447">
        <f t="shared" si="151"/>
        <v>586.90096263650923</v>
      </c>
      <c r="F73" s="448">
        <f t="shared" si="152"/>
        <v>50.651082935760549</v>
      </c>
      <c r="G73" s="437">
        <f>1/23000*(SUMPRODUCT(M71:M77,J71:J77)+SUMPRODUCT(N71:N77,K71:K77)+SUMPRODUCT(O71:O77,L71:L77))/SUM(J71:L77)*J73</f>
        <v>539.49984293149396</v>
      </c>
      <c r="H73" s="438">
        <f>1/23000*(SUMPRODUCT(M71:M77,J71:J77)+SUMPRODUCT(N71:N77,K71:K77)+SUMPRODUCT(O71:O77,L71:L77))/SUM(J71:L77)*K73</f>
        <v>684.12117000456124</v>
      </c>
      <c r="I73" s="439">
        <f>1/23000*(SUMPRODUCT(M71:M77,J71:J77)+SUMPRODUCT(N71:N77,K71:K77)+SUMPRODUCT(O71:O77,L71:L77))/SUM(J71:L77)*L73</f>
        <v>61.848802797508661</v>
      </c>
      <c r="J73" s="8">
        <v>110.03633709010921</v>
      </c>
      <c r="K73" s="8">
        <v>139.53328932231159</v>
      </c>
      <c r="L73" s="9">
        <v>12.614675986310775</v>
      </c>
      <c r="M73" s="14">
        <v>152983.91037642985</v>
      </c>
      <c r="N73" s="14">
        <v>96741.94743204728</v>
      </c>
      <c r="O73" s="15">
        <v>92350.75944770225</v>
      </c>
      <c r="P73" s="13"/>
      <c r="Q73" s="15"/>
      <c r="R73" s="14"/>
      <c r="X73" s="465"/>
      <c r="Y73" s="153" t="s">
        <v>32</v>
      </c>
      <c r="Z73" s="440">
        <v>70.687892725636573</v>
      </c>
      <c r="AA73" s="441">
        <v>278.7488541599472</v>
      </c>
      <c r="AB73" s="441">
        <v>52.987318005268015</v>
      </c>
      <c r="AC73" s="441">
        <v>42.714070605661668</v>
      </c>
      <c r="AD73" s="441">
        <v>58.22847403817741</v>
      </c>
      <c r="AE73" s="441">
        <v>225.73378256468408</v>
      </c>
      <c r="AF73" s="442">
        <v>77.958807506876397</v>
      </c>
      <c r="AG73" s="455">
        <f t="shared" si="95"/>
        <v>807.05919960625135</v>
      </c>
      <c r="AH73" s="440">
        <v>89.081781442462699</v>
      </c>
      <c r="AI73" s="441">
        <v>351.1889652476824</v>
      </c>
      <c r="AJ73" s="441">
        <v>66.743495972045338</v>
      </c>
      <c r="AK73" s="441">
        <v>53.874000509893278</v>
      </c>
      <c r="AL73" s="441">
        <v>73.385948544619652</v>
      </c>
      <c r="AM73" s="441">
        <v>284.24078254628859</v>
      </c>
      <c r="AN73" s="442">
        <v>98.194780523657315</v>
      </c>
      <c r="AO73" s="455">
        <f t="shared" si="96"/>
        <v>1016.7097547866492</v>
      </c>
      <c r="AP73" s="440">
        <v>125.1756261779697</v>
      </c>
      <c r="AQ73" s="441">
        <v>491.97471762021013</v>
      </c>
      <c r="AR73" s="441">
        <v>93.234728663004603</v>
      </c>
      <c r="AS73" s="441">
        <v>75.263429007548638</v>
      </c>
      <c r="AT73" s="441">
        <v>103.15676241910542</v>
      </c>
      <c r="AU73" s="441">
        <v>400.36042526976127</v>
      </c>
      <c r="AV73" s="442">
        <v>138.12437191853729</v>
      </c>
      <c r="AW73" s="455">
        <f t="shared" si="137"/>
        <v>1427.2900610761371</v>
      </c>
      <c r="AY73" s="465"/>
      <c r="AZ73" s="153" t="s">
        <v>32</v>
      </c>
      <c r="BA73" s="16">
        <f t="shared" si="153"/>
        <v>26.02127182970213</v>
      </c>
      <c r="BB73" s="17">
        <f t="shared" si="97"/>
        <v>25.9875906238412</v>
      </c>
      <c r="BC73" s="17">
        <f t="shared" si="98"/>
        <v>25.961264854751988</v>
      </c>
      <c r="BD73" s="17">
        <f t="shared" si="99"/>
        <v>26.127057772743356</v>
      </c>
      <c r="BE73" s="17">
        <f t="shared" si="100"/>
        <v>26.031035085178871</v>
      </c>
      <c r="BF73" s="17">
        <f t="shared" si="101"/>
        <v>25.918583969521407</v>
      </c>
      <c r="BG73" s="18">
        <f t="shared" si="122"/>
        <v>25.957263411188009</v>
      </c>
      <c r="BH73" s="423">
        <f t="shared" si="102"/>
        <v>25.977097501977823</v>
      </c>
      <c r="BJ73" s="465"/>
      <c r="BK73" s="153" t="s">
        <v>32</v>
      </c>
      <c r="BL73" s="19">
        <f t="shared" si="154"/>
        <v>18.393888716826126</v>
      </c>
      <c r="BM73" s="20">
        <f t="shared" si="124"/>
        <v>72.440111087735204</v>
      </c>
      <c r="BN73" s="20">
        <f t="shared" si="103"/>
        <v>13.756177966777322</v>
      </c>
      <c r="BO73" s="20">
        <f t="shared" si="104"/>
        <v>11.15992990423161</v>
      </c>
      <c r="BP73" s="20">
        <f t="shared" si="105"/>
        <v>15.157474506442242</v>
      </c>
      <c r="BQ73" s="20">
        <f t="shared" si="106"/>
        <v>58.506999981604508</v>
      </c>
      <c r="BR73" s="21">
        <f t="shared" si="107"/>
        <v>20.235973016780918</v>
      </c>
      <c r="BS73" s="413">
        <f t="shared" si="155"/>
        <v>209.65055518039793</v>
      </c>
      <c r="BU73" s="465"/>
      <c r="BV73" s="153" t="s">
        <v>32</v>
      </c>
      <c r="BW73" s="19">
        <f t="shared" si="126"/>
        <v>-36.093844735507005</v>
      </c>
      <c r="BX73" s="20">
        <f t="shared" si="127"/>
        <v>-140.78575237252772</v>
      </c>
      <c r="BY73" s="20">
        <f t="shared" si="108"/>
        <v>-26.491232690959265</v>
      </c>
      <c r="BZ73" s="20">
        <f t="shared" si="109"/>
        <v>-21.389428497655359</v>
      </c>
      <c r="CA73" s="20">
        <f t="shared" si="110"/>
        <v>-29.770813874485768</v>
      </c>
      <c r="CB73" s="20">
        <f t="shared" si="111"/>
        <v>-116.11964272347268</v>
      </c>
      <c r="CC73" s="21">
        <f t="shared" si="128"/>
        <v>-39.929591394879978</v>
      </c>
      <c r="CD73" s="413">
        <f t="shared" si="129"/>
        <v>-410.58030628948779</v>
      </c>
      <c r="CF73" s="465"/>
      <c r="CG73" s="153" t="s">
        <v>32</v>
      </c>
      <c r="CH73" s="16">
        <f t="shared" si="112"/>
        <v>-28.834562955722873</v>
      </c>
      <c r="CI73" s="17">
        <f t="shared" si="113"/>
        <v>-28.616460832284091</v>
      </c>
      <c r="CJ73" s="17">
        <f t="shared" si="114"/>
        <v>-28.413481833267724</v>
      </c>
      <c r="CK73" s="17">
        <f t="shared" si="115"/>
        <v>-28.41941800912376</v>
      </c>
      <c r="CL73" s="17">
        <f t="shared" si="116"/>
        <v>-28.859779210143159</v>
      </c>
      <c r="CM73" s="17">
        <f t="shared" si="117"/>
        <v>-29.003776445994063</v>
      </c>
      <c r="CN73" s="18">
        <f t="shared" si="118"/>
        <v>-28.908432914670243</v>
      </c>
      <c r="CO73" s="423">
        <f t="shared" si="119"/>
        <v>-28.766423692456854</v>
      </c>
    </row>
    <row r="74" spans="1:93" s="1" customFormat="1" x14ac:dyDescent="0.3">
      <c r="A74" s="428">
        <v>2027</v>
      </c>
      <c r="B74" s="327">
        <v>4</v>
      </c>
      <c r="C74" s="429" t="s">
        <v>3</v>
      </c>
      <c r="D74" s="446">
        <f t="shared" si="150"/>
        <v>447.49529110047439</v>
      </c>
      <c r="E74" s="447">
        <f t="shared" si="151"/>
        <v>417.7999727883045</v>
      </c>
      <c r="F74" s="448">
        <f t="shared" si="152"/>
        <v>40.485670841561237</v>
      </c>
      <c r="G74" s="437">
        <f>1/23000*(SUMPRODUCT(M71:M77,J71:J77)+SUMPRODUCT(N71:N77,K71:K77)+SUMPRODUCT(O71:O77,L71:L77))/SUM(J71:L77)*J74</f>
        <v>324.17080987703361</v>
      </c>
      <c r="H74" s="438">
        <f>1/23000*(SUMPRODUCT(M71:M77,J71:J77)+SUMPRODUCT(N71:N77,K71:K77)+SUMPRODUCT(O71:O77,L71:L77))/SUM(J71:L77)*K74</f>
        <v>482.98990770008345</v>
      </c>
      <c r="I74" s="439">
        <f>1/23000*(SUMPRODUCT(M71:M77,J71:J77)+SUMPRODUCT(N71:N77,K71:K77)+SUMPRODUCT(O71:O77,L71:L77))/SUM(J71:L77)*L74</f>
        <v>49.849453883908524</v>
      </c>
      <c r="J74" s="8">
        <v>66.117847813595091</v>
      </c>
      <c r="K74" s="8">
        <v>98.510576029130902</v>
      </c>
      <c r="L74" s="9">
        <v>10.16728991341733</v>
      </c>
      <c r="M74" s="14">
        <v>155667.37326853219</v>
      </c>
      <c r="N74" s="14">
        <v>97546.880360230309</v>
      </c>
      <c r="O74" s="15">
        <v>91584.919608428143</v>
      </c>
      <c r="P74" s="13"/>
      <c r="Q74" s="15"/>
      <c r="R74" s="14"/>
      <c r="X74" s="463">
        <f>1+X71</f>
        <v>2027</v>
      </c>
      <c r="Y74" s="120" t="s">
        <v>30</v>
      </c>
      <c r="Z74" s="434">
        <v>1236.3210015926572</v>
      </c>
      <c r="AA74" s="435">
        <v>533.16221494853755</v>
      </c>
      <c r="AB74" s="435">
        <v>539.49984293149396</v>
      </c>
      <c r="AC74" s="435">
        <v>324.17080987703361</v>
      </c>
      <c r="AD74" s="435">
        <v>249.18811577262193</v>
      </c>
      <c r="AE74" s="435">
        <v>298.82798146746785</v>
      </c>
      <c r="AF74" s="436">
        <v>1018.2232975388348</v>
      </c>
      <c r="AG74" s="453">
        <f t="shared" si="95"/>
        <v>4199.3932641286474</v>
      </c>
      <c r="AH74" s="434">
        <v>1555.0905651586481</v>
      </c>
      <c r="AI74" s="435">
        <v>83.707800212910655</v>
      </c>
      <c r="AJ74" s="435">
        <v>578.75041690416037</v>
      </c>
      <c r="AK74" s="435">
        <v>372.05909255151306</v>
      </c>
      <c r="AL74" s="435">
        <v>292.00991189595146</v>
      </c>
      <c r="AM74" s="435">
        <v>36.568644626862103</v>
      </c>
      <c r="AN74" s="436">
        <v>972.91614844753121</v>
      </c>
      <c r="AO74" s="453">
        <f t="shared" si="96"/>
        <v>3891.1025797975767</v>
      </c>
      <c r="AP74" s="437">
        <v>1840.1642738294954</v>
      </c>
      <c r="AQ74" s="438">
        <v>794.90983722888791</v>
      </c>
      <c r="AR74" s="438">
        <v>805.77290449447582</v>
      </c>
      <c r="AS74" s="438">
        <v>484.95859501683293</v>
      </c>
      <c r="AT74" s="438">
        <v>371.94331022935717</v>
      </c>
      <c r="AU74" s="438">
        <v>445.57378263169619</v>
      </c>
      <c r="AV74" s="439">
        <v>1519.0821452149376</v>
      </c>
      <c r="AW74" s="453">
        <f t="shared" si="137"/>
        <v>6262.4048486456832</v>
      </c>
      <c r="AY74" s="463">
        <f>1+AY71</f>
        <v>2027</v>
      </c>
      <c r="AZ74" s="120" t="s">
        <v>30</v>
      </c>
      <c r="BA74" s="7">
        <f>AH74/Z74*100-100</f>
        <v>25.783721473253678</v>
      </c>
      <c r="BB74" s="8">
        <f t="shared" si="97"/>
        <v>-84.299750082441534</v>
      </c>
      <c r="BC74" s="8">
        <f t="shared" si="98"/>
        <v>7.2753633734886023</v>
      </c>
      <c r="BD74" s="8">
        <f t="shared" si="99"/>
        <v>14.772546205700849</v>
      </c>
      <c r="BE74" s="8">
        <f t="shared" si="100"/>
        <v>17.184525831241231</v>
      </c>
      <c r="BF74" s="8">
        <f t="shared" si="101"/>
        <v>-87.762643763384261</v>
      </c>
      <c r="BG74" s="9">
        <f t="shared" si="122"/>
        <v>-4.4496280138960032</v>
      </c>
      <c r="BH74" s="421">
        <f t="shared" si="102"/>
        <v>-7.3413149219555009</v>
      </c>
      <c r="BJ74" s="463">
        <f>1+BJ71</f>
        <v>2027</v>
      </c>
      <c r="BK74" s="120" t="s">
        <v>30</v>
      </c>
      <c r="BL74" s="13">
        <f>AH74-Z74</f>
        <v>318.76956356599089</v>
      </c>
      <c r="BM74" s="14">
        <f t="shared" si="124"/>
        <v>-449.45441473562687</v>
      </c>
      <c r="BN74" s="14">
        <f t="shared" si="103"/>
        <v>39.250573972666416</v>
      </c>
      <c r="BO74" s="14">
        <f t="shared" si="104"/>
        <v>47.888282674479456</v>
      </c>
      <c r="BP74" s="14">
        <f t="shared" si="105"/>
        <v>42.821796123329534</v>
      </c>
      <c r="BQ74" s="14">
        <f t="shared" si="106"/>
        <v>-262.25933684060573</v>
      </c>
      <c r="BR74" s="15">
        <f t="shared" si="107"/>
        <v>-45.307149091303586</v>
      </c>
      <c r="BS74" s="411">
        <f>SUM(BL74:BR74)</f>
        <v>-308.29068433106988</v>
      </c>
      <c r="BU74" s="463">
        <f>1+BU71</f>
        <v>2027</v>
      </c>
      <c r="BV74" s="120" t="s">
        <v>30</v>
      </c>
      <c r="BW74" s="13">
        <f t="shared" si="126"/>
        <v>-285.07370867084728</v>
      </c>
      <c r="BX74" s="14">
        <f t="shared" si="127"/>
        <v>-711.20203701597723</v>
      </c>
      <c r="BY74" s="14">
        <f t="shared" si="108"/>
        <v>-227.02248759031545</v>
      </c>
      <c r="BZ74" s="14">
        <f t="shared" si="109"/>
        <v>-112.89950246531987</v>
      </c>
      <c r="CA74" s="14">
        <f t="shared" si="110"/>
        <v>-79.933398333405705</v>
      </c>
      <c r="CB74" s="14">
        <f t="shared" si="111"/>
        <v>-409.00513800483407</v>
      </c>
      <c r="CC74" s="15">
        <f t="shared" si="128"/>
        <v>-546.16599676740634</v>
      </c>
      <c r="CD74" s="411">
        <f t="shared" si="129"/>
        <v>-2371.302268848106</v>
      </c>
      <c r="CF74" s="463">
        <f>1+CF71</f>
        <v>2027</v>
      </c>
      <c r="CG74" s="120" t="s">
        <v>30</v>
      </c>
      <c r="CH74" s="7">
        <f t="shared" si="112"/>
        <v>-15.491753248615751</v>
      </c>
      <c r="CI74" s="8">
        <f t="shared" si="113"/>
        <v>-89.469522668794497</v>
      </c>
      <c r="CJ74" s="8">
        <f t="shared" si="114"/>
        <v>-28.17450007614049</v>
      </c>
      <c r="CK74" s="8">
        <f t="shared" si="115"/>
        <v>-23.280235390281334</v>
      </c>
      <c r="CL74" s="8">
        <f t="shared" si="116"/>
        <v>-21.490747685209115</v>
      </c>
      <c r="CM74" s="8">
        <f t="shared" si="117"/>
        <v>-91.792909266142999</v>
      </c>
      <c r="CN74" s="9">
        <f t="shared" si="118"/>
        <v>-35.953684169602852</v>
      </c>
      <c r="CO74" s="421">
        <f t="shared" si="119"/>
        <v>-37.865681414080534</v>
      </c>
    </row>
    <row r="75" spans="1:93" s="1" customFormat="1" x14ac:dyDescent="0.3">
      <c r="A75" s="428">
        <v>2027</v>
      </c>
      <c r="B75" s="327">
        <v>5</v>
      </c>
      <c r="C75" s="429" t="s">
        <v>4</v>
      </c>
      <c r="D75" s="446">
        <f t="shared" si="150"/>
        <v>340.93721989852514</v>
      </c>
      <c r="E75" s="447">
        <f t="shared" si="151"/>
        <v>520.09785715410283</v>
      </c>
      <c r="F75" s="448">
        <f t="shared" si="152"/>
        <v>54.233024899196479</v>
      </c>
      <c r="G75" s="437">
        <f>1/23000*(SUMPRODUCT(M71:M77,J71:J77)+SUMPRODUCT(N71:N77,K71:K77)+SUMPRODUCT(O71:O77,L71:L77))/SUM(J71:L77)*J75</f>
        <v>249.18811577262193</v>
      </c>
      <c r="H75" s="438">
        <f>1/23000*(SUMPRODUCT(M71:M77,J71:J77)+SUMPRODUCT(N71:N77,K71:K77)+SUMPRODUCT(O71:O77,L71:L77))/SUM(J71:L77)*K75</f>
        <v>625.93523280232023</v>
      </c>
      <c r="I75" s="439">
        <f>1/23000*(SUMPRODUCT(M71:M77,J71:J77)+SUMPRODUCT(N71:N77,K71:K77)+SUMPRODUCT(O71:O77,L71:L77))/SUM(J71:L77)*L75</f>
        <v>67.926796163851037</v>
      </c>
      <c r="J75" s="8">
        <v>50.824384594838818</v>
      </c>
      <c r="K75" s="8">
        <v>127.66569105740771</v>
      </c>
      <c r="L75" s="9">
        <v>13.854342940162368</v>
      </c>
      <c r="M75" s="14">
        <v>154287.2800168127</v>
      </c>
      <c r="N75" s="14">
        <v>93699.807798520225</v>
      </c>
      <c r="O75" s="15">
        <v>90033.831129266124</v>
      </c>
      <c r="P75" s="13"/>
      <c r="Q75" s="15"/>
      <c r="R75" s="14"/>
      <c r="X75" s="464"/>
      <c r="Y75" s="152" t="s">
        <v>31</v>
      </c>
      <c r="Z75" s="437">
        <v>653.4111572956291</v>
      </c>
      <c r="AA75" s="438">
        <v>3424.6655401250491</v>
      </c>
      <c r="AB75" s="438">
        <v>684.12117000456124</v>
      </c>
      <c r="AC75" s="438">
        <v>482.98990770008345</v>
      </c>
      <c r="AD75" s="438">
        <v>625.93523280232023</v>
      </c>
      <c r="AE75" s="438">
        <v>2104.2314590700494</v>
      </c>
      <c r="AF75" s="439">
        <v>810.21093284809217</v>
      </c>
      <c r="AG75" s="454">
        <f t="shared" si="95"/>
        <v>8785.5653998457856</v>
      </c>
      <c r="AH75" s="437">
        <v>832.88109389583019</v>
      </c>
      <c r="AI75" s="438">
        <v>3210.1132187574613</v>
      </c>
      <c r="AJ75" s="438">
        <v>889.1688484607929</v>
      </c>
      <c r="AK75" s="438">
        <v>631.2454652416443</v>
      </c>
      <c r="AL75" s="438">
        <v>833.69921824952405</v>
      </c>
      <c r="AM75" s="438">
        <v>2559.0113824213577</v>
      </c>
      <c r="AN75" s="439">
        <v>1010.0739476490404</v>
      </c>
      <c r="AO75" s="454">
        <f t="shared" si="96"/>
        <v>9966.1931746756509</v>
      </c>
      <c r="AP75" s="437">
        <v>1263.0278537056547</v>
      </c>
      <c r="AQ75" s="438">
        <v>6817.1217410624367</v>
      </c>
      <c r="AR75" s="438">
        <v>1372.5588468488743</v>
      </c>
      <c r="AS75" s="438">
        <v>931.11284508014433</v>
      </c>
      <c r="AT75" s="438">
        <v>1269.3587172789473</v>
      </c>
      <c r="AU75" s="438">
        <v>4042.7930818424284</v>
      </c>
      <c r="AV75" s="439">
        <v>1567.4422809257599</v>
      </c>
      <c r="AW75" s="454">
        <f t="shared" si="137"/>
        <v>17263.415366744244</v>
      </c>
      <c r="AY75" s="464"/>
      <c r="AZ75" s="152" t="s">
        <v>31</v>
      </c>
      <c r="BA75" s="7">
        <f t="shared" ref="BA75:BA76" si="156">AH75/Z75*100-100</f>
        <v>27.46661647820649</v>
      </c>
      <c r="BB75" s="8">
        <f t="shared" si="97"/>
        <v>-6.2649131383426635</v>
      </c>
      <c r="BC75" s="8">
        <f t="shared" si="98"/>
        <v>29.972421180134603</v>
      </c>
      <c r="BD75" s="8">
        <f t="shared" si="99"/>
        <v>30.695373791044375</v>
      </c>
      <c r="BE75" s="8">
        <f t="shared" si="100"/>
        <v>33.19256922430165</v>
      </c>
      <c r="BF75" s="8">
        <f t="shared" si="101"/>
        <v>21.612637782361418</v>
      </c>
      <c r="BG75" s="9">
        <f t="shared" si="122"/>
        <v>24.668022449213353</v>
      </c>
      <c r="BH75" s="422">
        <f t="shared" si="102"/>
        <v>13.438267443215295</v>
      </c>
      <c r="BJ75" s="464"/>
      <c r="BK75" s="152" t="s">
        <v>31</v>
      </c>
      <c r="BL75" s="13">
        <f t="shared" ref="BL75:BL76" si="157">AH75-Z75</f>
        <v>179.46993660020109</v>
      </c>
      <c r="BM75" s="14">
        <f t="shared" si="124"/>
        <v>-214.55232136758787</v>
      </c>
      <c r="BN75" s="14">
        <f t="shared" si="103"/>
        <v>205.04767845623167</v>
      </c>
      <c r="BO75" s="14">
        <f t="shared" si="104"/>
        <v>148.25555754156085</v>
      </c>
      <c r="BP75" s="14">
        <f t="shared" si="105"/>
        <v>207.76398544720382</v>
      </c>
      <c r="BQ75" s="14">
        <f t="shared" si="106"/>
        <v>454.7799233513083</v>
      </c>
      <c r="BR75" s="15">
        <f t="shared" si="107"/>
        <v>199.86301480094824</v>
      </c>
      <c r="BS75" s="412">
        <f t="shared" ref="BS75:BS76" si="158">SUM(BL75:BR75)</f>
        <v>1180.6277748298662</v>
      </c>
      <c r="BU75" s="464"/>
      <c r="BV75" s="152" t="s">
        <v>31</v>
      </c>
      <c r="BW75" s="13">
        <f t="shared" si="126"/>
        <v>-430.14675980982452</v>
      </c>
      <c r="BX75" s="14">
        <f t="shared" si="127"/>
        <v>-3607.0085223049755</v>
      </c>
      <c r="BY75" s="14">
        <f t="shared" si="108"/>
        <v>-483.38999838808138</v>
      </c>
      <c r="BZ75" s="14">
        <f t="shared" si="109"/>
        <v>-299.86737983850003</v>
      </c>
      <c r="CA75" s="14">
        <f t="shared" si="110"/>
        <v>-435.65949902942327</v>
      </c>
      <c r="CB75" s="14">
        <f t="shared" si="111"/>
        <v>-1483.7816994210707</v>
      </c>
      <c r="CC75" s="15">
        <f t="shared" si="128"/>
        <v>-557.36833327671945</v>
      </c>
      <c r="CD75" s="412">
        <f t="shared" si="129"/>
        <v>-7297.2221920685943</v>
      </c>
      <c r="CF75" s="464"/>
      <c r="CG75" s="152" t="s">
        <v>31</v>
      </c>
      <c r="CH75" s="7">
        <f t="shared" si="112"/>
        <v>-34.056791269313464</v>
      </c>
      <c r="CI75" s="8">
        <f t="shared" si="113"/>
        <v>-52.911018158564218</v>
      </c>
      <c r="CJ75" s="8">
        <f t="shared" si="114"/>
        <v>-35.218162011621573</v>
      </c>
      <c r="CK75" s="8">
        <f t="shared" si="115"/>
        <v>-32.205267215778704</v>
      </c>
      <c r="CL75" s="8">
        <f t="shared" si="116"/>
        <v>-34.321227963307493</v>
      </c>
      <c r="CM75" s="8">
        <f t="shared" si="117"/>
        <v>-36.701895679134402</v>
      </c>
      <c r="CN75" s="9">
        <f t="shared" si="118"/>
        <v>-35.559097777273664</v>
      </c>
      <c r="CO75" s="422">
        <f t="shared" si="119"/>
        <v>-42.269863969824627</v>
      </c>
    </row>
    <row r="76" spans="1:93" s="1" customFormat="1" ht="16.2" thickBot="1" x14ac:dyDescent="0.35">
      <c r="A76" s="428">
        <v>2027</v>
      </c>
      <c r="B76" s="327">
        <v>6</v>
      </c>
      <c r="C76" s="429" t="s">
        <v>5</v>
      </c>
      <c r="D76" s="446">
        <f t="shared" si="150"/>
        <v>406.40256802960766</v>
      </c>
      <c r="E76" s="447">
        <f t="shared" si="151"/>
        <v>1800.4452016450261</v>
      </c>
      <c r="F76" s="448">
        <f t="shared" si="152"/>
        <v>207.65620742031899</v>
      </c>
      <c r="G76" s="437">
        <f>1/23000*(SUMPRODUCT(M71:M77,J71:J77)+SUMPRODUCT(N71:N77,K71:K77)+SUMPRODUCT(O71:O77,L71:L77))/SUM(J71:L77)*J76</f>
        <v>298.82798146746785</v>
      </c>
      <c r="H76" s="438">
        <f>1/23000*(SUMPRODUCT(M71:M77,J71:J77)+SUMPRODUCT(N71:N77,K71:K77)+SUMPRODUCT(O71:O77,L71:L77))/SUM(J71:L77)*K76</f>
        <v>2104.2314590700494</v>
      </c>
      <c r="I76" s="439">
        <f>1/23000*(SUMPRODUCT(M71:M77,J71:J77)+SUMPRODUCT(N71:N77,K71:K77)+SUMPRODUCT(O71:O77,L71:L77))/SUM(J71:L77)*L76</f>
        <v>263.2646723793693</v>
      </c>
      <c r="J76" s="8">
        <v>60.948926920978863</v>
      </c>
      <c r="K76" s="8">
        <v>429.17884996538476</v>
      </c>
      <c r="L76" s="9">
        <v>53.695437752948344</v>
      </c>
      <c r="M76" s="14">
        <v>153362.15971119277</v>
      </c>
      <c r="N76" s="14">
        <v>96487.139664910152</v>
      </c>
      <c r="O76" s="15">
        <v>88947.831892944916</v>
      </c>
      <c r="P76" s="13"/>
      <c r="Q76" s="15"/>
      <c r="R76" s="14"/>
      <c r="X76" s="465"/>
      <c r="Y76" s="153" t="s">
        <v>32</v>
      </c>
      <c r="Z76" s="440">
        <v>82.460283626930774</v>
      </c>
      <c r="AA76" s="441">
        <v>325.24929122064623</v>
      </c>
      <c r="AB76" s="441">
        <v>61.848802797508661</v>
      </c>
      <c r="AC76" s="441">
        <v>49.849453883908524</v>
      </c>
      <c r="AD76" s="441">
        <v>67.926796163851037</v>
      </c>
      <c r="AE76" s="441">
        <v>263.2646723793693</v>
      </c>
      <c r="AF76" s="442">
        <v>90.928861085230409</v>
      </c>
      <c r="AG76" s="455">
        <f t="shared" si="95"/>
        <v>941.52816115744486</v>
      </c>
      <c r="AH76" s="440">
        <v>103.30885325769984</v>
      </c>
      <c r="AI76" s="441">
        <v>407.36217146063001</v>
      </c>
      <c r="AJ76" s="441">
        <v>77.443233254654558</v>
      </c>
      <c r="AK76" s="441">
        <v>62.503275367613526</v>
      </c>
      <c r="AL76" s="441">
        <v>85.116615333102033</v>
      </c>
      <c r="AM76" s="441">
        <v>329.6099192018122</v>
      </c>
      <c r="AN76" s="442">
        <v>113.87451322838976</v>
      </c>
      <c r="AO76" s="455">
        <f t="shared" si="96"/>
        <v>1179.2185811039019</v>
      </c>
      <c r="AP76" s="440">
        <v>152.92363188988821</v>
      </c>
      <c r="AQ76" s="441">
        <v>600.91587769827822</v>
      </c>
      <c r="AR76" s="441">
        <v>113.87531994089103</v>
      </c>
      <c r="AS76" s="441">
        <v>91.936597456790508</v>
      </c>
      <c r="AT76" s="441">
        <v>125.99536515883611</v>
      </c>
      <c r="AU76" s="441">
        <v>489.09520458218367</v>
      </c>
      <c r="AV76" s="442">
        <v>168.73118783795462</v>
      </c>
      <c r="AW76" s="455">
        <f t="shared" si="137"/>
        <v>1743.4731845648225</v>
      </c>
      <c r="AY76" s="465"/>
      <c r="AZ76" s="153" t="s">
        <v>32</v>
      </c>
      <c r="BA76" s="16">
        <f t="shared" si="156"/>
        <v>25.283165075071494</v>
      </c>
      <c r="BB76" s="17">
        <f t="shared" si="97"/>
        <v>25.246136565530321</v>
      </c>
      <c r="BC76" s="17">
        <f t="shared" si="98"/>
        <v>25.213795177574653</v>
      </c>
      <c r="BD76" s="17">
        <f t="shared" si="99"/>
        <v>25.384072437731703</v>
      </c>
      <c r="BE76" s="17">
        <f t="shared" si="100"/>
        <v>25.306388848056699</v>
      </c>
      <c r="BF76" s="17">
        <f t="shared" si="101"/>
        <v>25.200968372557853</v>
      </c>
      <c r="BG76" s="18">
        <f t="shared" si="122"/>
        <v>25.234729511955152</v>
      </c>
      <c r="BH76" s="423">
        <f t="shared" si="102"/>
        <v>25.245173724199404</v>
      </c>
      <c r="BJ76" s="465"/>
      <c r="BK76" s="153" t="s">
        <v>32</v>
      </c>
      <c r="BL76" s="19">
        <f t="shared" si="157"/>
        <v>20.848569630769063</v>
      </c>
      <c r="BM76" s="20">
        <f t="shared" si="124"/>
        <v>82.112880239983781</v>
      </c>
      <c r="BN76" s="20">
        <f t="shared" si="103"/>
        <v>15.594430457145897</v>
      </c>
      <c r="BO76" s="20">
        <f t="shared" si="104"/>
        <v>12.653821483705002</v>
      </c>
      <c r="BP76" s="20">
        <f t="shared" si="105"/>
        <v>17.189819169250995</v>
      </c>
      <c r="BQ76" s="20">
        <f t="shared" si="106"/>
        <v>66.345246822442903</v>
      </c>
      <c r="BR76" s="21">
        <f t="shared" si="107"/>
        <v>22.94565214315935</v>
      </c>
      <c r="BS76" s="413">
        <f t="shared" si="158"/>
        <v>237.69041994645698</v>
      </c>
      <c r="BU76" s="465"/>
      <c r="BV76" s="153" t="s">
        <v>32</v>
      </c>
      <c r="BW76" s="19">
        <f t="shared" si="126"/>
        <v>-49.614778632188376</v>
      </c>
      <c r="BX76" s="20">
        <f t="shared" si="127"/>
        <v>-193.55370623764821</v>
      </c>
      <c r="BY76" s="20">
        <f t="shared" si="108"/>
        <v>-36.432086686236474</v>
      </c>
      <c r="BZ76" s="20">
        <f t="shared" si="109"/>
        <v>-29.433322089176983</v>
      </c>
      <c r="CA76" s="20">
        <f t="shared" si="110"/>
        <v>-40.878749825734076</v>
      </c>
      <c r="CB76" s="20">
        <f t="shared" si="111"/>
        <v>-159.48528538037147</v>
      </c>
      <c r="CC76" s="21">
        <f t="shared" si="128"/>
        <v>-54.856674609564863</v>
      </c>
      <c r="CD76" s="413">
        <f t="shared" si="129"/>
        <v>-564.25460346092041</v>
      </c>
      <c r="CF76" s="465"/>
      <c r="CG76" s="153" t="s">
        <v>32</v>
      </c>
      <c r="CH76" s="16">
        <f t="shared" si="112"/>
        <v>-32.444153999633755</v>
      </c>
      <c r="CI76" s="17">
        <f t="shared" si="113"/>
        <v>-32.209784001552393</v>
      </c>
      <c r="CJ76" s="17">
        <f t="shared" si="114"/>
        <v>-31.992960990271797</v>
      </c>
      <c r="CK76" s="17">
        <f t="shared" si="115"/>
        <v>-32.01480466253976</v>
      </c>
      <c r="CL76" s="17">
        <f t="shared" si="116"/>
        <v>-32.444645701213105</v>
      </c>
      <c r="CM76" s="17">
        <f t="shared" si="117"/>
        <v>-32.608229213086233</v>
      </c>
      <c r="CN76" s="18">
        <f t="shared" si="118"/>
        <v>-32.511283368814958</v>
      </c>
      <c r="CO76" s="423">
        <f t="shared" si="119"/>
        <v>-32.363824603460174</v>
      </c>
    </row>
    <row r="77" spans="1:93" s="1" customFormat="1" ht="16.2" thickBot="1" x14ac:dyDescent="0.35">
      <c r="A77" s="432">
        <v>2027</v>
      </c>
      <c r="B77" s="409">
        <v>7</v>
      </c>
      <c r="C77" s="433" t="s">
        <v>6</v>
      </c>
      <c r="D77" s="449">
        <f t="shared" si="150"/>
        <v>1385.1625880680022</v>
      </c>
      <c r="E77" s="450">
        <f t="shared" si="151"/>
        <v>686.69605932584614</v>
      </c>
      <c r="F77" s="451">
        <f t="shared" si="152"/>
        <v>72.050938954510727</v>
      </c>
      <c r="G77" s="440">
        <f>1/23000*(SUMPRODUCT(M71:M77,J71:J77)+SUMPRODUCT(N71:N77,K71:K77)+SUMPRODUCT(O71:O77,L71:L77))/SUM(J71:L77)*J77</f>
        <v>1018.2232975388348</v>
      </c>
      <c r="H77" s="441">
        <f>1/23000*(SUMPRODUCT(M71:M77,J71:J77)+SUMPRODUCT(N71:N77,K71:K77)+SUMPRODUCT(O71:O77,L71:L77))/SUM(J71:L77)*K77</f>
        <v>810.21093284809217</v>
      </c>
      <c r="I77" s="442">
        <f>1/23000*(SUMPRODUCT(M71:M77,J71:J77)+SUMPRODUCT(N71:N77,K71:K77)+SUMPRODUCT(O71:O77,L71:L77))/SUM(J71:L77)*L77</f>
        <v>90.928861085230409</v>
      </c>
      <c r="J77" s="17">
        <v>207.67672774876581</v>
      </c>
      <c r="K77" s="17">
        <v>165.25054546176239</v>
      </c>
      <c r="L77" s="18">
        <v>18.545841932459336</v>
      </c>
      <c r="M77" s="20">
        <v>153405.43868788582</v>
      </c>
      <c r="N77" s="20">
        <v>95576.140583142973</v>
      </c>
      <c r="O77" s="21">
        <v>89355.42543654106</v>
      </c>
      <c r="P77" s="19"/>
      <c r="Q77" s="21"/>
      <c r="R77" s="14"/>
      <c r="X77" s="463">
        <f>1+X74</f>
        <v>2028</v>
      </c>
      <c r="Y77" s="120" t="s">
        <v>30</v>
      </c>
      <c r="Z77" s="434">
        <v>1224.0837848076883</v>
      </c>
      <c r="AA77" s="435">
        <v>526.26923762948149</v>
      </c>
      <c r="AB77" s="435">
        <v>532.13933869260461</v>
      </c>
      <c r="AC77" s="435">
        <v>319.58648153166558</v>
      </c>
      <c r="AD77" s="435">
        <v>245.86478412160008</v>
      </c>
      <c r="AE77" s="435">
        <v>294.69524940174193</v>
      </c>
      <c r="AF77" s="436">
        <v>1003.8328205668316</v>
      </c>
      <c r="AG77" s="453">
        <f t="shared" si="95"/>
        <v>4146.4716967516133</v>
      </c>
      <c r="AH77" s="434">
        <v>1522.4617616440728</v>
      </c>
      <c r="AI77" s="435">
        <v>81.800300314513052</v>
      </c>
      <c r="AJ77" s="435">
        <v>565.93989302067962</v>
      </c>
      <c r="AK77" s="435">
        <v>363.35415198326439</v>
      </c>
      <c r="AL77" s="435">
        <v>285.32195488292001</v>
      </c>
      <c r="AM77" s="435">
        <v>35.703502968001658</v>
      </c>
      <c r="AN77" s="436">
        <v>949.89729810039694</v>
      </c>
      <c r="AO77" s="453">
        <f t="shared" si="96"/>
        <v>3804.4788629138493</v>
      </c>
      <c r="AP77" s="437">
        <v>1977.6001296033246</v>
      </c>
      <c r="AQ77" s="438">
        <v>854.03979683709247</v>
      </c>
      <c r="AR77" s="438">
        <v>865.60151924278841</v>
      </c>
      <c r="AS77" s="438">
        <v>520.53612956841505</v>
      </c>
      <c r="AT77" s="438">
        <v>399.3230941389109</v>
      </c>
      <c r="AU77" s="438">
        <v>478.53832083389858</v>
      </c>
      <c r="AV77" s="439">
        <v>1631.3420307612294</v>
      </c>
      <c r="AW77" s="453">
        <f t="shared" si="137"/>
        <v>6726.9810209856605</v>
      </c>
      <c r="AY77" s="463">
        <f>1+AY74</f>
        <v>2028</v>
      </c>
      <c r="AZ77" s="120" t="s">
        <v>30</v>
      </c>
      <c r="BA77" s="7">
        <f>AH77/Z77*100-100</f>
        <v>24.375617138271437</v>
      </c>
      <c r="BB77" s="8">
        <f t="shared" si="97"/>
        <v>-84.456568146948314</v>
      </c>
      <c r="BC77" s="8">
        <f t="shared" si="98"/>
        <v>6.3518240187087969</v>
      </c>
      <c r="BD77" s="8">
        <f t="shared" si="99"/>
        <v>13.695094436359057</v>
      </c>
      <c r="BE77" s="8">
        <f t="shared" si="100"/>
        <v>16.048321398401313</v>
      </c>
      <c r="BF77" s="8">
        <f t="shared" si="101"/>
        <v>-87.884601791008507</v>
      </c>
      <c r="BG77" s="9">
        <f t="shared" si="122"/>
        <v>-5.3729586601859722</v>
      </c>
      <c r="BH77" s="421">
        <f t="shared" si="102"/>
        <v>-8.2478034061027046</v>
      </c>
      <c r="BJ77" s="463">
        <f>1+BJ74</f>
        <v>2028</v>
      </c>
      <c r="BK77" s="120" t="s">
        <v>30</v>
      </c>
      <c r="BL77" s="13">
        <f>AH77-Z77</f>
        <v>298.37797683638451</v>
      </c>
      <c r="BM77" s="14">
        <f t="shared" si="124"/>
        <v>-444.46893731496846</v>
      </c>
      <c r="BN77" s="14">
        <f t="shared" si="103"/>
        <v>33.800554328075009</v>
      </c>
      <c r="BO77" s="14">
        <f t="shared" si="104"/>
        <v>43.767670451598804</v>
      </c>
      <c r="BP77" s="14">
        <f t="shared" si="105"/>
        <v>39.457170761319929</v>
      </c>
      <c r="BQ77" s="14">
        <f t="shared" si="106"/>
        <v>-258.99174643374027</v>
      </c>
      <c r="BR77" s="15">
        <f t="shared" si="107"/>
        <v>-53.935522466434691</v>
      </c>
      <c r="BS77" s="411">
        <f>SUM(BL77:BR77)</f>
        <v>-341.99283383776515</v>
      </c>
      <c r="BU77" s="463">
        <f>1+BU74</f>
        <v>2028</v>
      </c>
      <c r="BV77" s="120" t="s">
        <v>30</v>
      </c>
      <c r="BW77" s="13">
        <f t="shared" si="126"/>
        <v>-455.13836795925181</v>
      </c>
      <c r="BX77" s="14">
        <f t="shared" si="127"/>
        <v>-772.23949652257943</v>
      </c>
      <c r="BY77" s="14">
        <f t="shared" si="108"/>
        <v>-299.66162622210879</v>
      </c>
      <c r="BZ77" s="14">
        <f t="shared" si="109"/>
        <v>-157.18197758515066</v>
      </c>
      <c r="CA77" s="14">
        <f t="shared" si="110"/>
        <v>-114.00113925599089</v>
      </c>
      <c r="CB77" s="14">
        <f t="shared" si="111"/>
        <v>-442.83481786589692</v>
      </c>
      <c r="CC77" s="15">
        <f t="shared" si="128"/>
        <v>-681.44473266083241</v>
      </c>
      <c r="CD77" s="411">
        <f t="shared" si="129"/>
        <v>-2922.5021580718108</v>
      </c>
      <c r="CF77" s="463">
        <f>1+CF74</f>
        <v>2028</v>
      </c>
      <c r="CG77" s="120" t="s">
        <v>30</v>
      </c>
      <c r="CH77" s="7">
        <f t="shared" si="112"/>
        <v>-23.014681337553583</v>
      </c>
      <c r="CI77" s="8">
        <f t="shared" si="113"/>
        <v>-90.421956843526772</v>
      </c>
      <c r="CJ77" s="8">
        <f t="shared" si="114"/>
        <v>-34.618888664179678</v>
      </c>
      <c r="CK77" s="8">
        <f t="shared" si="115"/>
        <v>-30.196170574264031</v>
      </c>
      <c r="CL77" s="8">
        <f t="shared" si="116"/>
        <v>-28.548596594900104</v>
      </c>
      <c r="CM77" s="8">
        <f t="shared" si="117"/>
        <v>-92.539050392916309</v>
      </c>
      <c r="CN77" s="9">
        <f t="shared" si="118"/>
        <v>-41.772033075298829</v>
      </c>
      <c r="CO77" s="421">
        <f t="shared" si="119"/>
        <v>-43.444483475643821</v>
      </c>
    </row>
    <row r="78" spans="1:93" s="1" customFormat="1" x14ac:dyDescent="0.3">
      <c r="A78" s="430">
        <v>2028</v>
      </c>
      <c r="B78" s="47">
        <v>1</v>
      </c>
      <c r="C78" s="431" t="s">
        <v>0</v>
      </c>
      <c r="D78" s="443">
        <f t="shared" si="150"/>
        <v>1832.7228416103183</v>
      </c>
      <c r="E78" s="444">
        <f t="shared" si="151"/>
        <v>605.84998378953958</v>
      </c>
      <c r="F78" s="445">
        <f t="shared" si="152"/>
        <v>74.42234524108305</v>
      </c>
      <c r="G78" s="434">
        <f>1/23000*(SUMPRODUCT(M78:M84,J78:J84)+SUMPRODUCT(N78:N84,K78:K84)+SUMPRODUCT(O78:O84,L78:L84))/SUM(J78:L84)*J78</f>
        <v>1224.0837848076883</v>
      </c>
      <c r="H78" s="435">
        <f>1/23000*(SUMPRODUCT(M78:M84,J78:J84)+SUMPRODUCT(N78:N84,K78:K84)+SUMPRODUCT(O78:O84,L78:L84))/SUM(J78:L84)*K78</f>
        <v>743.4387612853244</v>
      </c>
      <c r="I78" s="436">
        <f>1/23000*(SUMPRODUCT(M78:M84,J78:J84)+SUMPRODUCT(N78:N84,K78:K84)+SUMPRODUCT(O78:O84,L78:L84))/SUM(J78:L84)*L78</f>
        <v>98.297259868488695</v>
      </c>
      <c r="J78" s="5">
        <v>239.30175225261152</v>
      </c>
      <c r="K78" s="5">
        <v>145.3382525576379</v>
      </c>
      <c r="L78" s="6">
        <v>19.216582083762532</v>
      </c>
      <c r="M78" s="11">
        <v>176148.41914128652</v>
      </c>
      <c r="N78" s="11">
        <v>95876.683405377262</v>
      </c>
      <c r="O78" s="12">
        <v>89074.838235216652</v>
      </c>
      <c r="P78" s="458">
        <f>SUM(J78:L84)</f>
        <v>2982.6946977774733</v>
      </c>
      <c r="Q78" s="459">
        <f>(SUMPRODUCT(M78:M84,J78:J84)+SUMPRODUCT(N78:N84,K78:K84)+SUMPRODUCT(O78:O84,L78:L84))/SUM(J78:L84)</f>
        <v>117650.31716465246</v>
      </c>
      <c r="R78" s="14"/>
      <c r="X78" s="464"/>
      <c r="Y78" s="152" t="s">
        <v>31</v>
      </c>
      <c r="Z78" s="437">
        <v>743.4387612853244</v>
      </c>
      <c r="AA78" s="438">
        <v>3893.7020647739482</v>
      </c>
      <c r="AB78" s="438">
        <v>778.04511437949759</v>
      </c>
      <c r="AC78" s="438">
        <v>549.25709278031934</v>
      </c>
      <c r="AD78" s="438">
        <v>712.1307916063447</v>
      </c>
      <c r="AE78" s="438">
        <v>2391.0759650316804</v>
      </c>
      <c r="AF78" s="439">
        <v>920.84216052188117</v>
      </c>
      <c r="AG78" s="454">
        <f t="shared" si="95"/>
        <v>9988.4919503789952</v>
      </c>
      <c r="AH78" s="437">
        <v>938.11573829813506</v>
      </c>
      <c r="AI78" s="438">
        <v>3617.4388548410438</v>
      </c>
      <c r="AJ78" s="438">
        <v>1002.2042923679995</v>
      </c>
      <c r="AK78" s="438">
        <v>711.17697751046751</v>
      </c>
      <c r="AL78" s="438">
        <v>939.67016640323641</v>
      </c>
      <c r="AM78" s="438">
        <v>2882.5519749924974</v>
      </c>
      <c r="AN78" s="439">
        <v>1137.8699233828127</v>
      </c>
      <c r="AO78" s="454">
        <f t="shared" si="96"/>
        <v>11229.027927796191</v>
      </c>
      <c r="AP78" s="437">
        <v>1502.4134703732257</v>
      </c>
      <c r="AQ78" s="438">
        <v>8142.83251490154</v>
      </c>
      <c r="AR78" s="438">
        <v>1641.7947263041049</v>
      </c>
      <c r="AS78" s="438">
        <v>1107.4223487758591</v>
      </c>
      <c r="AT78" s="438">
        <v>1518.9184534277895</v>
      </c>
      <c r="AU78" s="438">
        <v>4804.1800441543874</v>
      </c>
      <c r="AV78" s="439">
        <v>1864.5668076752918</v>
      </c>
      <c r="AW78" s="454">
        <f t="shared" si="137"/>
        <v>20582.128365612196</v>
      </c>
      <c r="AY78" s="464"/>
      <c r="AZ78" s="152" t="s">
        <v>31</v>
      </c>
      <c r="BA78" s="7">
        <f t="shared" ref="BA78:BA79" si="159">AH78/Z78*100-100</f>
        <v>26.18601385220154</v>
      </c>
      <c r="BB78" s="8">
        <f t="shared" si="97"/>
        <v>-7.0951296564839623</v>
      </c>
      <c r="BC78" s="8">
        <f t="shared" si="98"/>
        <v>28.810563018221899</v>
      </c>
      <c r="BD78" s="8">
        <f t="shared" si="99"/>
        <v>29.479798596776533</v>
      </c>
      <c r="BE78" s="8">
        <f t="shared" si="100"/>
        <v>31.951907918998131</v>
      </c>
      <c r="BF78" s="8">
        <f t="shared" si="101"/>
        <v>20.554596221467406</v>
      </c>
      <c r="BG78" s="9">
        <f t="shared" si="122"/>
        <v>23.568399902316855</v>
      </c>
      <c r="BH78" s="422">
        <f t="shared" si="102"/>
        <v>12.419652371748938</v>
      </c>
      <c r="BJ78" s="464"/>
      <c r="BK78" s="152" t="s">
        <v>31</v>
      </c>
      <c r="BL78" s="13">
        <f t="shared" ref="BL78:BL79" si="160">AH78-Z78</f>
        <v>194.67697701281065</v>
      </c>
      <c r="BM78" s="14">
        <f t="shared" si="124"/>
        <v>-276.26320993290437</v>
      </c>
      <c r="BN78" s="14">
        <f t="shared" si="103"/>
        <v>224.15917798850194</v>
      </c>
      <c r="BO78" s="14">
        <f t="shared" si="104"/>
        <v>161.91988473014817</v>
      </c>
      <c r="BP78" s="14">
        <f t="shared" si="105"/>
        <v>227.53937479689171</v>
      </c>
      <c r="BQ78" s="14">
        <f t="shared" si="106"/>
        <v>491.47600996081701</v>
      </c>
      <c r="BR78" s="15">
        <f t="shared" si="107"/>
        <v>217.02776286093149</v>
      </c>
      <c r="BS78" s="412">
        <f t="shared" ref="BS78:BS79" si="161">SUM(BL78:BR78)</f>
        <v>1240.5359774171966</v>
      </c>
      <c r="BU78" s="464"/>
      <c r="BV78" s="152" t="s">
        <v>31</v>
      </c>
      <c r="BW78" s="13">
        <f t="shared" si="126"/>
        <v>-564.29773207509061</v>
      </c>
      <c r="BX78" s="14">
        <f t="shared" si="127"/>
        <v>-4525.3936600604957</v>
      </c>
      <c r="BY78" s="14">
        <f t="shared" si="108"/>
        <v>-639.59043393610534</v>
      </c>
      <c r="BZ78" s="14">
        <f t="shared" si="109"/>
        <v>-396.24537126539155</v>
      </c>
      <c r="CA78" s="14">
        <f t="shared" si="110"/>
        <v>-579.24828702455306</v>
      </c>
      <c r="CB78" s="14">
        <f t="shared" si="111"/>
        <v>-1921.6280691618899</v>
      </c>
      <c r="CC78" s="15">
        <f t="shared" si="128"/>
        <v>-726.69688429247913</v>
      </c>
      <c r="CD78" s="412">
        <f t="shared" si="129"/>
        <v>-9353.1004378160051</v>
      </c>
      <c r="CF78" s="464"/>
      <c r="CG78" s="152" t="s">
        <v>31</v>
      </c>
      <c r="CH78" s="7">
        <f t="shared" si="112"/>
        <v>-37.559416445787676</v>
      </c>
      <c r="CI78" s="8">
        <f t="shared" si="113"/>
        <v>-55.575177946727244</v>
      </c>
      <c r="CJ78" s="8">
        <f t="shared" si="114"/>
        <v>-38.956784529080998</v>
      </c>
      <c r="CK78" s="8">
        <f t="shared" si="115"/>
        <v>-35.780871832991252</v>
      </c>
      <c r="CL78" s="8">
        <f t="shared" si="116"/>
        <v>-38.135575067729668</v>
      </c>
      <c r="CM78" s="8">
        <f t="shared" si="117"/>
        <v>-39.999085202897035</v>
      </c>
      <c r="CN78" s="9">
        <f t="shared" si="118"/>
        <v>-38.97403307304991</v>
      </c>
      <c r="CO78" s="422">
        <f t="shared" si="119"/>
        <v>-45.442824336101197</v>
      </c>
    </row>
    <row r="79" spans="1:93" s="1" customFormat="1" ht="16.2" thickBot="1" x14ac:dyDescent="0.35">
      <c r="A79" s="428">
        <v>2028</v>
      </c>
      <c r="B79" s="327">
        <v>2</v>
      </c>
      <c r="C79" s="429" t="s">
        <v>1</v>
      </c>
      <c r="D79" s="446">
        <f t="shared" si="150"/>
        <v>794.94308307748406</v>
      </c>
      <c r="E79" s="447">
        <f t="shared" si="151"/>
        <v>3168.8083289757819</v>
      </c>
      <c r="F79" s="448">
        <f t="shared" si="152"/>
        <v>297.75086312976748</v>
      </c>
      <c r="G79" s="437">
        <f>1/23000*(SUMPRODUCT(M78:M84,J78:J84)+SUMPRODUCT(N78:N84,K78:K84)+SUMPRODUCT(O78:O84,L78:L84))/SUM(J78:L84)*J79</f>
        <v>526.26923762948149</v>
      </c>
      <c r="H79" s="438">
        <f>1/23000*(SUMPRODUCT(M78:M84,J78:J84)+SUMPRODUCT(N78:N84,K78:K84)+SUMPRODUCT(O78:O84,L78:L84))/SUM(J78:L84)*K79</f>
        <v>3893.7020647739482</v>
      </c>
      <c r="I79" s="439">
        <f>1/23000*(SUMPRODUCT(M78:M84,J78:J84)+SUMPRODUCT(N78:N84,K78:K84)+SUMPRODUCT(O78:O84,L78:L84))/SUM(J78:L84)*L79</f>
        <v>387.71495350970213</v>
      </c>
      <c r="J79" s="8">
        <v>102.88278652524303</v>
      </c>
      <c r="K79" s="8">
        <v>761.1976716090594</v>
      </c>
      <c r="L79" s="9">
        <v>75.796174167921052</v>
      </c>
      <c r="M79" s="14">
        <v>177713.79963834956</v>
      </c>
      <c r="N79" s="14">
        <v>95747.260251571657</v>
      </c>
      <c r="O79" s="15">
        <v>90351.12823521666</v>
      </c>
      <c r="P79" s="13"/>
      <c r="Q79" s="15"/>
      <c r="R79" s="14"/>
      <c r="X79" s="465"/>
      <c r="Y79" s="153" t="s">
        <v>32</v>
      </c>
      <c r="Z79" s="440">
        <v>98.297259868488695</v>
      </c>
      <c r="AA79" s="441">
        <v>387.71495350970213</v>
      </c>
      <c r="AB79" s="441">
        <v>73.742676690263025</v>
      </c>
      <c r="AC79" s="441">
        <v>59.414373649447654</v>
      </c>
      <c r="AD79" s="441">
        <v>80.906887532082237</v>
      </c>
      <c r="AE79" s="441">
        <v>313.75018257600982</v>
      </c>
      <c r="AF79" s="442">
        <v>108.3829407323953</v>
      </c>
      <c r="AG79" s="455">
        <f t="shared" si="95"/>
        <v>1122.2092745583889</v>
      </c>
      <c r="AH79" s="440">
        <v>120.06269023589063</v>
      </c>
      <c r="AI79" s="441">
        <v>473.57043260001376</v>
      </c>
      <c r="AJ79" s="441">
        <v>90.06723319358828</v>
      </c>
      <c r="AK79" s="441">
        <v>72.688086976065975</v>
      </c>
      <c r="AL79" s="441">
        <v>98.947204897793611</v>
      </c>
      <c r="AM79" s="441">
        <v>383.07135175350186</v>
      </c>
      <c r="AN79" s="442">
        <v>132.35638972107802</v>
      </c>
      <c r="AO79" s="455">
        <f t="shared" si="96"/>
        <v>1370.7633893779321</v>
      </c>
      <c r="AP79" s="440">
        <v>187.15336389537578</v>
      </c>
      <c r="AQ79" s="441">
        <v>735.32912826179142</v>
      </c>
      <c r="AR79" s="441">
        <v>139.34397931139603</v>
      </c>
      <c r="AS79" s="441">
        <v>112.51871137124168</v>
      </c>
      <c r="AT79" s="441">
        <v>154.19870179943655</v>
      </c>
      <c r="AU79" s="441">
        <v>598.54011881827648</v>
      </c>
      <c r="AV79" s="442">
        <v>206.48444066202327</v>
      </c>
      <c r="AW79" s="455">
        <f t="shared" si="137"/>
        <v>2133.5684441195408</v>
      </c>
      <c r="AY79" s="465"/>
      <c r="AZ79" s="153" t="s">
        <v>32</v>
      </c>
      <c r="BA79" s="16">
        <f t="shared" si="159"/>
        <v>22.14245890121633</v>
      </c>
      <c r="BB79" s="17">
        <f t="shared" si="97"/>
        <v>22.14396899400559</v>
      </c>
      <c r="BC79" s="17">
        <f t="shared" si="98"/>
        <v>22.137190072300086</v>
      </c>
      <c r="BD79" s="17">
        <f t="shared" si="99"/>
        <v>22.340912663549915</v>
      </c>
      <c r="BE79" s="17">
        <f t="shared" si="100"/>
        <v>22.297628688976317</v>
      </c>
      <c r="BF79" s="17">
        <f t="shared" si="101"/>
        <v>22.09438369352921</v>
      </c>
      <c r="BG79" s="18">
        <f t="shared" si="122"/>
        <v>22.11920882260867</v>
      </c>
      <c r="BH79" s="423">
        <f t="shared" si="102"/>
        <v>22.148642009517715</v>
      </c>
      <c r="BJ79" s="465"/>
      <c r="BK79" s="153" t="s">
        <v>32</v>
      </c>
      <c r="BL79" s="19">
        <f t="shared" si="160"/>
        <v>21.765430367401933</v>
      </c>
      <c r="BM79" s="20">
        <f t="shared" si="124"/>
        <v>85.855479090311633</v>
      </c>
      <c r="BN79" s="20">
        <f t="shared" si="103"/>
        <v>16.324556503325255</v>
      </c>
      <c r="BO79" s="20">
        <f t="shared" si="104"/>
        <v>13.273713326618321</v>
      </c>
      <c r="BP79" s="20">
        <f t="shared" si="105"/>
        <v>18.040317365711374</v>
      </c>
      <c r="BQ79" s="20">
        <f t="shared" si="106"/>
        <v>69.321169177492038</v>
      </c>
      <c r="BR79" s="21">
        <f t="shared" si="107"/>
        <v>23.973448988682719</v>
      </c>
      <c r="BS79" s="413">
        <f t="shared" si="161"/>
        <v>248.55411481954326</v>
      </c>
      <c r="BU79" s="465"/>
      <c r="BV79" s="153" t="s">
        <v>32</v>
      </c>
      <c r="BW79" s="19">
        <f t="shared" si="126"/>
        <v>-67.090673659485148</v>
      </c>
      <c r="BX79" s="20">
        <f t="shared" si="127"/>
        <v>-261.75869566177767</v>
      </c>
      <c r="BY79" s="20">
        <f t="shared" si="108"/>
        <v>-49.276746117807747</v>
      </c>
      <c r="BZ79" s="20">
        <f t="shared" si="109"/>
        <v>-39.830624395175704</v>
      </c>
      <c r="CA79" s="20">
        <f t="shared" si="110"/>
        <v>-55.251496901642938</v>
      </c>
      <c r="CB79" s="20">
        <f t="shared" si="111"/>
        <v>-215.46876706477462</v>
      </c>
      <c r="CC79" s="21">
        <f t="shared" si="128"/>
        <v>-74.128050940945258</v>
      </c>
      <c r="CD79" s="413">
        <f t="shared" si="129"/>
        <v>-762.80505474160918</v>
      </c>
      <c r="CF79" s="465"/>
      <c r="CG79" s="153" t="s">
        <v>32</v>
      </c>
      <c r="CH79" s="16">
        <f t="shared" si="112"/>
        <v>-35.84796568069747</v>
      </c>
      <c r="CI79" s="17">
        <f t="shared" si="113"/>
        <v>-35.597487655702736</v>
      </c>
      <c r="CJ79" s="17">
        <f t="shared" si="114"/>
        <v>-35.36338373665042</v>
      </c>
      <c r="CK79" s="17">
        <f t="shared" si="115"/>
        <v>-35.399111765295146</v>
      </c>
      <c r="CL79" s="17">
        <f t="shared" si="116"/>
        <v>-35.831363206616075</v>
      </c>
      <c r="CM79" s="17">
        <f t="shared" si="117"/>
        <v>-35.999051741123694</v>
      </c>
      <c r="CN79" s="18">
        <f t="shared" si="118"/>
        <v>-35.90006622449539</v>
      </c>
      <c r="CO79" s="423">
        <f t="shared" si="119"/>
        <v>-35.752546717871766</v>
      </c>
    </row>
    <row r="80" spans="1:93" s="1" customFormat="1" x14ac:dyDescent="0.3">
      <c r="A80" s="428">
        <v>2028</v>
      </c>
      <c r="B80" s="327">
        <v>3</v>
      </c>
      <c r="C80" s="429" t="s">
        <v>2</v>
      </c>
      <c r="D80" s="446">
        <f t="shared" si="150"/>
        <v>809.00873178079848</v>
      </c>
      <c r="E80" s="447">
        <f t="shared" si="151"/>
        <v>636.07426581409698</v>
      </c>
      <c r="F80" s="448">
        <f t="shared" si="152"/>
        <v>57.47344453418193</v>
      </c>
      <c r="G80" s="437">
        <f>1/23000*(SUMPRODUCT(M78:M84,J78:J84)+SUMPRODUCT(N78:N84,K78:K84)+SUMPRODUCT(O78:O84,L78:L84))/SUM(J78:L84)*J80</f>
        <v>532.13933869260461</v>
      </c>
      <c r="H80" s="438">
        <f>1/23000*(SUMPRODUCT(M78:M84,J78:J84)+SUMPRODUCT(N78:N84,K78:K84)+SUMPRODUCT(O78:O84,L78:L84))/SUM(J78:L84)*K80</f>
        <v>778.04511437949759</v>
      </c>
      <c r="I80" s="439">
        <f>1/23000*(SUMPRODUCT(M78:M84,J78:J84)+SUMPRODUCT(N78:N84,K78:K84)+SUMPRODUCT(O78:O84,L78:L84))/SUM(J78:L84)*L80</f>
        <v>73.742676690263025</v>
      </c>
      <c r="J80" s="8">
        <v>104.03035950001777</v>
      </c>
      <c r="K80" s="8">
        <v>152.10360721496579</v>
      </c>
      <c r="L80" s="9">
        <v>14.4162940207154</v>
      </c>
      <c r="M80" s="14">
        <v>178863.1791756443</v>
      </c>
      <c r="N80" s="14">
        <v>96182.519149912594</v>
      </c>
      <c r="O80" s="15">
        <v>91694.108235216641</v>
      </c>
      <c r="P80" s="13"/>
      <c r="Q80" s="15"/>
      <c r="R80" s="14"/>
      <c r="X80" s="463">
        <f>1+X77</f>
        <v>2029</v>
      </c>
      <c r="Y80" s="120" t="s">
        <v>30</v>
      </c>
      <c r="Z80" s="434">
        <v>1192.8903269234274</v>
      </c>
      <c r="AA80" s="435">
        <v>512.41017486640317</v>
      </c>
      <c r="AB80" s="435">
        <v>517.78237761694129</v>
      </c>
      <c r="AC80" s="435">
        <v>310.38227558441605</v>
      </c>
      <c r="AD80" s="435">
        <v>238.95993090628232</v>
      </c>
      <c r="AE80" s="435">
        <v>286.52535961431261</v>
      </c>
      <c r="AF80" s="436">
        <v>975.81613979935321</v>
      </c>
      <c r="AG80" s="453">
        <f t="shared" si="95"/>
        <v>4034.7665853111362</v>
      </c>
      <c r="AH80" s="434">
        <v>1472.7413317980627</v>
      </c>
      <c r="AI80" s="435">
        <v>78.897051419903065</v>
      </c>
      <c r="AJ80" s="435">
        <v>545.61870426575706</v>
      </c>
      <c r="AK80" s="435">
        <v>350.36316152179171</v>
      </c>
      <c r="AL80" s="435">
        <v>275.18588782907659</v>
      </c>
      <c r="AM80" s="435">
        <v>34.378557026615617</v>
      </c>
      <c r="AN80" s="436">
        <v>915.31882773523148</v>
      </c>
      <c r="AO80" s="453">
        <f t="shared" si="96"/>
        <v>3672.5035215964385</v>
      </c>
      <c r="AP80" s="437">
        <v>2112.9895069700947</v>
      </c>
      <c r="AQ80" s="438">
        <v>912.64747217478066</v>
      </c>
      <c r="AR80" s="438">
        <v>924.81800426302243</v>
      </c>
      <c r="AS80" s="438">
        <v>555.57196188926878</v>
      </c>
      <c r="AT80" s="438">
        <v>426.33540922214257</v>
      </c>
      <c r="AU80" s="438">
        <v>511.19756823531077</v>
      </c>
      <c r="AV80" s="439">
        <v>1742.3865872483454</v>
      </c>
      <c r="AW80" s="453">
        <f t="shared" si="137"/>
        <v>7185.9465100029647</v>
      </c>
      <c r="AY80" s="463">
        <f>1+AY77</f>
        <v>2029</v>
      </c>
      <c r="AZ80" s="120" t="s">
        <v>30</v>
      </c>
      <c r="BA80" s="7">
        <f>AH80/Z80*100-100</f>
        <v>23.459910652171729</v>
      </c>
      <c r="BB80" s="8">
        <f t="shared" si="97"/>
        <v>-84.602754728577878</v>
      </c>
      <c r="BC80" s="8">
        <f t="shared" si="98"/>
        <v>5.3760668288732774</v>
      </c>
      <c r="BD80" s="8">
        <f t="shared" si="99"/>
        <v>12.881175596156709</v>
      </c>
      <c r="BE80" s="8">
        <f t="shared" si="100"/>
        <v>15.159845747110509</v>
      </c>
      <c r="BF80" s="8">
        <f t="shared" si="101"/>
        <v>-88.001565699841692</v>
      </c>
      <c r="BG80" s="9">
        <f t="shared" si="122"/>
        <v>-6.1996629894399149</v>
      </c>
      <c r="BH80" s="421">
        <f t="shared" si="102"/>
        <v>-8.978538313307709</v>
      </c>
      <c r="BJ80" s="463">
        <f>1+BJ77</f>
        <v>2029</v>
      </c>
      <c r="BK80" s="120" t="s">
        <v>30</v>
      </c>
      <c r="BL80" s="13">
        <f>AH80-Z80</f>
        <v>279.85100487463524</v>
      </c>
      <c r="BM80" s="14">
        <f t="shared" si="124"/>
        <v>-433.51312344650012</v>
      </c>
      <c r="BN80" s="14">
        <f t="shared" si="103"/>
        <v>27.836326648815771</v>
      </c>
      <c r="BO80" s="14">
        <f t="shared" si="104"/>
        <v>39.98088593737566</v>
      </c>
      <c r="BP80" s="14">
        <f t="shared" si="105"/>
        <v>36.225956922794268</v>
      </c>
      <c r="BQ80" s="14">
        <f t="shared" si="106"/>
        <v>-252.14680258769698</v>
      </c>
      <c r="BR80" s="15">
        <f t="shared" si="107"/>
        <v>-60.497312064121729</v>
      </c>
      <c r="BS80" s="411">
        <f>SUM(BL80:BR80)</f>
        <v>-362.26306371469786</v>
      </c>
      <c r="BU80" s="463">
        <f>1+BU77</f>
        <v>2029</v>
      </c>
      <c r="BV80" s="120" t="s">
        <v>30</v>
      </c>
      <c r="BW80" s="13">
        <f t="shared" si="126"/>
        <v>-640.24817517203201</v>
      </c>
      <c r="BX80" s="14">
        <f t="shared" si="127"/>
        <v>-833.75042075487761</v>
      </c>
      <c r="BY80" s="14">
        <f t="shared" si="108"/>
        <v>-379.19929999726537</v>
      </c>
      <c r="BZ80" s="14">
        <f t="shared" si="109"/>
        <v>-205.20880036747707</v>
      </c>
      <c r="CA80" s="14">
        <f t="shared" si="110"/>
        <v>-151.14952139306598</v>
      </c>
      <c r="CB80" s="14">
        <f t="shared" si="111"/>
        <v>-476.81901120869514</v>
      </c>
      <c r="CC80" s="15">
        <f t="shared" si="128"/>
        <v>-827.06775951311397</v>
      </c>
      <c r="CD80" s="411">
        <f t="shared" si="129"/>
        <v>-3513.4429884065275</v>
      </c>
      <c r="CF80" s="463">
        <f>1+CF77</f>
        <v>2029</v>
      </c>
      <c r="CG80" s="120" t="s">
        <v>30</v>
      </c>
      <c r="CH80" s="7">
        <f t="shared" si="112"/>
        <v>-30.300584695761742</v>
      </c>
      <c r="CI80" s="8">
        <f t="shared" si="113"/>
        <v>-91.355144913523247</v>
      </c>
      <c r="CJ80" s="8">
        <f t="shared" si="114"/>
        <v>-41.002586265548025</v>
      </c>
      <c r="CK80" s="8">
        <f t="shared" si="115"/>
        <v>-36.936493279762971</v>
      </c>
      <c r="CL80" s="8">
        <f t="shared" si="116"/>
        <v>-35.453194391908767</v>
      </c>
      <c r="CM80" s="8">
        <f t="shared" si="117"/>
        <v>-93.274898167983707</v>
      </c>
      <c r="CN80" s="9">
        <f t="shared" si="118"/>
        <v>-47.467523313483269</v>
      </c>
      <c r="CO80" s="421">
        <f t="shared" si="119"/>
        <v>-48.89325273317511</v>
      </c>
    </row>
    <row r="81" spans="1:93" s="1" customFormat="1" x14ac:dyDescent="0.3">
      <c r="A81" s="428">
        <v>2028</v>
      </c>
      <c r="B81" s="327">
        <v>4</v>
      </c>
      <c r="C81" s="429" t="s">
        <v>3</v>
      </c>
      <c r="D81" s="446">
        <f t="shared" si="150"/>
        <v>493.02751860540718</v>
      </c>
      <c r="E81" s="447">
        <f t="shared" si="151"/>
        <v>452.48195751791633</v>
      </c>
      <c r="F81" s="448">
        <f t="shared" si="152"/>
        <v>45.898428807715412</v>
      </c>
      <c r="G81" s="437">
        <f>1/23000*(SUMPRODUCT(M78:M84,J78:J84)+SUMPRODUCT(N78:N84,K78:K84)+SUMPRODUCT(O78:O84,L78:L84))/SUM(J78:L84)*J81</f>
        <v>319.58648153166558</v>
      </c>
      <c r="H81" s="438">
        <f>1/23000*(SUMPRODUCT(M78:M84,J78:J84)+SUMPRODUCT(N78:N84,K78:K84)+SUMPRODUCT(O78:O84,L78:L84))/SUM(J78:L84)*K81</f>
        <v>549.25709278031934</v>
      </c>
      <c r="I81" s="439">
        <f>1/23000*(SUMPRODUCT(M78:M84,J78:J84)+SUMPRODUCT(N78:N84,K78:K84)+SUMPRODUCT(O78:O84,L78:L84))/SUM(J78:L84)*L81</f>
        <v>59.414373649447654</v>
      </c>
      <c r="J81" s="8">
        <v>62.477426770904891</v>
      </c>
      <c r="K81" s="8">
        <v>107.37678774182558</v>
      </c>
      <c r="L81" s="9">
        <v>11.61518835537712</v>
      </c>
      <c r="M81" s="14">
        <v>181499.67938828617</v>
      </c>
      <c r="N81" s="14">
        <v>96921.180469047424</v>
      </c>
      <c r="O81" s="15">
        <v>90886.503970359365</v>
      </c>
      <c r="P81" s="13"/>
      <c r="Q81" s="15"/>
      <c r="R81" s="14"/>
      <c r="X81" s="464"/>
      <c r="Y81" s="152" t="s">
        <v>31</v>
      </c>
      <c r="Z81" s="437">
        <v>845.13961801962171</v>
      </c>
      <c r="AA81" s="438">
        <v>4428.7584779831104</v>
      </c>
      <c r="AB81" s="438">
        <v>885.31161294389653</v>
      </c>
      <c r="AC81" s="438">
        <v>624.73393292065418</v>
      </c>
      <c r="AD81" s="438">
        <v>810.03551031976826</v>
      </c>
      <c r="AE81" s="438">
        <v>2716.1532973140097</v>
      </c>
      <c r="AF81" s="439">
        <v>1046.3683630553969</v>
      </c>
      <c r="AG81" s="454">
        <f t="shared" si="95"/>
        <v>11356.500812556458</v>
      </c>
      <c r="AH81" s="437">
        <v>1058.5431945727687</v>
      </c>
      <c r="AI81" s="438">
        <v>4079.0935891315075</v>
      </c>
      <c r="AJ81" s="438">
        <v>1130.4776174259578</v>
      </c>
      <c r="AK81" s="438">
        <v>801.83945927571438</v>
      </c>
      <c r="AL81" s="438">
        <v>1060.4413001521564</v>
      </c>
      <c r="AM81" s="438">
        <v>3249.042330974587</v>
      </c>
      <c r="AN81" s="439">
        <v>1282.6341380094068</v>
      </c>
      <c r="AO81" s="454">
        <f t="shared" si="96"/>
        <v>12662.071629542099</v>
      </c>
      <c r="AP81" s="437">
        <v>1787.3320663734605</v>
      </c>
      <c r="AQ81" s="438">
        <v>9731.5586180294267</v>
      </c>
      <c r="AR81" s="438">
        <v>1964.9890003674516</v>
      </c>
      <c r="AS81" s="438">
        <v>1317.3282432848303</v>
      </c>
      <c r="AT81" s="438">
        <v>1816.5226640088113</v>
      </c>
      <c r="AU81" s="438">
        <v>5710.0334594755768</v>
      </c>
      <c r="AV81" s="439">
        <v>2218.7987273284771</v>
      </c>
      <c r="AW81" s="454">
        <f t="shared" si="137"/>
        <v>24546.562778868036</v>
      </c>
      <c r="AY81" s="464"/>
      <c r="AZ81" s="152" t="s">
        <v>31</v>
      </c>
      <c r="BA81" s="7">
        <f t="shared" ref="BA81:BA82" si="162">AH81/Z81*100-100</f>
        <v>25.250688998961635</v>
      </c>
      <c r="BB81" s="8">
        <f t="shared" si="97"/>
        <v>-7.8953253059499247</v>
      </c>
      <c r="BC81" s="8">
        <f t="shared" si="98"/>
        <v>27.692622676304794</v>
      </c>
      <c r="BD81" s="8">
        <f t="shared" si="99"/>
        <v>28.348952573631692</v>
      </c>
      <c r="BE81" s="8">
        <f t="shared" si="100"/>
        <v>30.912939820815808</v>
      </c>
      <c r="BF81" s="8">
        <f t="shared" si="101"/>
        <v>19.619254708029501</v>
      </c>
      <c r="BG81" s="9">
        <f t="shared" si="122"/>
        <v>22.579598475637525</v>
      </c>
      <c r="BH81" s="422">
        <f t="shared" si="102"/>
        <v>11.496242007415873</v>
      </c>
      <c r="BJ81" s="464"/>
      <c r="BK81" s="152" t="s">
        <v>31</v>
      </c>
      <c r="BL81" s="13">
        <f t="shared" ref="BL81:BL82" si="163">AH81-Z81</f>
        <v>213.40357655314699</v>
      </c>
      <c r="BM81" s="14">
        <f t="shared" si="124"/>
        <v>-349.66488885160288</v>
      </c>
      <c r="BN81" s="14">
        <f t="shared" si="103"/>
        <v>245.16600448206123</v>
      </c>
      <c r="BO81" s="14">
        <f t="shared" si="104"/>
        <v>177.10552635506019</v>
      </c>
      <c r="BP81" s="14">
        <f t="shared" si="105"/>
        <v>250.40578983238811</v>
      </c>
      <c r="BQ81" s="14">
        <f t="shared" si="106"/>
        <v>532.8890336605773</v>
      </c>
      <c r="BR81" s="15">
        <f t="shared" si="107"/>
        <v>236.26577495400988</v>
      </c>
      <c r="BS81" s="412">
        <f t="shared" ref="BS81:BS82" si="164">SUM(BL81:BR81)</f>
        <v>1305.5708169856407</v>
      </c>
      <c r="BU81" s="464"/>
      <c r="BV81" s="152" t="s">
        <v>31</v>
      </c>
      <c r="BW81" s="13">
        <f t="shared" si="126"/>
        <v>-728.78887180069182</v>
      </c>
      <c r="BX81" s="14">
        <f t="shared" si="127"/>
        <v>-5652.4650288979192</v>
      </c>
      <c r="BY81" s="14">
        <f t="shared" si="108"/>
        <v>-834.51138294149382</v>
      </c>
      <c r="BZ81" s="14">
        <f t="shared" si="109"/>
        <v>-515.48878400911588</v>
      </c>
      <c r="CA81" s="14">
        <f t="shared" si="110"/>
        <v>-756.08136385665489</v>
      </c>
      <c r="CB81" s="14">
        <f t="shared" si="111"/>
        <v>-2460.9911285009898</v>
      </c>
      <c r="CC81" s="15">
        <f t="shared" si="128"/>
        <v>-936.16458931907027</v>
      </c>
      <c r="CD81" s="412">
        <f t="shared" si="129"/>
        <v>-11884.491149325935</v>
      </c>
      <c r="CF81" s="464"/>
      <c r="CG81" s="152" t="s">
        <v>31</v>
      </c>
      <c r="CH81" s="7">
        <f t="shared" si="112"/>
        <v>-40.775236203277089</v>
      </c>
      <c r="CI81" s="8">
        <f t="shared" si="113"/>
        <v>-58.083861493941292</v>
      </c>
      <c r="CJ81" s="8">
        <f t="shared" si="114"/>
        <v>-42.469010400844013</v>
      </c>
      <c r="CK81" s="8">
        <f t="shared" si="115"/>
        <v>-39.131384803814449</v>
      </c>
      <c r="CL81" s="8">
        <f t="shared" si="116"/>
        <v>-41.62245695234482</v>
      </c>
      <c r="CM81" s="8">
        <f t="shared" si="117"/>
        <v>-43.0994169467969</v>
      </c>
      <c r="CN81" s="9">
        <f t="shared" si="118"/>
        <v>-42.192406989806152</v>
      </c>
      <c r="CO81" s="422">
        <f t="shared" si="119"/>
        <v>-48.416111275494799</v>
      </c>
    </row>
    <row r="82" spans="1:93" s="1" customFormat="1" ht="16.2" thickBot="1" x14ac:dyDescent="0.35">
      <c r="A82" s="428">
        <v>2028</v>
      </c>
      <c r="B82" s="327">
        <v>5</v>
      </c>
      <c r="C82" s="429" t="s">
        <v>4</v>
      </c>
      <c r="D82" s="446">
        <f t="shared" si="150"/>
        <v>376.61228766651971</v>
      </c>
      <c r="E82" s="447">
        <f t="shared" si="151"/>
        <v>564.03640710392119</v>
      </c>
      <c r="F82" s="448">
        <f t="shared" si="152"/>
        <v>61.438106479143023</v>
      </c>
      <c r="G82" s="437">
        <f>1/23000*(SUMPRODUCT(M78:M84,J78:J84)+SUMPRODUCT(N78:N84,K78:K84)+SUMPRODUCT(O78:O84,L78:L84))/SUM(J78:L84)*J82</f>
        <v>245.86478412160008</v>
      </c>
      <c r="H82" s="438">
        <f>1/23000*(SUMPRODUCT(M78:M84,J78:J84)+SUMPRODUCT(N78:N84,K78:K84)+SUMPRODUCT(O78:O84,L78:L84))/SUM(J78:L84)*K82</f>
        <v>712.1307916063447</v>
      </c>
      <c r="I82" s="439">
        <f>1/23000*(SUMPRODUCT(M78:M84,J78:J84)+SUMPRODUCT(N78:N84,K78:K84)+SUMPRODUCT(O78:O84,L78:L84))/SUM(J78:L84)*L82</f>
        <v>80.906887532082237</v>
      </c>
      <c r="J82" s="8">
        <v>48.065234085877925</v>
      </c>
      <c r="K82" s="8">
        <v>139.21771399921846</v>
      </c>
      <c r="L82" s="9">
        <v>15.816858450399303</v>
      </c>
      <c r="M82" s="14">
        <v>180215.13430795845</v>
      </c>
      <c r="N82" s="14">
        <v>93183.812538848419</v>
      </c>
      <c r="O82" s="15">
        <v>89339.893471994481</v>
      </c>
      <c r="P82" s="13"/>
      <c r="Q82" s="15"/>
      <c r="R82" s="14"/>
      <c r="X82" s="465"/>
      <c r="Y82" s="153" t="s">
        <v>32</v>
      </c>
      <c r="Z82" s="440">
        <v>118.71309156412187</v>
      </c>
      <c r="AA82" s="441">
        <v>468.24430861384428</v>
      </c>
      <c r="AB82" s="441">
        <v>89.071375266869182</v>
      </c>
      <c r="AC82" s="441">
        <v>70.884285531615362</v>
      </c>
      <c r="AD82" s="441">
        <v>96.489881048626145</v>
      </c>
      <c r="AE82" s="441">
        <v>380.86609186777872</v>
      </c>
      <c r="AF82" s="442">
        <v>131.08526572744702</v>
      </c>
      <c r="AG82" s="455">
        <f t="shared" si="95"/>
        <v>1355.3542996203025</v>
      </c>
      <c r="AH82" s="440">
        <v>141.87738411503173</v>
      </c>
      <c r="AI82" s="441">
        <v>559.67939950551965</v>
      </c>
      <c r="AJ82" s="441">
        <v>106.47788790434012</v>
      </c>
      <c r="AK82" s="441">
        <v>85.891808461514671</v>
      </c>
      <c r="AL82" s="441">
        <v>116.92922513994866</v>
      </c>
      <c r="AM82" s="441">
        <v>452.73719601601709</v>
      </c>
      <c r="AN82" s="442">
        <v>156.43627623147685</v>
      </c>
      <c r="AO82" s="455">
        <f t="shared" si="96"/>
        <v>1620.0291773738488</v>
      </c>
      <c r="AP82" s="440">
        <v>229.88042666629343</v>
      </c>
      <c r="AQ82" s="441">
        <v>903.00683507830763</v>
      </c>
      <c r="AR82" s="441">
        <v>171.12980122605191</v>
      </c>
      <c r="AS82" s="441">
        <v>138.21706156013019</v>
      </c>
      <c r="AT82" s="441">
        <v>189.40320738168725</v>
      </c>
      <c r="AU82" s="441">
        <v>735.01407225776154</v>
      </c>
      <c r="AV82" s="442">
        <v>253.60280606979632</v>
      </c>
      <c r="AW82" s="455">
        <f t="shared" si="137"/>
        <v>2620.2542102400284</v>
      </c>
      <c r="AY82" s="465"/>
      <c r="AZ82" s="153" t="s">
        <v>32</v>
      </c>
      <c r="BA82" s="16">
        <f t="shared" si="162"/>
        <v>19.512837418102166</v>
      </c>
      <c r="BB82" s="17">
        <f t="shared" si="97"/>
        <v>19.52721884914159</v>
      </c>
      <c r="BC82" s="17">
        <f t="shared" si="98"/>
        <v>19.542207117964466</v>
      </c>
      <c r="BD82" s="17">
        <f t="shared" si="99"/>
        <v>21.17186174248134</v>
      </c>
      <c r="BE82" s="17">
        <f t="shared" si="100"/>
        <v>21.182888681375928</v>
      </c>
      <c r="BF82" s="17">
        <f t="shared" si="101"/>
        <v>18.87043916033069</v>
      </c>
      <c r="BG82" s="18">
        <f t="shared" si="122"/>
        <v>19.339328766926215</v>
      </c>
      <c r="BH82" s="423">
        <f t="shared" si="102"/>
        <v>19.528095187191568</v>
      </c>
      <c r="BJ82" s="465"/>
      <c r="BK82" s="153" t="s">
        <v>32</v>
      </c>
      <c r="BL82" s="19">
        <f t="shared" si="163"/>
        <v>23.164292550909863</v>
      </c>
      <c r="BM82" s="20">
        <f t="shared" si="124"/>
        <v>91.435090891675372</v>
      </c>
      <c r="BN82" s="20">
        <f t="shared" si="103"/>
        <v>17.406512637470939</v>
      </c>
      <c r="BO82" s="20">
        <f t="shared" si="104"/>
        <v>15.007522929899309</v>
      </c>
      <c r="BP82" s="20">
        <f t="shared" si="105"/>
        <v>20.439344091322511</v>
      </c>
      <c r="BQ82" s="20">
        <f t="shared" si="106"/>
        <v>71.871104148238373</v>
      </c>
      <c r="BR82" s="21">
        <f t="shared" si="107"/>
        <v>25.35101050402983</v>
      </c>
      <c r="BS82" s="413">
        <f t="shared" si="164"/>
        <v>264.67487775354618</v>
      </c>
      <c r="BU82" s="465"/>
      <c r="BV82" s="153" t="s">
        <v>32</v>
      </c>
      <c r="BW82" s="19">
        <f t="shared" si="126"/>
        <v>-88.0030425512617</v>
      </c>
      <c r="BX82" s="20">
        <f t="shared" si="127"/>
        <v>-343.32743557278798</v>
      </c>
      <c r="BY82" s="20">
        <f t="shared" si="108"/>
        <v>-64.651913321711788</v>
      </c>
      <c r="BZ82" s="20">
        <f t="shared" si="109"/>
        <v>-52.325253098615519</v>
      </c>
      <c r="CA82" s="20">
        <f t="shared" si="110"/>
        <v>-72.473982241738597</v>
      </c>
      <c r="CB82" s="20">
        <f t="shared" si="111"/>
        <v>-282.27687624174445</v>
      </c>
      <c r="CC82" s="21">
        <f t="shared" si="128"/>
        <v>-97.166529838319462</v>
      </c>
      <c r="CD82" s="413">
        <f t="shared" si="129"/>
        <v>-1000.2250328661795</v>
      </c>
      <c r="CF82" s="465"/>
      <c r="CG82" s="153" t="s">
        <v>32</v>
      </c>
      <c r="CH82" s="16">
        <f t="shared" si="112"/>
        <v>-38.282094664375911</v>
      </c>
      <c r="CI82" s="17">
        <f t="shared" si="113"/>
        <v>-38.020469196450215</v>
      </c>
      <c r="CJ82" s="17">
        <f t="shared" si="114"/>
        <v>-37.779459134829828</v>
      </c>
      <c r="CK82" s="17">
        <f t="shared" si="115"/>
        <v>-37.857303944963306</v>
      </c>
      <c r="CL82" s="17">
        <f t="shared" si="116"/>
        <v>-38.264390156650464</v>
      </c>
      <c r="CM82" s="17">
        <f t="shared" si="117"/>
        <v>-38.404281890095973</v>
      </c>
      <c r="CN82" s="18">
        <f t="shared" si="118"/>
        <v>-38.314453749213392</v>
      </c>
      <c r="CO82" s="423">
        <f t="shared" si="119"/>
        <v>-38.172824184663902</v>
      </c>
    </row>
    <row r="83" spans="1:93" s="1" customFormat="1" x14ac:dyDescent="0.3">
      <c r="A83" s="428">
        <v>2028</v>
      </c>
      <c r="B83" s="327">
        <v>6</v>
      </c>
      <c r="C83" s="429" t="s">
        <v>5</v>
      </c>
      <c r="D83" s="446">
        <f t="shared" si="150"/>
        <v>449.23476318765984</v>
      </c>
      <c r="E83" s="447">
        <f t="shared" si="151"/>
        <v>1948.4972383484608</v>
      </c>
      <c r="F83" s="448">
        <f t="shared" si="152"/>
        <v>235.43698881810272</v>
      </c>
      <c r="G83" s="437">
        <f>1/23000*(SUMPRODUCT(M78:M84,J78:J84)+SUMPRODUCT(N78:N84,K78:K84)+SUMPRODUCT(O78:O84,L78:L84))/SUM(J78:L84)*J83</f>
        <v>294.69524940174193</v>
      </c>
      <c r="H83" s="438">
        <f>1/23000*(SUMPRODUCT(M78:M84,J78:J84)+SUMPRODUCT(N78:N84,K78:K84)+SUMPRODUCT(O78:O84,L78:L84))/SUM(J78:L84)*K83</f>
        <v>2391.0759650316804</v>
      </c>
      <c r="I83" s="439">
        <f>1/23000*(SUMPRODUCT(M78:M84,J78:J84)+SUMPRODUCT(N78:N84,K78:K84)+SUMPRODUCT(O78:O84,L78:L84))/SUM(J78:L84)*L83</f>
        <v>313.75018257600982</v>
      </c>
      <c r="J83" s="8">
        <v>57.611325660552346</v>
      </c>
      <c r="K83" s="8">
        <v>467.4424049258032</v>
      </c>
      <c r="L83" s="9">
        <v>61.336461925121938</v>
      </c>
      <c r="M83" s="14">
        <v>179346.67246150493</v>
      </c>
      <c r="N83" s="14">
        <v>95873.707669136522</v>
      </c>
      <c r="O83" s="15">
        <v>88284.367452216669</v>
      </c>
      <c r="P83" s="13"/>
      <c r="Q83" s="15"/>
      <c r="R83" s="14"/>
      <c r="X83" s="463">
        <f>1+X80</f>
        <v>2030</v>
      </c>
      <c r="Y83" s="120" t="s">
        <v>30</v>
      </c>
      <c r="Z83" s="434">
        <v>1144.1146654092854</v>
      </c>
      <c r="AA83" s="435">
        <v>491.25404225287235</v>
      </c>
      <c r="AB83" s="435">
        <v>496.10972337265923</v>
      </c>
      <c r="AC83" s="435">
        <v>296.80601585347227</v>
      </c>
      <c r="AD83" s="435">
        <v>228.65827453071486</v>
      </c>
      <c r="AE83" s="435">
        <v>274.28865695456068</v>
      </c>
      <c r="AF83" s="436">
        <v>933.96998802781195</v>
      </c>
      <c r="AG83" s="453">
        <f t="shared" si="95"/>
        <v>3865.2013664013766</v>
      </c>
      <c r="AH83" s="434">
        <v>1402.5175177842032</v>
      </c>
      <c r="AI83" s="435">
        <v>75.108269627038851</v>
      </c>
      <c r="AJ83" s="435">
        <v>519.21924988444073</v>
      </c>
      <c r="AK83" s="435">
        <v>333.3435961471709</v>
      </c>
      <c r="AL83" s="435">
        <v>261.93253292845196</v>
      </c>
      <c r="AM83" s="435">
        <v>32.701327726115487</v>
      </c>
      <c r="AN83" s="436">
        <v>870.57140994258543</v>
      </c>
      <c r="AO83" s="453">
        <f t="shared" si="96"/>
        <v>3495.3939040400064</v>
      </c>
      <c r="AP83" s="437">
        <v>2244.211320940271</v>
      </c>
      <c r="AQ83" s="438">
        <v>969.31463237927153</v>
      </c>
      <c r="AR83" s="438">
        <v>982.05621930451377</v>
      </c>
      <c r="AS83" s="438">
        <v>589.65778158749652</v>
      </c>
      <c r="AT83" s="438">
        <v>452.58631908026223</v>
      </c>
      <c r="AU83" s="438">
        <v>542.75986362561832</v>
      </c>
      <c r="AV83" s="439">
        <v>1849.8427369822246</v>
      </c>
      <c r="AW83" s="453">
        <f t="shared" si="137"/>
        <v>7630.4288738996574</v>
      </c>
      <c r="AY83" s="463">
        <f>1+AY80</f>
        <v>2030</v>
      </c>
      <c r="AZ83" s="120" t="s">
        <v>30</v>
      </c>
      <c r="BA83" s="7">
        <f>AH83/Z83*100-100</f>
        <v>22.585398141232545</v>
      </c>
      <c r="BB83" s="8">
        <f t="shared" si="97"/>
        <v>-84.710910615087215</v>
      </c>
      <c r="BC83" s="8">
        <f t="shared" si="98"/>
        <v>4.6581482730630768</v>
      </c>
      <c r="BD83" s="8">
        <f t="shared" si="99"/>
        <v>12.310255972620368</v>
      </c>
      <c r="BE83" s="8">
        <f t="shared" si="100"/>
        <v>14.551959016583709</v>
      </c>
      <c r="BF83" s="8">
        <f t="shared" si="101"/>
        <v>-88.077768840607632</v>
      </c>
      <c r="BG83" s="9">
        <f t="shared" si="122"/>
        <v>-6.7880744454219695</v>
      </c>
      <c r="BH83" s="421">
        <f t="shared" si="102"/>
        <v>-9.5676118086875306</v>
      </c>
      <c r="BJ83" s="463">
        <f>1+BJ80</f>
        <v>2030</v>
      </c>
      <c r="BK83" s="120" t="s">
        <v>30</v>
      </c>
      <c r="BL83" s="13">
        <f>AH83-Z83</f>
        <v>258.40285237491776</v>
      </c>
      <c r="BM83" s="14">
        <f t="shared" si="124"/>
        <v>-416.1457726258335</v>
      </c>
      <c r="BN83" s="14">
        <f t="shared" si="103"/>
        <v>23.109526511781496</v>
      </c>
      <c r="BO83" s="14">
        <f t="shared" si="104"/>
        <v>36.537580293698625</v>
      </c>
      <c r="BP83" s="14">
        <f t="shared" si="105"/>
        <v>33.2742583977371</v>
      </c>
      <c r="BQ83" s="14">
        <f t="shared" si="106"/>
        <v>-241.58732922844518</v>
      </c>
      <c r="BR83" s="15">
        <f t="shared" si="107"/>
        <v>-63.398578085226518</v>
      </c>
      <c r="BS83" s="411">
        <f>SUM(BL83:BR83)</f>
        <v>-369.8074623613702</v>
      </c>
      <c r="BU83" s="463">
        <f>1+BU80</f>
        <v>2030</v>
      </c>
      <c r="BV83" s="120" t="s">
        <v>30</v>
      </c>
      <c r="BW83" s="13">
        <f t="shared" si="126"/>
        <v>-841.69380315606782</v>
      </c>
      <c r="BX83" s="14">
        <f t="shared" si="127"/>
        <v>-894.20636275223274</v>
      </c>
      <c r="BY83" s="14">
        <f t="shared" si="108"/>
        <v>-462.83696942007305</v>
      </c>
      <c r="BZ83" s="14">
        <f t="shared" si="109"/>
        <v>-256.31418544032562</v>
      </c>
      <c r="CA83" s="14">
        <f t="shared" si="110"/>
        <v>-190.65378615181027</v>
      </c>
      <c r="CB83" s="14">
        <f t="shared" si="111"/>
        <v>-510.05853589950283</v>
      </c>
      <c r="CC83" s="15">
        <f t="shared" si="128"/>
        <v>-979.27132703963912</v>
      </c>
      <c r="CD83" s="411">
        <f t="shared" si="129"/>
        <v>-4135.034969859651</v>
      </c>
      <c r="CF83" s="463">
        <f>1+CF80</f>
        <v>2030</v>
      </c>
      <c r="CG83" s="120" t="s">
        <v>30</v>
      </c>
      <c r="CH83" s="7">
        <f t="shared" si="112"/>
        <v>-37.50510459074853</v>
      </c>
      <c r="CI83" s="8">
        <f t="shared" si="113"/>
        <v>-92.251404536968693</v>
      </c>
      <c r="CJ83" s="8">
        <f t="shared" si="114"/>
        <v>-47.129376131628334</v>
      </c>
      <c r="CK83" s="8">
        <f t="shared" si="115"/>
        <v>-43.468295245806466</v>
      </c>
      <c r="CL83" s="8">
        <f t="shared" si="116"/>
        <v>-42.125397546097609</v>
      </c>
      <c r="CM83" s="8">
        <f t="shared" si="117"/>
        <v>-93.974991535359365</v>
      </c>
      <c r="CN83" s="9">
        <f t="shared" si="118"/>
        <v>-52.938085355147088</v>
      </c>
      <c r="CO83" s="421">
        <f t="shared" si="119"/>
        <v>-54.191383449019334</v>
      </c>
    </row>
    <row r="84" spans="1:93" s="1" customFormat="1" ht="16.2" thickBot="1" x14ac:dyDescent="0.35">
      <c r="A84" s="432">
        <v>2028</v>
      </c>
      <c r="B84" s="409">
        <v>7</v>
      </c>
      <c r="C84" s="433" t="s">
        <v>6</v>
      </c>
      <c r="D84" s="449">
        <f t="shared" si="150"/>
        <v>1528.9394752806209</v>
      </c>
      <c r="E84" s="450">
        <f t="shared" si="151"/>
        <v>742.79754545463379</v>
      </c>
      <c r="F84" s="451">
        <f t="shared" si="152"/>
        <v>81.718316465843841</v>
      </c>
      <c r="G84" s="440">
        <f>1/23000*(SUMPRODUCT(M78:M84,J78:J84)+SUMPRODUCT(N78:N84,K78:K84)+SUMPRODUCT(O78:O84,L78:L84))/SUM(J78:L84)*J84</f>
        <v>1003.8328205668316</v>
      </c>
      <c r="H84" s="441">
        <f>1/23000*(SUMPRODUCT(M78:M84,J78:J84)+SUMPRODUCT(N78:N84,K78:K84)+SUMPRODUCT(O78:O84,L78:L84))/SUM(J78:L84)*K84</f>
        <v>920.84216052188117</v>
      </c>
      <c r="I84" s="442">
        <f>1/23000*(SUMPRODUCT(M78:M84,J78:J84)+SUMPRODUCT(N78:N84,K78:K84)+SUMPRODUCT(O78:O84,L78:L84))/SUM(J78:L84)*L84</f>
        <v>108.3829407323953</v>
      </c>
      <c r="J84" s="17">
        <v>196.24388126999344</v>
      </c>
      <c r="K84" s="17">
        <v>180.01965657570295</v>
      </c>
      <c r="L84" s="18">
        <v>21.188278084761894</v>
      </c>
      <c r="M84" s="20">
        <v>179193.39805083265</v>
      </c>
      <c r="N84" s="20">
        <v>94902.656023411342</v>
      </c>
      <c r="O84" s="21">
        <v>88705.71129921668</v>
      </c>
      <c r="P84" s="19"/>
      <c r="Q84" s="21"/>
      <c r="R84" s="14"/>
      <c r="X84" s="464"/>
      <c r="Y84" s="152" t="s">
        <v>31</v>
      </c>
      <c r="Z84" s="437">
        <v>959.50435486601373</v>
      </c>
      <c r="AA84" s="438">
        <v>5032.451675146046</v>
      </c>
      <c r="AB84" s="438">
        <v>1006.4390222696569</v>
      </c>
      <c r="AC84" s="438">
        <v>709.00574942924902</v>
      </c>
      <c r="AD84" s="438">
        <v>919.6671797850745</v>
      </c>
      <c r="AE84" s="438">
        <v>3080.4835389191608</v>
      </c>
      <c r="AF84" s="439">
        <v>1186.9671393495323</v>
      </c>
      <c r="AG84" s="454">
        <f t="shared" si="95"/>
        <v>12894.518659764732</v>
      </c>
      <c r="AH84" s="437">
        <v>1194.2226084733152</v>
      </c>
      <c r="AI84" s="438">
        <v>4605.3646243981302</v>
      </c>
      <c r="AJ84" s="438">
        <v>1276.8407718183735</v>
      </c>
      <c r="AK84" s="438">
        <v>904.98525789888845</v>
      </c>
      <c r="AL84" s="438">
        <v>1197.2096860019753</v>
      </c>
      <c r="AM84" s="438">
        <v>3663.0262035206042</v>
      </c>
      <c r="AN84" s="439">
        <v>1446.5318461693062</v>
      </c>
      <c r="AO84" s="454">
        <f t="shared" si="96"/>
        <v>14288.180998280593</v>
      </c>
      <c r="AP84" s="437">
        <v>2125.8395896681659</v>
      </c>
      <c r="AQ84" s="438">
        <v>11629.043310244433</v>
      </c>
      <c r="AR84" s="438">
        <v>2351.7261076853656</v>
      </c>
      <c r="AS84" s="438">
        <v>1566.9444971229682</v>
      </c>
      <c r="AT84" s="438">
        <v>2174.8478522318087</v>
      </c>
      <c r="AU84" s="438">
        <v>6784.4039706075009</v>
      </c>
      <c r="AV84" s="439">
        <v>2639.3234424195621</v>
      </c>
      <c r="AW84" s="454">
        <f t="shared" si="137"/>
        <v>29272.128769979801</v>
      </c>
      <c r="AY84" s="464"/>
      <c r="AZ84" s="152" t="s">
        <v>31</v>
      </c>
      <c r="BA84" s="7">
        <f t="shared" ref="BA84:BA85" si="165">AH84/Z84*100-100</f>
        <v>24.462447972951381</v>
      </c>
      <c r="BB84" s="8">
        <f t="shared" si="97"/>
        <v>-8.4866597499025431</v>
      </c>
      <c r="BC84" s="8">
        <f t="shared" si="98"/>
        <v>26.867176606380355</v>
      </c>
      <c r="BD84" s="8">
        <f t="shared" si="99"/>
        <v>27.641455464557694</v>
      </c>
      <c r="BE84" s="8">
        <f t="shared" si="100"/>
        <v>30.178581156039769</v>
      </c>
      <c r="BF84" s="8">
        <f t="shared" si="101"/>
        <v>18.910754017722752</v>
      </c>
      <c r="BG84" s="9">
        <f t="shared" si="122"/>
        <v>21.867893239404879</v>
      </c>
      <c r="BH84" s="422">
        <f t="shared" si="102"/>
        <v>10.808176522824084</v>
      </c>
      <c r="BJ84" s="464"/>
      <c r="BK84" s="152" t="s">
        <v>31</v>
      </c>
      <c r="BL84" s="13">
        <f t="shared" ref="BL84:BL85" si="166">AH84-Z84</f>
        <v>234.71825360730145</v>
      </c>
      <c r="BM84" s="14">
        <f t="shared" si="124"/>
        <v>-427.08705074791578</v>
      </c>
      <c r="BN84" s="14">
        <f t="shared" si="103"/>
        <v>270.40174954871657</v>
      </c>
      <c r="BO84" s="14">
        <f t="shared" si="104"/>
        <v>195.97950846963943</v>
      </c>
      <c r="BP84" s="14">
        <f t="shared" si="105"/>
        <v>277.54250621690085</v>
      </c>
      <c r="BQ84" s="14">
        <f t="shared" si="106"/>
        <v>582.54266460144345</v>
      </c>
      <c r="BR84" s="15">
        <f t="shared" si="107"/>
        <v>259.56470681977385</v>
      </c>
      <c r="BS84" s="412">
        <f t="shared" ref="BS84:BS85" si="167">SUM(BL84:BR84)</f>
        <v>1393.6623385158598</v>
      </c>
      <c r="BU84" s="464"/>
      <c r="BV84" s="152" t="s">
        <v>31</v>
      </c>
      <c r="BW84" s="13">
        <f t="shared" si="126"/>
        <v>-931.61698119485072</v>
      </c>
      <c r="BX84" s="14">
        <f t="shared" si="127"/>
        <v>-7023.6786858463029</v>
      </c>
      <c r="BY84" s="14">
        <f t="shared" si="108"/>
        <v>-1074.8853358669921</v>
      </c>
      <c r="BZ84" s="14">
        <f t="shared" si="109"/>
        <v>-661.95923922407974</v>
      </c>
      <c r="CA84" s="14">
        <f t="shared" si="110"/>
        <v>-977.63816622983336</v>
      </c>
      <c r="CB84" s="14">
        <f t="shared" si="111"/>
        <v>-3121.3777670868967</v>
      </c>
      <c r="CC84" s="15">
        <f t="shared" si="128"/>
        <v>-1192.7915962502559</v>
      </c>
      <c r="CD84" s="412">
        <f t="shared" si="129"/>
        <v>-14983.947771699211</v>
      </c>
      <c r="CF84" s="464"/>
      <c r="CG84" s="152" t="s">
        <v>31</v>
      </c>
      <c r="CH84" s="7">
        <f t="shared" si="112"/>
        <v>-43.823484411647073</v>
      </c>
      <c r="CI84" s="8">
        <f t="shared" si="113"/>
        <v>-60.397734348954543</v>
      </c>
      <c r="CJ84" s="8">
        <f t="shared" si="114"/>
        <v>-45.70622966485346</v>
      </c>
      <c r="CK84" s="8">
        <f t="shared" si="115"/>
        <v>-42.245225688560652</v>
      </c>
      <c r="CL84" s="8">
        <f t="shared" si="116"/>
        <v>-44.952025734884856</v>
      </c>
      <c r="CM84" s="8">
        <f t="shared" si="117"/>
        <v>-46.008135432527865</v>
      </c>
      <c r="CN84" s="9">
        <f t="shared" si="118"/>
        <v>-45.193081570812751</v>
      </c>
      <c r="CO84" s="422">
        <f t="shared" si="119"/>
        <v>-51.188445806053167</v>
      </c>
    </row>
    <row r="85" spans="1:93" s="1" customFormat="1" ht="16.2" thickBot="1" x14ac:dyDescent="0.35">
      <c r="A85" s="430">
        <v>2029</v>
      </c>
      <c r="B85" s="47">
        <v>1</v>
      </c>
      <c r="C85" s="431" t="s">
        <v>0</v>
      </c>
      <c r="D85" s="443">
        <f t="shared" si="150"/>
        <v>2037.5820600481222</v>
      </c>
      <c r="E85" s="444">
        <f t="shared" si="151"/>
        <v>655.63568075199407</v>
      </c>
      <c r="F85" s="445">
        <f t="shared" si="152"/>
        <v>86.402018657847094</v>
      </c>
      <c r="G85" s="434">
        <f>1/23000*(SUMPRODUCT(M85:M91,J85:J91)+SUMPRODUCT(N85:N91,K85:K91)+SUMPRODUCT(O85:O91,L85:L91))/SUM(J85:L91)*J85</f>
        <v>1192.8903269234274</v>
      </c>
      <c r="H85" s="435">
        <f>1/23000*(SUMPRODUCT(M85:M91,J85:J91)+SUMPRODUCT(N85:N91,K85:K91)+SUMPRODUCT(O85:O91,L85:L91))/SUM(J85:L91)*K85</f>
        <v>845.13961801962171</v>
      </c>
      <c r="I85" s="436">
        <f>1/23000*(SUMPRODUCT(M85:M91,J85:J91)+SUMPRODUCT(N85:N91,K85:K91)+SUMPRODUCT(O85:O91,L85:L91))/SUM(J85:L91)*L85</f>
        <v>118.71309156412187</v>
      </c>
      <c r="J85" s="5">
        <v>224.73213376853155</v>
      </c>
      <c r="K85" s="5">
        <v>159.21835008899609</v>
      </c>
      <c r="L85" s="6">
        <v>22.364710125758855</v>
      </c>
      <c r="M85" s="11">
        <v>208534.42983536993</v>
      </c>
      <c r="N85" s="11">
        <v>94710.318558551924</v>
      </c>
      <c r="O85" s="12">
        <v>88856.346357990376</v>
      </c>
      <c r="P85" s="458">
        <f>SUM(J85:L91)</f>
        <v>3154.9455490994392</v>
      </c>
      <c r="Q85" s="459">
        <f>(SUMPRODUCT(M85:M91,J85:J91)+SUMPRODUCT(N85:N91,K85:K91)+SUMPRODUCT(O85:O91,L85:L91))/SUM(J85:L91)</f>
        <v>122085.24459389377</v>
      </c>
      <c r="R85" s="14"/>
      <c r="X85" s="465"/>
      <c r="Y85" s="153" t="s">
        <v>32</v>
      </c>
      <c r="Z85" s="440">
        <v>143.29904365974085</v>
      </c>
      <c r="AA85" s="441">
        <v>564.09213083614998</v>
      </c>
      <c r="AB85" s="441">
        <v>107.33406204833706</v>
      </c>
      <c r="AC85" s="441">
        <v>86.581539205325001</v>
      </c>
      <c r="AD85" s="441">
        <v>117.84822419831939</v>
      </c>
      <c r="AE85" s="441">
        <v>465.99131110981443</v>
      </c>
      <c r="AF85" s="442">
        <v>160.38251590978052</v>
      </c>
      <c r="AG85" s="455">
        <f t="shared" si="95"/>
        <v>1645.5288269674672</v>
      </c>
      <c r="AH85" s="440">
        <v>171.16944870214729</v>
      </c>
      <c r="AI85" s="441">
        <v>675.2526410217165</v>
      </c>
      <c r="AJ85" s="441">
        <v>128.484819343933</v>
      </c>
      <c r="AK85" s="441">
        <v>102.60556927208862</v>
      </c>
      <c r="AL85" s="441">
        <v>139.63536933441938</v>
      </c>
      <c r="AM85" s="441">
        <v>550.49180667793939</v>
      </c>
      <c r="AN85" s="442">
        <v>189.51848835440617</v>
      </c>
      <c r="AO85" s="455">
        <f t="shared" si="96"/>
        <v>1957.1581427066503</v>
      </c>
      <c r="AP85" s="440">
        <v>283.23910735917013</v>
      </c>
      <c r="AQ85" s="441">
        <v>1112.5015549126956</v>
      </c>
      <c r="AR85" s="441">
        <v>210.85671472752458</v>
      </c>
      <c r="AS85" s="441">
        <v>170.30624716527686</v>
      </c>
      <c r="AT85" s="441">
        <v>233.34858103151993</v>
      </c>
      <c r="AU85" s="441">
        <v>905.44138188004865</v>
      </c>
      <c r="AV85" s="442">
        <v>312.40864275263368</v>
      </c>
      <c r="AW85" s="455">
        <f t="shared" si="137"/>
        <v>3228.1022298288694</v>
      </c>
      <c r="AY85" s="465"/>
      <c r="AZ85" s="153" t="s">
        <v>32</v>
      </c>
      <c r="BA85" s="16">
        <f t="shared" si="165"/>
        <v>19.449121453025086</v>
      </c>
      <c r="BB85" s="17">
        <f t="shared" si="97"/>
        <v>19.706091276400912</v>
      </c>
      <c r="BC85" s="17">
        <f t="shared" si="98"/>
        <v>19.705540712761675</v>
      </c>
      <c r="BD85" s="17">
        <f t="shared" si="99"/>
        <v>18.507444212516489</v>
      </c>
      <c r="BE85" s="17">
        <f t="shared" si="100"/>
        <v>18.487461550066115</v>
      </c>
      <c r="BF85" s="17">
        <f t="shared" si="101"/>
        <v>18.133491666803152</v>
      </c>
      <c r="BG85" s="18">
        <f t="shared" si="122"/>
        <v>18.166551559158364</v>
      </c>
      <c r="BH85" s="423">
        <f t="shared" si="102"/>
        <v>18.93794326979264</v>
      </c>
      <c r="BJ85" s="465"/>
      <c r="BK85" s="153" t="s">
        <v>32</v>
      </c>
      <c r="BL85" s="19">
        <f t="shared" si="166"/>
        <v>27.870405042406446</v>
      </c>
      <c r="BM85" s="20">
        <f t="shared" si="124"/>
        <v>111.16051018556652</v>
      </c>
      <c r="BN85" s="20">
        <f t="shared" si="103"/>
        <v>21.150757295595938</v>
      </c>
      <c r="BO85" s="20">
        <f t="shared" si="104"/>
        <v>16.024030066763615</v>
      </c>
      <c r="BP85" s="20">
        <f t="shared" si="105"/>
        <v>21.787145136099994</v>
      </c>
      <c r="BQ85" s="20">
        <f t="shared" si="106"/>
        <v>84.500495568124961</v>
      </c>
      <c r="BR85" s="21">
        <f t="shared" si="107"/>
        <v>29.135972444625651</v>
      </c>
      <c r="BS85" s="413">
        <f t="shared" si="167"/>
        <v>311.62931573918308</v>
      </c>
      <c r="BU85" s="465"/>
      <c r="BV85" s="153" t="s">
        <v>32</v>
      </c>
      <c r="BW85" s="19">
        <f t="shared" si="126"/>
        <v>-112.06965865702284</v>
      </c>
      <c r="BX85" s="20">
        <f t="shared" si="127"/>
        <v>-437.24891389097911</v>
      </c>
      <c r="BY85" s="20">
        <f t="shared" si="108"/>
        <v>-82.371895383591578</v>
      </c>
      <c r="BZ85" s="20">
        <f t="shared" si="109"/>
        <v>-67.700677893188242</v>
      </c>
      <c r="CA85" s="20">
        <f t="shared" si="110"/>
        <v>-93.713211697100547</v>
      </c>
      <c r="CB85" s="20">
        <f t="shared" si="111"/>
        <v>-354.94957520210926</v>
      </c>
      <c r="CC85" s="21">
        <f t="shared" si="128"/>
        <v>-122.89015439822751</v>
      </c>
      <c r="CD85" s="413">
        <f t="shared" si="129"/>
        <v>-1270.9440871222189</v>
      </c>
      <c r="CF85" s="465"/>
      <c r="CG85" s="153" t="s">
        <v>32</v>
      </c>
      <c r="CH85" s="16">
        <f t="shared" si="112"/>
        <v>-39.567155715862867</v>
      </c>
      <c r="CI85" s="17">
        <f t="shared" si="113"/>
        <v>-39.303218225640371</v>
      </c>
      <c r="CJ85" s="17">
        <f t="shared" si="114"/>
        <v>-39.065341357535154</v>
      </c>
      <c r="CK85" s="17">
        <f t="shared" si="115"/>
        <v>-39.752316206866368</v>
      </c>
      <c r="CL85" s="17">
        <f t="shared" si="116"/>
        <v>-40.160180654555631</v>
      </c>
      <c r="CM85" s="17">
        <f t="shared" si="117"/>
        <v>-39.201828224936641</v>
      </c>
      <c r="CN85" s="18">
        <f t="shared" si="118"/>
        <v>-39.33634912127971</v>
      </c>
      <c r="CO85" s="423">
        <f t="shared" si="119"/>
        <v>-39.371246529252431</v>
      </c>
    </row>
    <row r="86" spans="1:93" s="1" customFormat="1" x14ac:dyDescent="0.3">
      <c r="A86" s="428">
        <v>2029</v>
      </c>
      <c r="B86" s="327">
        <v>2</v>
      </c>
      <c r="C86" s="429" t="s">
        <v>1</v>
      </c>
      <c r="D86" s="446">
        <f t="shared" si="150"/>
        <v>882.433537784902</v>
      </c>
      <c r="E86" s="447">
        <f t="shared" si="151"/>
        <v>3433.6342588053735</v>
      </c>
      <c r="F86" s="448">
        <f t="shared" si="152"/>
        <v>345.69475100913081</v>
      </c>
      <c r="G86" s="437">
        <f>1/23000*(SUMPRODUCT(M85:M91,J85:J91)+SUMPRODUCT(N85:N91,K85:K91)+SUMPRODUCT(O85:O91,L85:L91))/SUM(J85:L91)*J86</f>
        <v>512.41017486640317</v>
      </c>
      <c r="H86" s="438">
        <f>1/23000*(SUMPRODUCT(M85:M91,J85:J91)+SUMPRODUCT(N85:N91,K85:K91)+SUMPRODUCT(O85:O91,L85:L91))/SUM(J85:L91)*K86</f>
        <v>4428.7584779831104</v>
      </c>
      <c r="I86" s="439">
        <f>1/23000*(SUMPRODUCT(M85:M91,J85:J91)+SUMPRODUCT(N85:N91,K85:K91)+SUMPRODUCT(O85:O91,L85:L91))/SUM(J85:L91)*L86</f>
        <v>468.24430861384428</v>
      </c>
      <c r="J86" s="8">
        <v>96.534467053168626</v>
      </c>
      <c r="K86" s="8">
        <v>834.34689697714907</v>
      </c>
      <c r="L86" s="9">
        <v>88.213928996437232</v>
      </c>
      <c r="M86" s="14">
        <v>210245.85299543076</v>
      </c>
      <c r="N86" s="14">
        <v>94653.181115248401</v>
      </c>
      <c r="O86" s="15">
        <v>90132.923039071655</v>
      </c>
      <c r="P86" s="13"/>
      <c r="Q86" s="15"/>
      <c r="R86" s="14"/>
    </row>
    <row r="87" spans="1:93" s="1" customFormat="1" x14ac:dyDescent="0.3">
      <c r="A87" s="428">
        <v>2029</v>
      </c>
      <c r="B87" s="327">
        <v>3</v>
      </c>
      <c r="C87" s="429" t="s">
        <v>2</v>
      </c>
      <c r="D87" s="446">
        <f t="shared" si="150"/>
        <v>896.22513801331888</v>
      </c>
      <c r="E87" s="447">
        <f t="shared" si="151"/>
        <v>689.56528804654272</v>
      </c>
      <c r="F87" s="448">
        <f t="shared" si="152"/>
        <v>66.737977144053104</v>
      </c>
      <c r="G87" s="437">
        <f>1/23000*(SUMPRODUCT(M85:M91,J85:J91)+SUMPRODUCT(N85:N91,K85:K91)+SUMPRODUCT(O85:O91,L85:L91))/SUM(J85:L91)*J87</f>
        <v>517.78237761694129</v>
      </c>
      <c r="H87" s="438">
        <f>1/23000*(SUMPRODUCT(M85:M91,J85:J91)+SUMPRODUCT(N85:N91,K85:K91)+SUMPRODUCT(O85:O91,L85:L91))/SUM(J85:L91)*K87</f>
        <v>885.31161294389653</v>
      </c>
      <c r="I87" s="439">
        <f>1/23000*(SUMPRODUCT(M85:M91,J85:J91)+SUMPRODUCT(N85:N91,K85:K91)+SUMPRODUCT(O85:O91,L85:L91))/SUM(J85:L91)*L87</f>
        <v>89.071375266869182</v>
      </c>
      <c r="J87" s="8">
        <v>97.546552204600246</v>
      </c>
      <c r="K87" s="8">
        <v>166.78647092400595</v>
      </c>
      <c r="L87" s="9">
        <v>16.780419599048386</v>
      </c>
      <c r="M87" s="14">
        <v>211316.31727045527</v>
      </c>
      <c r="N87" s="14">
        <v>95091.655439468363</v>
      </c>
      <c r="O87" s="15">
        <v>91474.081756589061</v>
      </c>
      <c r="P87" s="13"/>
      <c r="Q87" s="15"/>
      <c r="R87" s="14"/>
    </row>
    <row r="88" spans="1:93" s="1" customFormat="1" x14ac:dyDescent="0.3">
      <c r="A88" s="428">
        <v>2029</v>
      </c>
      <c r="B88" s="327">
        <v>4</v>
      </c>
      <c r="C88" s="429" t="s">
        <v>3</v>
      </c>
      <c r="D88" s="446">
        <f t="shared" si="150"/>
        <v>543.73653698463158</v>
      </c>
      <c r="E88" s="447">
        <f t="shared" si="151"/>
        <v>489.96528570526061</v>
      </c>
      <c r="F88" s="448">
        <f t="shared" si="152"/>
        <v>51.823874318947723</v>
      </c>
      <c r="G88" s="437">
        <f>1/23000*(SUMPRODUCT(M85:M91,J85:J91)+SUMPRODUCT(N85:N91,K85:K91)+SUMPRODUCT(O85:O91,L85:L91))/SUM(J85:L91)*J88</f>
        <v>310.38227558441605</v>
      </c>
      <c r="H88" s="438">
        <f>1/23000*(SUMPRODUCT(M85:M91,J85:J91)+SUMPRODUCT(N85:N91,K85:K91)+SUMPRODUCT(O85:O91,L85:L91))/SUM(J85:L91)*K88</f>
        <v>624.73393292065418</v>
      </c>
      <c r="I88" s="439">
        <f>1/23000*(SUMPRODUCT(M85:M91,J85:J91)+SUMPRODUCT(N85:N91,K85:K91)+SUMPRODUCT(O85:O91,L85:L91))/SUM(J85:L91)*L88</f>
        <v>70.884285531615362</v>
      </c>
      <c r="J88" s="8">
        <v>58.473834100002477</v>
      </c>
      <c r="K88" s="8">
        <v>117.6954717580483</v>
      </c>
      <c r="L88" s="9">
        <v>13.35410001962429</v>
      </c>
      <c r="M88" s="14">
        <v>213872.41905941645</v>
      </c>
      <c r="N88" s="14">
        <v>95748.811767266481</v>
      </c>
      <c r="O88" s="15">
        <v>89257.165034273305</v>
      </c>
      <c r="P88" s="13"/>
      <c r="Q88" s="15"/>
      <c r="R88" s="14"/>
    </row>
    <row r="89" spans="1:93" s="1" customFormat="1" x14ac:dyDescent="0.3">
      <c r="A89" s="428">
        <v>2029</v>
      </c>
      <c r="B89" s="327">
        <v>5</v>
      </c>
      <c r="C89" s="429" t="s">
        <v>4</v>
      </c>
      <c r="D89" s="446">
        <f t="shared" si="150"/>
        <v>416.38149043188565</v>
      </c>
      <c r="E89" s="447">
        <f t="shared" si="151"/>
        <v>611.22475053480377</v>
      </c>
      <c r="F89" s="448">
        <f t="shared" si="152"/>
        <v>69.314511457748893</v>
      </c>
      <c r="G89" s="437">
        <f>1/23000*(SUMPRODUCT(M85:M91,J85:J91)+SUMPRODUCT(N85:N91,K85:K91)+SUMPRODUCT(O85:O91,L85:L91))/SUM(J85:L91)*J89</f>
        <v>238.95993090628232</v>
      </c>
      <c r="H89" s="438">
        <f>1/23000*(SUMPRODUCT(M85:M91,J85:J91)+SUMPRODUCT(N85:N91,K85:K91)+SUMPRODUCT(O85:O91,L85:L91))/SUM(J85:L91)*K89</f>
        <v>810.03551031976826</v>
      </c>
      <c r="I89" s="439">
        <f>1/23000*(SUMPRODUCT(M85:M91,J85:J91)+SUMPRODUCT(N85:N91,K85:K91)+SUMPRODUCT(O85:O91,L85:L91))/SUM(J85:L91)*L89</f>
        <v>96.489881048626145</v>
      </c>
      <c r="J89" s="8">
        <v>45.018367527760887</v>
      </c>
      <c r="K89" s="8">
        <v>152.60498350417777</v>
      </c>
      <c r="L89" s="9">
        <v>18.178013825508607</v>
      </c>
      <c r="M89" s="14">
        <v>212730.37664077416</v>
      </c>
      <c r="N89" s="14">
        <v>92121.298659395514</v>
      </c>
      <c r="O89" s="15">
        <v>87701.207559380826</v>
      </c>
      <c r="P89" s="13"/>
      <c r="Q89" s="15"/>
      <c r="R89" s="14"/>
    </row>
    <row r="90" spans="1:93" s="1" customFormat="1" x14ac:dyDescent="0.3">
      <c r="A90" s="428">
        <v>2029</v>
      </c>
      <c r="B90" s="327">
        <v>6</v>
      </c>
      <c r="C90" s="429" t="s">
        <v>5</v>
      </c>
      <c r="D90" s="446">
        <f t="shared" si="150"/>
        <v>497.4363740012692</v>
      </c>
      <c r="E90" s="447">
        <f t="shared" si="151"/>
        <v>2107.197928331022</v>
      </c>
      <c r="F90" s="448">
        <f t="shared" si="152"/>
        <v>276.58168231352005</v>
      </c>
      <c r="G90" s="437">
        <f>1/23000*(SUMPRODUCT(M85:M91,J85:J91)+SUMPRODUCT(N85:N91,K85:K91)+SUMPRODUCT(O85:O91,L85:L91))/SUM(J85:L91)*J90</f>
        <v>286.52535961431261</v>
      </c>
      <c r="H90" s="438">
        <f>1/23000*(SUMPRODUCT(M85:M91,J85:J91)+SUMPRODUCT(N85:N91,K85:K91)+SUMPRODUCT(O85:O91,L85:L91))/SUM(J85:L91)*K90</f>
        <v>2716.1532973140097</v>
      </c>
      <c r="I90" s="439">
        <f>1/23000*(SUMPRODUCT(M85:M91,J85:J91)+SUMPRODUCT(N85:N91,K85:K91)+SUMPRODUCT(O85:O91,L85:L91))/SUM(J85:L91)*L90</f>
        <v>380.86609186777872</v>
      </c>
      <c r="J90" s="8">
        <v>53.979359201437838</v>
      </c>
      <c r="K90" s="8">
        <v>511.70414611551507</v>
      </c>
      <c r="L90" s="9">
        <v>71.752488534532091</v>
      </c>
      <c r="M90" s="14">
        <v>211952.06410906112</v>
      </c>
      <c r="N90" s="14">
        <v>94714.011444950476</v>
      </c>
      <c r="O90" s="15">
        <v>88657.255283200953</v>
      </c>
      <c r="P90" s="13"/>
      <c r="Q90" s="15"/>
      <c r="R90" s="14"/>
    </row>
    <row r="91" spans="1:93" s="1" customFormat="1" ht="16.2" thickBot="1" x14ac:dyDescent="0.35">
      <c r="A91" s="432">
        <v>2029</v>
      </c>
      <c r="B91" s="409">
        <v>7</v>
      </c>
      <c r="C91" s="433" t="s">
        <v>6</v>
      </c>
      <c r="D91" s="449">
        <f t="shared" si="150"/>
        <v>1690.8094280872485</v>
      </c>
      <c r="E91" s="450">
        <f t="shared" si="151"/>
        <v>803.03196340384159</v>
      </c>
      <c r="F91" s="451">
        <f t="shared" si="152"/>
        <v>95.207161656429065</v>
      </c>
      <c r="G91" s="440">
        <f>1/23000*(SUMPRODUCT(M85:M91,J85:J91)+SUMPRODUCT(N85:N91,K85:K91)+SUMPRODUCT(O85:O91,L85:L91))/SUM(J85:L91)*J91</f>
        <v>975.81613979935321</v>
      </c>
      <c r="H91" s="441">
        <f>1/23000*(SUMPRODUCT(M85:M91,J85:J91)+SUMPRODUCT(N85:N91,K85:K91)+SUMPRODUCT(O85:O91,L85:L91))/SUM(J85:L91)*K91</f>
        <v>1046.3683630553969</v>
      </c>
      <c r="I91" s="442">
        <f>1/23000*(SUMPRODUCT(M85:M91,J85:J91)+SUMPRODUCT(N85:N91,K85:K91)+SUMPRODUCT(O85:O91,L85:L91))/SUM(J85:L91)*L91</f>
        <v>131.08526572744702</v>
      </c>
      <c r="J91" s="17">
        <v>183.83688618589761</v>
      </c>
      <c r="K91" s="17">
        <v>197.12842801215828</v>
      </c>
      <c r="L91" s="18">
        <v>24.695540577080333</v>
      </c>
      <c r="M91" s="20">
        <v>211538.70505988758</v>
      </c>
      <c r="N91" s="20">
        <v>93693.91997154869</v>
      </c>
      <c r="O91" s="21">
        <v>88670.450896311435</v>
      </c>
      <c r="P91" s="19"/>
      <c r="Q91" s="21"/>
      <c r="R91" s="14"/>
    </row>
    <row r="92" spans="1:93" s="1" customFormat="1" x14ac:dyDescent="0.3">
      <c r="A92" s="430">
        <v>2030</v>
      </c>
      <c r="B92" s="47">
        <v>1</v>
      </c>
      <c r="C92" s="431" t="s">
        <v>0</v>
      </c>
      <c r="D92" s="443">
        <f t="shared" si="150"/>
        <v>2267.9317481465669</v>
      </c>
      <c r="E92" s="444">
        <f t="shared" si="151"/>
        <v>709.07887610137902</v>
      </c>
      <c r="F92" s="445">
        <f t="shared" si="152"/>
        <v>99.882599680412241</v>
      </c>
      <c r="G92" s="434">
        <f>1/23000*(SUMPRODUCT(M92:M98,J92:J98)+SUMPRODUCT(N92:N98,K92:K98)+SUMPRODUCT(O92:O98,L92:L98))/SUM(J92:L98)*J92</f>
        <v>1144.1146654092854</v>
      </c>
      <c r="H92" s="435">
        <f>1/23000*(SUMPRODUCT(M92:M98,J92:J98)+SUMPRODUCT(N92:N98,K92:K98)+SUMPRODUCT(O92:O98,L92:L98))/SUM(J92:L98)*K92</f>
        <v>959.50435486601373</v>
      </c>
      <c r="I92" s="436">
        <f>1/23000*(SUMPRODUCT(M92:M98,J92:J98)+SUMPRODUCT(N92:N98,K92:K98)+SUMPRODUCT(O92:O98,L92:L98))/SUM(J92:L98)*L92</f>
        <v>143.29904365974085</v>
      </c>
      <c r="J92" s="5">
        <v>209.13210225133633</v>
      </c>
      <c r="K92" s="5">
        <v>175.38728321488497</v>
      </c>
      <c r="L92" s="6">
        <v>26.193554857062335</v>
      </c>
      <c r="M92" s="11">
        <v>249423.35320993373</v>
      </c>
      <c r="N92" s="11">
        <v>92987.438150519243</v>
      </c>
      <c r="O92" s="12">
        <v>87704.773375962017</v>
      </c>
      <c r="P92" s="458">
        <f>SUM(J92:L98)</f>
        <v>3364.2855051926722</v>
      </c>
      <c r="Q92" s="459">
        <f>(SUMPRODUCT(M92:M98,J92:J98)+SUMPRODUCT(N92:N98,K92:K98)+SUMPRODUCT(O92:O98,L92:L98))/SUM(J92:L98)</f>
        <v>125827.8237589199</v>
      </c>
      <c r="R92" s="14"/>
    </row>
    <row r="93" spans="1:93" s="1" customFormat="1" x14ac:dyDescent="0.3">
      <c r="A93" s="428">
        <v>2030</v>
      </c>
      <c r="B93" s="327">
        <v>2</v>
      </c>
      <c r="C93" s="429" t="s">
        <v>1</v>
      </c>
      <c r="D93" s="446">
        <f t="shared" si="150"/>
        <v>981.33099175189966</v>
      </c>
      <c r="E93" s="447">
        <f t="shared" si="151"/>
        <v>3720.3237756187013</v>
      </c>
      <c r="F93" s="448">
        <f t="shared" si="152"/>
        <v>397.82665073291275</v>
      </c>
      <c r="G93" s="437">
        <f>1/23000*(SUMPRODUCT(M92:M98,J92:J98)+SUMPRODUCT(N92:N98,K92:K98)+SUMPRODUCT(O92:O98,L92:L98))/SUM(J92:L98)*J93</f>
        <v>491.25404225287235</v>
      </c>
      <c r="H93" s="438">
        <f>1/23000*(SUMPRODUCT(M92:M98,J92:J98)+SUMPRODUCT(N92:N98,K92:K98)+SUMPRODUCT(O92:O98,L92:L98))/SUM(J92:L98)*K93</f>
        <v>5032.451675146046</v>
      </c>
      <c r="I93" s="439">
        <f>1/23000*(SUMPRODUCT(M92:M98,J92:J98)+SUMPRODUCT(N92:N98,K92:K98)+SUMPRODUCT(O92:O98,L92:L98))/SUM(J92:L98)*L93</f>
        <v>564.09213083614998</v>
      </c>
      <c r="J93" s="8">
        <v>89.796061270709956</v>
      </c>
      <c r="K93" s="8">
        <v>919.87912586109428</v>
      </c>
      <c r="L93" s="9">
        <v>103.11009617466836</v>
      </c>
      <c r="M93" s="14">
        <v>251354.15174001476</v>
      </c>
      <c r="N93" s="14">
        <v>93020.315858489426</v>
      </c>
      <c r="O93" s="15">
        <v>88740.223375961985</v>
      </c>
      <c r="P93" s="13"/>
      <c r="Q93" s="15"/>
      <c r="R93" s="14"/>
    </row>
    <row r="94" spans="1:93" s="1" customFormat="1" x14ac:dyDescent="0.3">
      <c r="A94" s="428">
        <v>2030</v>
      </c>
      <c r="B94" s="327">
        <v>3</v>
      </c>
      <c r="C94" s="429" t="s">
        <v>2</v>
      </c>
      <c r="D94" s="446">
        <f t="shared" si="150"/>
        <v>994.80524928770171</v>
      </c>
      <c r="E94" s="447">
        <f t="shared" si="151"/>
        <v>747.69588405453305</v>
      </c>
      <c r="F94" s="448">
        <f t="shared" si="152"/>
        <v>76.843068979670264</v>
      </c>
      <c r="G94" s="437">
        <f>1/23000*(SUMPRODUCT(M92:M98,J92:J98)+SUMPRODUCT(N92:N98,K92:K98)+SUMPRODUCT(O92:O98,L92:L98))/SUM(J92:L98)*J94</f>
        <v>496.10972337265923</v>
      </c>
      <c r="H94" s="438">
        <f>1/23000*(SUMPRODUCT(M92:M98,J92:J98)+SUMPRODUCT(N92:N98,K92:K98)+SUMPRODUCT(O92:O98,L92:L98))/SUM(J92:L98)*K94</f>
        <v>1006.4390222696569</v>
      </c>
      <c r="I94" s="439">
        <f>1/23000*(SUMPRODUCT(M92:M98,J92:J98)+SUMPRODUCT(N92:N98,K92:K98)+SUMPRODUCT(O92:O98,L92:L98))/SUM(J92:L98)*L94</f>
        <v>107.33406204833706</v>
      </c>
      <c r="J94" s="8">
        <v>90.68362860215386</v>
      </c>
      <c r="K94" s="8">
        <v>183.96644574059201</v>
      </c>
      <c r="L94" s="9">
        <v>19.619535277361486</v>
      </c>
      <c r="M94" s="14">
        <v>252311.48208678645</v>
      </c>
      <c r="N94" s="14">
        <v>93479.032353016519</v>
      </c>
      <c r="O94" s="15">
        <v>90083.20337596201</v>
      </c>
      <c r="P94" s="13"/>
      <c r="Q94" s="15"/>
      <c r="R94" s="14"/>
    </row>
    <row r="95" spans="1:93" s="1" customFormat="1" x14ac:dyDescent="0.3">
      <c r="A95" s="428">
        <v>2030</v>
      </c>
      <c r="B95" s="327">
        <v>4</v>
      </c>
      <c r="C95" s="429" t="s">
        <v>3</v>
      </c>
      <c r="D95" s="446">
        <f t="shared" si="150"/>
        <v>600.898744461408</v>
      </c>
      <c r="E95" s="447">
        <f t="shared" si="151"/>
        <v>529.80927106179911</v>
      </c>
      <c r="F95" s="448">
        <f t="shared" si="152"/>
        <v>61.529356912165994</v>
      </c>
      <c r="G95" s="437">
        <f>1/23000*(SUMPRODUCT(M92:M98,J92:J98)+SUMPRODUCT(N92:N98,K92:K98)+SUMPRODUCT(O92:O98,L92:L98))/SUM(J92:L98)*J95</f>
        <v>296.80601585347227</v>
      </c>
      <c r="H95" s="438">
        <f>1/23000*(SUMPRODUCT(M92:M98,J92:J98)+SUMPRODUCT(N92:N98,K92:K98)+SUMPRODUCT(O92:O98,L92:L98))/SUM(J92:L98)*K95</f>
        <v>709.00574942924902</v>
      </c>
      <c r="I95" s="439">
        <f>1/23000*(SUMPRODUCT(M92:M98,J92:J98)+SUMPRODUCT(N92:N98,K92:K98)+SUMPRODUCT(O92:O98,L92:L98))/SUM(J92:L98)*L95</f>
        <v>86.581539205325001</v>
      </c>
      <c r="J95" s="8">
        <v>54.253011461989395</v>
      </c>
      <c r="K95" s="8">
        <v>129.59877831246939</v>
      </c>
      <c r="L95" s="9">
        <v>15.826192826300925</v>
      </c>
      <c r="M95" s="14">
        <v>254744.77361123794</v>
      </c>
      <c r="N95" s="14">
        <v>94025.679818070756</v>
      </c>
      <c r="O95" s="15">
        <v>89419.813375962025</v>
      </c>
      <c r="P95" s="13"/>
      <c r="Q95" s="15"/>
      <c r="R95" s="14"/>
    </row>
    <row r="96" spans="1:93" s="1" customFormat="1" x14ac:dyDescent="0.3">
      <c r="A96" s="428">
        <v>2030</v>
      </c>
      <c r="B96" s="327">
        <v>5</v>
      </c>
      <c r="C96" s="429" t="s">
        <v>4</v>
      </c>
      <c r="D96" s="446">
        <f t="shared" si="150"/>
        <v>461.24395049872146</v>
      </c>
      <c r="E96" s="447">
        <f t="shared" si="151"/>
        <v>661.66989075317565</v>
      </c>
      <c r="F96" s="448">
        <f t="shared" si="152"/>
        <v>82.290749484183678</v>
      </c>
      <c r="G96" s="437">
        <f>1/23000*(SUMPRODUCT(M92:M98,J92:J98)+SUMPRODUCT(N92:N98,K92:K98)+SUMPRODUCT(O92:O98,L92:L98))/SUM(J92:L98)*J96</f>
        <v>228.65827453071486</v>
      </c>
      <c r="H96" s="438">
        <f>1/23000*(SUMPRODUCT(M92:M98,J92:J98)+SUMPRODUCT(N92:N98,K92:K98)+SUMPRODUCT(O92:O98,L92:L98))/SUM(J92:L98)*K96</f>
        <v>919.6671797850745</v>
      </c>
      <c r="I96" s="439">
        <f>1/23000*(SUMPRODUCT(M92:M98,J92:J98)+SUMPRODUCT(N92:N98,K92:K98)+SUMPRODUCT(O92:O98,L92:L98))/SUM(J92:L98)*L96</f>
        <v>117.84822419831939</v>
      </c>
      <c r="J96" s="8">
        <v>41.796322602564466</v>
      </c>
      <c r="K96" s="8">
        <v>168.10546748057567</v>
      </c>
      <c r="L96" s="9">
        <v>21.541413302629728</v>
      </c>
      <c r="M96" s="14">
        <v>253816.8480118796</v>
      </c>
      <c r="N96" s="14">
        <v>90528.926366309315</v>
      </c>
      <c r="O96" s="15">
        <v>87862.723375962029</v>
      </c>
      <c r="P96" s="13"/>
      <c r="Q96" s="15"/>
      <c r="R96" s="14"/>
    </row>
    <row r="97" spans="1:32" s="1" customFormat="1" x14ac:dyDescent="0.3">
      <c r="A97" s="428">
        <v>2030</v>
      </c>
      <c r="B97" s="327">
        <v>6</v>
      </c>
      <c r="C97" s="429" t="s">
        <v>5</v>
      </c>
      <c r="D97" s="446">
        <f t="shared" si="150"/>
        <v>551.87825798503047</v>
      </c>
      <c r="E97" s="447">
        <f t="shared" si="151"/>
        <v>2276.348068852592</v>
      </c>
      <c r="F97" s="448">
        <f t="shared" si="152"/>
        <v>329.71984294425101</v>
      </c>
      <c r="G97" s="437">
        <f>1/23000*(SUMPRODUCT(M92:M98,J92:J98)+SUMPRODUCT(N92:N98,K92:K98)+SUMPRODUCT(O92:O98,L92:L98))/SUM(J92:L98)*J97</f>
        <v>274.28865695456068</v>
      </c>
      <c r="H97" s="438">
        <f>1/23000*(SUMPRODUCT(M92:M98,J92:J98)+SUMPRODUCT(N92:N98,K92:K98)+SUMPRODUCT(O92:O98,L92:L98))/SUM(J92:L98)*K97</f>
        <v>3080.4835389191608</v>
      </c>
      <c r="I97" s="439">
        <f>1/23000*(SUMPRODUCT(M92:M98,J92:J98)+SUMPRODUCT(N92:N98,K92:K98)+SUMPRODUCT(O92:O98,L92:L98))/SUM(J92:L98)*L97</f>
        <v>465.99131110981443</v>
      </c>
      <c r="J97" s="8">
        <v>50.137075580691494</v>
      </c>
      <c r="K97" s="8">
        <v>563.07992364938355</v>
      </c>
      <c r="L97" s="9">
        <v>85.178300278486304</v>
      </c>
      <c r="M97" s="14">
        <v>253169.9303687356</v>
      </c>
      <c r="N97" s="14">
        <v>92981.48164169045</v>
      </c>
      <c r="O97" s="15">
        <v>89031.553375962016</v>
      </c>
      <c r="P97" s="13"/>
      <c r="Q97" s="15"/>
      <c r="R97" s="14"/>
    </row>
    <row r="98" spans="1:32" s="1" customFormat="1" ht="16.2" thickBot="1" x14ac:dyDescent="0.35">
      <c r="A98" s="432">
        <v>2030</v>
      </c>
      <c r="B98" s="409">
        <v>7</v>
      </c>
      <c r="C98" s="433" t="s">
        <v>6</v>
      </c>
      <c r="D98" s="449">
        <f t="shared" si="150"/>
        <v>1873.3041498886139</v>
      </c>
      <c r="E98" s="450">
        <f t="shared" si="151"/>
        <v>867.33876171414761</v>
      </c>
      <c r="F98" s="451">
        <f t="shared" si="152"/>
        <v>113.49896422371405</v>
      </c>
      <c r="G98" s="440">
        <f>1/23000*(SUMPRODUCT(M92:M98,J92:J98)+SUMPRODUCT(N92:N98,K92:K98)+SUMPRODUCT(O92:O98,L92:L98))/SUM(J92:L98)*J98</f>
        <v>933.96998802781195</v>
      </c>
      <c r="H98" s="441">
        <f>1/23000*(SUMPRODUCT(M92:M98,J92:J98)+SUMPRODUCT(N92:N98,K92:K98)+SUMPRODUCT(O92:O98,L92:L98))/SUM(J92:L98)*K98</f>
        <v>1186.9671393495323</v>
      </c>
      <c r="I98" s="442">
        <f>1/23000*(SUMPRODUCT(M92:M98,J92:J98)+SUMPRODUCT(N92:N98,K92:K98)+SUMPRODUCT(O92:O98,L92:L98))/SUM(J92:L98)*L98</f>
        <v>160.38251590978052</v>
      </c>
      <c r="J98" s="17">
        <v>170.7198700805383</v>
      </c>
      <c r="K98" s="17">
        <v>216.96508283688675</v>
      </c>
      <c r="L98" s="18">
        <v>29.316233530292259</v>
      </c>
      <c r="M98" s="20">
        <v>252378.32846939258</v>
      </c>
      <c r="N98" s="20">
        <v>91944.709529241605</v>
      </c>
      <c r="O98" s="21">
        <v>89045.414870502951</v>
      </c>
      <c r="P98" s="19"/>
      <c r="Q98" s="21"/>
      <c r="R98" s="14"/>
    </row>
    <row r="99" spans="1:32" x14ac:dyDescent="0.3"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"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2" thickBot="1" x14ac:dyDescent="0.35">
      <c r="A101" s="40" t="s">
        <v>207</v>
      </c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s="1" customFormat="1" ht="16.2" thickBot="1" x14ac:dyDescent="0.35">
      <c r="A102" s="30"/>
      <c r="B102" s="45"/>
      <c r="C102" s="34"/>
      <c r="D102" s="476" t="s">
        <v>222</v>
      </c>
      <c r="E102" s="477"/>
      <c r="F102" s="478"/>
      <c r="G102" s="482" t="s">
        <v>223</v>
      </c>
      <c r="H102" s="483"/>
      <c r="I102" s="484"/>
      <c r="J102" s="480" t="s">
        <v>26</v>
      </c>
      <c r="K102" s="479"/>
      <c r="L102" s="479"/>
      <c r="M102" s="480" t="s">
        <v>28</v>
      </c>
      <c r="N102" s="479"/>
      <c r="O102" s="481"/>
      <c r="P102" s="466" t="s">
        <v>236</v>
      </c>
      <c r="Q102" s="468"/>
      <c r="R102" s="466" t="s">
        <v>238</v>
      </c>
      <c r="S102" s="468"/>
      <c r="T102" s="466" t="s">
        <v>237</v>
      </c>
      <c r="U102" s="468"/>
    </row>
    <row r="103" spans="1:32" s="1" customFormat="1" ht="16.2" thickBot="1" x14ac:dyDescent="0.35">
      <c r="A103" s="32"/>
      <c r="B103" s="406"/>
      <c r="C103" s="35"/>
      <c r="D103" s="424" t="s">
        <v>30</v>
      </c>
      <c r="E103" s="424" t="s">
        <v>31</v>
      </c>
      <c r="F103" s="424" t="s">
        <v>32</v>
      </c>
      <c r="G103" s="424" t="s">
        <v>30</v>
      </c>
      <c r="H103" s="424" t="s">
        <v>31</v>
      </c>
      <c r="I103" s="424" t="s">
        <v>32</v>
      </c>
      <c r="J103" s="29" t="s">
        <v>30</v>
      </c>
      <c r="K103" s="29" t="s">
        <v>31</v>
      </c>
      <c r="L103" s="29" t="s">
        <v>32</v>
      </c>
      <c r="M103" s="29" t="s">
        <v>30</v>
      </c>
      <c r="N103" s="29" t="s">
        <v>31</v>
      </c>
      <c r="O103" s="29" t="s">
        <v>32</v>
      </c>
      <c r="P103" s="425" t="s">
        <v>235</v>
      </c>
      <c r="Q103" s="426" t="s">
        <v>234</v>
      </c>
      <c r="R103" s="425" t="s">
        <v>235</v>
      </c>
      <c r="S103" s="426" t="s">
        <v>234</v>
      </c>
      <c r="T103" s="425" t="s">
        <v>235</v>
      </c>
      <c r="U103" s="426" t="s">
        <v>234</v>
      </c>
    </row>
    <row r="104" spans="1:32" s="1" customFormat="1" x14ac:dyDescent="0.3">
      <c r="A104" s="430">
        <v>2018</v>
      </c>
      <c r="B104" s="47">
        <v>1</v>
      </c>
      <c r="C104" s="431" t="s">
        <v>0</v>
      </c>
      <c r="D104" s="443">
        <f t="shared" ref="D104:D135" si="168">J104*M104/23000</f>
        <v>737.37983028689939</v>
      </c>
      <c r="E104" s="444">
        <f t="shared" ref="E104:E135" si="169">K104*N104/23000</f>
        <v>272.5959292969327</v>
      </c>
      <c r="F104" s="445">
        <f t="shared" ref="F104:F135" si="170">L104*O104/23000</f>
        <v>30.704744103258481</v>
      </c>
      <c r="G104" s="434">
        <f>1/23000*(SUMPRODUCT(M104:M110,J104:J110)+SUMPRODUCT(N104:N110,K104:K110)+SUMPRODUCT(O104:O110,L104:L110))/SUM(J104:L110)*J104</f>
        <v>761.34236106559013</v>
      </c>
      <c r="H104" s="435">
        <f>1/23000*(SUMPRODUCT(M104:M110,J104:J110)+SUMPRODUCT(N104:N110,K104:K110)+SUMPRODUCT(O104:O110,L104:L110))/SUM(J104:L110)*K104</f>
        <v>272.17285399323623</v>
      </c>
      <c r="I104" s="436">
        <f>1/23000*(SUMPRODUCT(M104:M110,J104:J110)+SUMPRODUCT(N104:N110,K104:K110)+SUMPRODUCT(O104:O110,L104:L110))/SUM(J104:L110)*L104</f>
        <v>29.609011662106493</v>
      </c>
      <c r="J104" s="4">
        <v>220.27144153331335</v>
      </c>
      <c r="K104" s="5">
        <v>78.745003511188145</v>
      </c>
      <c r="L104" s="6">
        <v>8.566474183914492</v>
      </c>
      <c r="M104" s="11">
        <v>76994.711518395969</v>
      </c>
      <c r="N104" s="11">
        <v>79620.37074439456</v>
      </c>
      <c r="O104" s="12">
        <v>82438.713899472627</v>
      </c>
      <c r="P104" s="458">
        <f>SUM(J104:L110)</f>
        <v>1911.7638491843672</v>
      </c>
      <c r="Q104" s="459">
        <f>(SUMPRODUCT(M104:M110,J104:J110)+SUMPRODUCT(N104:N110,K104:K110)+SUMPRODUCT(O104:O110,L104:L110))/SUM(J104:L110)</f>
        <v>79496.798053415681</v>
      </c>
      <c r="R104" s="461">
        <f>P104/P8*100-100</f>
        <v>0</v>
      </c>
      <c r="S104" s="462">
        <f>Q104/Q8*100-100</f>
        <v>0</v>
      </c>
      <c r="T104" s="461">
        <f>P104/P200*100-100</f>
        <v>0</v>
      </c>
      <c r="U104" s="462">
        <f>Q104/Q200*100-100</f>
        <v>0</v>
      </c>
      <c r="V104" s="460"/>
      <c r="W104" s="460"/>
    </row>
    <row r="105" spans="1:32" s="1" customFormat="1" x14ac:dyDescent="0.3">
      <c r="A105" s="428">
        <v>2018</v>
      </c>
      <c r="B105" s="327">
        <v>2</v>
      </c>
      <c r="C105" s="429" t="s">
        <v>1</v>
      </c>
      <c r="D105" s="446">
        <f t="shared" si="168"/>
        <v>324.94882447403597</v>
      </c>
      <c r="E105" s="447">
        <f t="shared" si="169"/>
        <v>1433.7402363196716</v>
      </c>
      <c r="F105" s="448">
        <f t="shared" si="170"/>
        <v>123.12899106498686</v>
      </c>
      <c r="G105" s="437">
        <f>1/23000*(SUMPRODUCT(M104:M110,J104:J110)+SUMPRODUCT(N104:N110,K104:K110)+SUMPRODUCT(O104:O110,L104:L110))/SUM(J104:L110)*J105</f>
        <v>330.04340364631713</v>
      </c>
      <c r="H105" s="438">
        <f>1/23000*(SUMPRODUCT(M104:M110,J104:J110)+SUMPRODUCT(N104:N110,K104:K110)+SUMPRODUCT(O104:O110,L104:L110))/SUM(J104:L110)*K105</f>
        <v>1431.1115203335216</v>
      </c>
      <c r="I105" s="439">
        <f>1/23000*(SUMPRODUCT(M104:M110,J104:J110)+SUMPRODUCT(N104:N110,K104:K110)+SUMPRODUCT(O104:O110,L104:L110))/SUM(J104:L110)*L105</f>
        <v>116.93049090158915</v>
      </c>
      <c r="J105" s="7">
        <v>95.48810102722291</v>
      </c>
      <c r="K105" s="8">
        <v>414.04894000327272</v>
      </c>
      <c r="L105" s="9">
        <v>33.830309604790386</v>
      </c>
      <c r="M105" s="14">
        <v>78269.678446868464</v>
      </c>
      <c r="N105" s="14">
        <v>79642.820568727446</v>
      </c>
      <c r="O105" s="15">
        <v>83710.933407883742</v>
      </c>
      <c r="P105" s="13"/>
      <c r="Q105" s="15"/>
      <c r="R105" s="7"/>
      <c r="S105" s="9"/>
      <c r="T105" s="7"/>
      <c r="U105" s="9"/>
      <c r="V105" s="122"/>
      <c r="W105" s="122"/>
    </row>
    <row r="106" spans="1:32" s="1" customFormat="1" x14ac:dyDescent="0.3">
      <c r="A106" s="428">
        <v>2018</v>
      </c>
      <c r="B106" s="327">
        <v>3</v>
      </c>
      <c r="C106" s="429" t="s">
        <v>2</v>
      </c>
      <c r="D106" s="446">
        <f t="shared" si="168"/>
        <v>335.90545398292721</v>
      </c>
      <c r="E106" s="447">
        <f t="shared" si="169"/>
        <v>289.99579771538401</v>
      </c>
      <c r="F106" s="448">
        <f t="shared" si="170"/>
        <v>23.781911346745357</v>
      </c>
      <c r="G106" s="437">
        <f>1/23000*(SUMPRODUCT(M104:M110,J104:J110)+SUMPRODUCT(N104:N110,K104:K110)+SUMPRODUCT(O104:O110,L104:L110))/SUM(J104:L110)*J106</f>
        <v>335.41846407542539</v>
      </c>
      <c r="H106" s="438">
        <f>1/23000*(SUMPRODUCT(M104:M110,J104:J110)+SUMPRODUCT(N104:N110,K104:K110)+SUMPRODUCT(O104:O110,L104:L110))/SUM(J104:L110)*K106</f>
        <v>286.22984618340161</v>
      </c>
      <c r="I106" s="439">
        <f>1/23000*(SUMPRODUCT(M104:M110,J104:J110)+SUMPRODUCT(N104:N110,K104:K110)+SUMPRODUCT(O104:O110,L104:L110))/SUM(J104:L110)*L106</f>
        <v>22.227853608951296</v>
      </c>
      <c r="J106" s="7">
        <v>97.043212590161858</v>
      </c>
      <c r="K106" s="8">
        <v>82.8119700845659</v>
      </c>
      <c r="L106" s="9">
        <v>6.4309587999049436</v>
      </c>
      <c r="M106" s="14">
        <v>79612.218468440959</v>
      </c>
      <c r="N106" s="14">
        <v>80542.744492645958</v>
      </c>
      <c r="O106" s="15">
        <v>85054.8072214719</v>
      </c>
      <c r="P106" s="13"/>
      <c r="Q106" s="15"/>
      <c r="R106" s="7"/>
      <c r="S106" s="9"/>
      <c r="T106" s="7"/>
      <c r="U106" s="9"/>
      <c r="V106" s="122"/>
      <c r="W106" s="122"/>
    </row>
    <row r="107" spans="1:32" s="1" customFormat="1" x14ac:dyDescent="0.3">
      <c r="A107" s="428">
        <v>2018</v>
      </c>
      <c r="B107" s="327">
        <v>4</v>
      </c>
      <c r="C107" s="429" t="s">
        <v>3</v>
      </c>
      <c r="D107" s="446">
        <f t="shared" si="168"/>
        <v>211.66039127764429</v>
      </c>
      <c r="E107" s="447">
        <f t="shared" si="169"/>
        <v>204.00078832850593</v>
      </c>
      <c r="F107" s="448">
        <f t="shared" si="170"/>
        <v>18.766458267973693</v>
      </c>
      <c r="G107" s="437">
        <f>1/23000*(SUMPRODUCT(M104:M110,J104:J110)+SUMPRODUCT(N104:N110,K104:K110)+SUMPRODUCT(O104:O110,L104:L110))/SUM(J104:L110)*J107</f>
        <v>203.85972053969286</v>
      </c>
      <c r="H107" s="438">
        <f>1/23000*(SUMPRODUCT(M104:M110,J104:J110)+SUMPRODUCT(N104:N110,K104:K110)+SUMPRODUCT(O104:O110,L104:L110))/SUM(J104:L110)*K107</f>
        <v>200.94731950631456</v>
      </c>
      <c r="I107" s="439">
        <f>1/23000*(SUMPRODUCT(M104:M110,J104:J110)+SUMPRODUCT(N104:N110,K104:K110)+SUMPRODUCT(O104:O110,L104:L110))/SUM(J104:L110)*L107</f>
        <v>17.790084524238623</v>
      </c>
      <c r="J107" s="7">
        <v>58.980659438163073</v>
      </c>
      <c r="K107" s="8">
        <v>58.138044069897646</v>
      </c>
      <c r="L107" s="9">
        <v>5.147024208227311</v>
      </c>
      <c r="M107" s="14">
        <v>82538.734659109075</v>
      </c>
      <c r="N107" s="14">
        <v>80704.781294578162</v>
      </c>
      <c r="O107" s="15">
        <v>83859.823210750415</v>
      </c>
      <c r="P107" s="13"/>
      <c r="Q107" s="15"/>
      <c r="R107" s="7"/>
      <c r="S107" s="9"/>
      <c r="T107" s="7"/>
      <c r="U107" s="9"/>
      <c r="V107" s="122"/>
      <c r="W107" s="122"/>
    </row>
    <row r="108" spans="1:32" s="1" customFormat="1" x14ac:dyDescent="0.3">
      <c r="A108" s="428">
        <v>2018</v>
      </c>
      <c r="B108" s="327">
        <v>5</v>
      </c>
      <c r="C108" s="429" t="s">
        <v>4</v>
      </c>
      <c r="D108" s="446">
        <f t="shared" si="168"/>
        <v>158.88637689228477</v>
      </c>
      <c r="E108" s="447">
        <f t="shared" si="169"/>
        <v>252.09008217955025</v>
      </c>
      <c r="F108" s="448">
        <f t="shared" si="170"/>
        <v>25.104219632929485</v>
      </c>
      <c r="G108" s="437">
        <f>1/23000*(SUMPRODUCT(M104:M110,J104:J110)+SUMPRODUCT(N104:N110,K104:K110)+SUMPRODUCT(O104:O110,L104:L110))/SUM(J104:L110)*J108</f>
        <v>155.97146905705162</v>
      </c>
      <c r="H108" s="438">
        <f>1/23000*(SUMPRODUCT(M104:M110,J104:J110)+SUMPRODUCT(N104:N110,K104:K110)+SUMPRODUCT(O104:O110,L104:L110))/SUM(J104:L110)*K108</f>
        <v>260.33092287365076</v>
      </c>
      <c r="I108" s="439">
        <f>1/23000*(SUMPRODUCT(M104:M110,J104:J110)+SUMPRODUCT(N104:N110,K104:K110)+SUMPRODUCT(O104:O110,L104:L110))/SUM(J104:L110)*L108</f>
        <v>24.24819097791169</v>
      </c>
      <c r="J108" s="7">
        <v>45.125638719458493</v>
      </c>
      <c r="K108" s="8">
        <v>75.318898027449563</v>
      </c>
      <c r="L108" s="9">
        <v>7.0154824615355214</v>
      </c>
      <c r="M108" s="14">
        <v>80982.491821146294</v>
      </c>
      <c r="N108" s="14">
        <v>76980.306961163718</v>
      </c>
      <c r="O108" s="15">
        <v>82303.256365207955</v>
      </c>
      <c r="P108" s="13"/>
      <c r="Q108" s="15"/>
      <c r="R108" s="7"/>
      <c r="S108" s="9"/>
      <c r="T108" s="7"/>
      <c r="U108" s="9"/>
      <c r="V108" s="122"/>
      <c r="W108" s="122"/>
    </row>
    <row r="109" spans="1:32" s="1" customFormat="1" x14ac:dyDescent="0.3">
      <c r="A109" s="428">
        <v>2018</v>
      </c>
      <c r="B109" s="327">
        <v>6</v>
      </c>
      <c r="C109" s="429" t="s">
        <v>5</v>
      </c>
      <c r="D109" s="446">
        <f t="shared" si="168"/>
        <v>187.22215970777967</v>
      </c>
      <c r="E109" s="447">
        <f t="shared" si="169"/>
        <v>869.35510897708218</v>
      </c>
      <c r="F109" s="448">
        <f t="shared" si="170"/>
        <v>97.030343234986546</v>
      </c>
      <c r="G109" s="437">
        <f>1/23000*(SUMPRODUCT(M104:M110,J104:J110)+SUMPRODUCT(N104:N110,K104:K110)+SUMPRODUCT(O104:O110,L104:L110))/SUM(J104:L110)*J109</f>
        <v>186.17527766524719</v>
      </c>
      <c r="H109" s="438">
        <f>1/23000*(SUMPRODUCT(M104:M110,J104:J110)+SUMPRODUCT(N104:N110,K104:K110)+SUMPRODUCT(O104:O110,L104:L110))/SUM(J104:L110)*K109</f>
        <v>874.18573216808602</v>
      </c>
      <c r="I109" s="439">
        <f>1/23000*(SUMPRODUCT(M104:M110,J104:J110)+SUMPRODUCT(N104:N110,K104:K110)+SUMPRODUCT(O104:O110,L104:L110))/SUM(J104:L110)*L109</f>
        <v>94.426488000402216</v>
      </c>
      <c r="J109" s="7">
        <v>53.864199453964076</v>
      </c>
      <c r="K109" s="8">
        <v>252.91926633769731</v>
      </c>
      <c r="L109" s="9">
        <v>27.319455338942877</v>
      </c>
      <c r="M109" s="14">
        <v>79943.816429671802</v>
      </c>
      <c r="N109" s="14">
        <v>79057.510311513324</v>
      </c>
      <c r="O109" s="15">
        <v>81688.959999999977</v>
      </c>
      <c r="P109" s="13"/>
      <c r="Q109" s="15"/>
      <c r="R109" s="7"/>
      <c r="S109" s="9"/>
      <c r="T109" s="7"/>
      <c r="U109" s="9"/>
      <c r="V109" s="122"/>
      <c r="W109" s="122"/>
    </row>
    <row r="110" spans="1:32" s="1" customFormat="1" ht="16.2" thickBot="1" x14ac:dyDescent="0.35">
      <c r="A110" s="432">
        <v>2018</v>
      </c>
      <c r="B110" s="409">
        <v>7</v>
      </c>
      <c r="C110" s="433" t="s">
        <v>6</v>
      </c>
      <c r="D110" s="449">
        <f t="shared" si="168"/>
        <v>642.25041449578748</v>
      </c>
      <c r="E110" s="450">
        <f t="shared" si="169"/>
        <v>335.54756294671279</v>
      </c>
      <c r="F110" s="451">
        <f t="shared" si="170"/>
        <v>33.691533921410695</v>
      </c>
      <c r="G110" s="440">
        <f>1/23000*(SUMPRODUCT(M104:M110,J104:J110)+SUMPRODUCT(N104:N110,K104:K110)+SUMPRODUCT(O104:O110,L104:L110))/SUM(J104:L110)*J110</f>
        <v>635.30640103662449</v>
      </c>
      <c r="H110" s="441">
        <f>1/23000*(SUMPRODUCT(M104:M110,J104:J110)+SUMPRODUCT(N104:N110,K104:K110)+SUMPRODUCT(O104:O110,L104:L110))/SUM(J104:L110)*K110</f>
        <v>336.84058749363095</v>
      </c>
      <c r="I110" s="442">
        <f>1/23000*(SUMPRODUCT(M104:M110,J104:J110)+SUMPRODUCT(N104:N110,K104:K110)+SUMPRODUCT(O104:O110,L104:L110))/SUM(J104:L110)*L110</f>
        <v>32.619159140501054</v>
      </c>
      <c r="J110" s="16">
        <v>183.80673915978605</v>
      </c>
      <c r="K110" s="17">
        <v>97.454661093996563</v>
      </c>
      <c r="L110" s="18">
        <v>9.4373695369141881</v>
      </c>
      <c r="M110" s="20">
        <v>80365.712383166712</v>
      </c>
      <c r="N110" s="20">
        <v>79191.634973012246</v>
      </c>
      <c r="O110" s="21">
        <v>82110.303847000032</v>
      </c>
      <c r="P110" s="19"/>
      <c r="Q110" s="21"/>
      <c r="R110" s="16"/>
      <c r="S110" s="18"/>
      <c r="T110" s="16"/>
      <c r="U110" s="18"/>
      <c r="V110" s="122"/>
      <c r="W110" s="122"/>
    </row>
    <row r="111" spans="1:32" s="1" customFormat="1" x14ac:dyDescent="0.3">
      <c r="A111" s="430">
        <v>2019</v>
      </c>
      <c r="B111" s="47">
        <v>1</v>
      </c>
      <c r="C111" s="431" t="s">
        <v>0</v>
      </c>
      <c r="D111" s="443">
        <f t="shared" si="168"/>
        <v>892.42213933469918</v>
      </c>
      <c r="E111" s="444">
        <f t="shared" si="169"/>
        <v>344.55506130376858</v>
      </c>
      <c r="F111" s="445">
        <f t="shared" si="170"/>
        <v>38.78323566490166</v>
      </c>
      <c r="G111" s="434">
        <f>1/23000*(SUMPRODUCT(M111:M117,J111:J117)+SUMPRODUCT(N111:N117,K111:K117)+SUMPRODUCT(O111:O117,L111:L117))/SUM(J111:L117)*J111</f>
        <v>918.38640614116969</v>
      </c>
      <c r="H111" s="435">
        <f>1/23000*(SUMPRODUCT(M111:M117,J111:J117)+SUMPRODUCT(N111:N117,K111:K117)+SUMPRODUCT(O111:O117,L111:L117))/SUM(J111:L117)*K111</f>
        <v>370.99354027302388</v>
      </c>
      <c r="I111" s="436">
        <f>1/23000*(SUMPRODUCT(M111:M117,J111:J117)+SUMPRODUCT(N111:N117,K111:K117)+SUMPRODUCT(O111:O117,L111:L117))/SUM(J111:L117)*L111</f>
        <v>42.304285799967616</v>
      </c>
      <c r="J111" s="4">
        <v>204.5470913214308</v>
      </c>
      <c r="K111" s="5">
        <v>82.629325798429093</v>
      </c>
      <c r="L111" s="6">
        <v>9.4221980562327214</v>
      </c>
      <c r="M111" s="11">
        <v>100347.10868825522</v>
      </c>
      <c r="N111" s="11">
        <v>95907.43157361378</v>
      </c>
      <c r="O111" s="12">
        <v>94671.58458876553</v>
      </c>
      <c r="P111" s="458">
        <f>SUM(J111:L117)</f>
        <v>1645.5766462983452</v>
      </c>
      <c r="Q111" s="459">
        <f>(SUMPRODUCT(M111:M117,J111:J117)+SUMPRODUCT(N111:N117,K111:K117)+SUMPRODUCT(O111:O117,L111:L117))/SUM(J111:L117)</f>
        <v>103266.62288271717</v>
      </c>
      <c r="R111" s="461">
        <f>P111/P15*100-100</f>
        <v>-16.797998615460173</v>
      </c>
      <c r="S111" s="462">
        <f>Q111/Q15*100-100</f>
        <v>23.44412095636082</v>
      </c>
      <c r="T111" s="461">
        <f>P111/P207*100-100</f>
        <v>-18.469539531040084</v>
      </c>
      <c r="U111" s="462">
        <f>Q111/Q207*100-100</f>
        <v>19.087174816126534</v>
      </c>
      <c r="V111" s="460"/>
      <c r="W111" s="460"/>
    </row>
    <row r="112" spans="1:32" s="1" customFormat="1" x14ac:dyDescent="0.3">
      <c r="A112" s="428">
        <v>2019</v>
      </c>
      <c r="B112" s="327">
        <v>2</v>
      </c>
      <c r="C112" s="429" t="s">
        <v>1</v>
      </c>
      <c r="D112" s="446">
        <f t="shared" si="168"/>
        <v>74.332160364620734</v>
      </c>
      <c r="E112" s="447">
        <f t="shared" si="169"/>
        <v>1314.7214901657185</v>
      </c>
      <c r="F112" s="448">
        <f t="shared" si="170"/>
        <v>153.18596352560709</v>
      </c>
      <c r="G112" s="437">
        <f>1/23000*(SUMPRODUCT(M111:M117,J111:J117)+SUMPRODUCT(N111:N117,K111:K117)+SUMPRODUCT(O111:O117,L111:L117))/SUM(J111:L117)*J112</f>
        <v>58.254455502141397</v>
      </c>
      <c r="H112" s="438">
        <f>1/23000*(SUMPRODUCT(M111:M117,J111:J117)+SUMPRODUCT(N111:N117,K111:K117)+SUMPRODUCT(O111:O117,L111:L117))/SUM(J111:L117)*K112</f>
        <v>1416.5493154656608</v>
      </c>
      <c r="I112" s="439">
        <f>1/23000*(SUMPRODUCT(M111:M117,J111:J117)+SUMPRODUCT(N111:N117,K111:K117)+SUMPRODUCT(O111:O117,L111:L117))/SUM(J111:L117)*L112</f>
        <v>164.87325481897196</v>
      </c>
      <c r="J112" s="7">
        <v>12.974690554865541</v>
      </c>
      <c r="K112" s="8">
        <v>315.50014270063764</v>
      </c>
      <c r="L112" s="9">
        <v>36.721302149515758</v>
      </c>
      <c r="M112" s="14">
        <v>131767.28039538159</v>
      </c>
      <c r="N112" s="14">
        <v>95843.361638360395</v>
      </c>
      <c r="O112" s="15">
        <v>95946.411343025437</v>
      </c>
      <c r="P112" s="13"/>
      <c r="Q112" s="15"/>
      <c r="R112" s="7"/>
      <c r="S112" s="9"/>
      <c r="T112" s="7"/>
      <c r="U112" s="9"/>
    </row>
    <row r="113" spans="1:23" s="1" customFormat="1" x14ac:dyDescent="0.3">
      <c r="A113" s="428">
        <v>2019</v>
      </c>
      <c r="B113" s="327">
        <v>3</v>
      </c>
      <c r="C113" s="429" t="s">
        <v>2</v>
      </c>
      <c r="D113" s="446">
        <f t="shared" si="168"/>
        <v>504.56068732385125</v>
      </c>
      <c r="E113" s="447">
        <f t="shared" si="169"/>
        <v>351.60362051185882</v>
      </c>
      <c r="F113" s="448">
        <f t="shared" si="170"/>
        <v>29.568005492541143</v>
      </c>
      <c r="G113" s="437">
        <f>1/23000*(SUMPRODUCT(M111:M117,J111:J117)+SUMPRODUCT(N111:N117,K111:K117)+SUMPRODUCT(O111:O117,L111:L117))/SUM(J111:L117)*J113</f>
        <v>399.49762335545483</v>
      </c>
      <c r="H113" s="438">
        <f>1/23000*(SUMPRODUCT(M111:M117,J111:J117)+SUMPRODUCT(N111:N117,K111:K117)+SUMPRODUCT(O111:O117,L111:L117))/SUM(J111:L117)*K113</f>
        <v>386.33183951927379</v>
      </c>
      <c r="I113" s="439">
        <f>1/23000*(SUMPRODUCT(M111:M117,J111:J117)+SUMPRODUCT(N111:N117,K111:K117)+SUMPRODUCT(O111:O117,L111:L117))/SUM(J111:L117)*L113</f>
        <v>31.384433838376786</v>
      </c>
      <c r="J113" s="7">
        <v>88.97788153303938</v>
      </c>
      <c r="K113" s="8">
        <v>86.045539796870884</v>
      </c>
      <c r="L113" s="9">
        <v>6.9900802227500218</v>
      </c>
      <c r="M113" s="14">
        <v>130424.50110637254</v>
      </c>
      <c r="N113" s="14">
        <v>93983.758959076687</v>
      </c>
      <c r="O113" s="15">
        <v>97289.888621749895</v>
      </c>
      <c r="P113" s="13"/>
      <c r="Q113" s="15"/>
      <c r="R113" s="7"/>
      <c r="S113" s="9"/>
      <c r="T113" s="7"/>
      <c r="U113" s="9"/>
    </row>
    <row r="114" spans="1:23" s="1" customFormat="1" x14ac:dyDescent="0.3">
      <c r="A114" s="428">
        <v>2019</v>
      </c>
      <c r="B114" s="327">
        <v>4</v>
      </c>
      <c r="C114" s="429" t="s">
        <v>3</v>
      </c>
      <c r="D114" s="446">
        <f t="shared" si="168"/>
        <v>312.20726556803697</v>
      </c>
      <c r="E114" s="447">
        <f t="shared" si="169"/>
        <v>255.63924857016895</v>
      </c>
      <c r="F114" s="448">
        <f t="shared" si="170"/>
        <v>23.65764320828594</v>
      </c>
      <c r="G114" s="437">
        <f>1/23000*(SUMPRODUCT(M111:M117,J111:J117)+SUMPRODUCT(N111:N117,K111:K117)+SUMPRODUCT(O111:O117,L111:L117))/SUM(J111:L117)*J114</f>
        <v>252.45375429792301</v>
      </c>
      <c r="H114" s="438">
        <f>1/23000*(SUMPRODUCT(M111:M117,J111:J117)+SUMPRODUCT(N111:N117,K111:K117)+SUMPRODUCT(O111:O117,L111:L117))/SUM(J111:L117)*K114</f>
        <v>277.31795265458106</v>
      </c>
      <c r="I114" s="439">
        <f>1/23000*(SUMPRODUCT(M111:M117,J111:J117)+SUMPRODUCT(N111:N117,K111:K117)+SUMPRODUCT(O111:O117,L111:L117))/SUM(J111:L117)*L114</f>
        <v>25.309361218713232</v>
      </c>
      <c r="J114" s="7">
        <v>56.227619212906419</v>
      </c>
      <c r="K114" s="8">
        <v>61.765483686819081</v>
      </c>
      <c r="L114" s="9">
        <v>5.6370131198299109</v>
      </c>
      <c r="M114" s="14">
        <v>127708.89482044058</v>
      </c>
      <c r="N114" s="14">
        <v>95193.98806826846</v>
      </c>
      <c r="O114" s="15">
        <v>96527.324351339252</v>
      </c>
      <c r="P114" s="13"/>
      <c r="Q114" s="15"/>
      <c r="R114" s="7"/>
      <c r="S114" s="9"/>
      <c r="T114" s="7"/>
      <c r="U114" s="9"/>
    </row>
    <row r="115" spans="1:23" s="1" customFormat="1" x14ac:dyDescent="0.3">
      <c r="A115" s="428">
        <v>2019</v>
      </c>
      <c r="B115" s="327">
        <v>5</v>
      </c>
      <c r="C115" s="429" t="s">
        <v>4</v>
      </c>
      <c r="D115" s="446">
        <f t="shared" si="168"/>
        <v>249.92890062736348</v>
      </c>
      <c r="E115" s="447">
        <f t="shared" si="169"/>
        <v>326.38195736286741</v>
      </c>
      <c r="F115" s="448">
        <f t="shared" si="170"/>
        <v>31.737054960812269</v>
      </c>
      <c r="G115" s="437">
        <f>1/23000*(SUMPRODUCT(M111:M117,J111:J117)+SUMPRODUCT(N111:N117,K111:K117)+SUMPRODUCT(O111:O117,L111:L117))/SUM(J111:L117)*J115</f>
        <v>200.19044508771145</v>
      </c>
      <c r="H115" s="438">
        <f>1/23000*(SUMPRODUCT(M111:M117,J111:J117)+SUMPRODUCT(N111:N117,K111:K117)+SUMPRODUCT(O111:O117,L111:L117))/SUM(J111:L117)*K115</f>
        <v>366.63343495882731</v>
      </c>
      <c r="I115" s="439">
        <f>1/23000*(SUMPRODUCT(M111:M117,J111:J117)+SUMPRODUCT(N111:N117,K111:K117)+SUMPRODUCT(O111:O117,L111:L117))/SUM(J111:L117)*L115</f>
        <v>34.508640642219653</v>
      </c>
      <c r="J115" s="7">
        <v>44.587303317226599</v>
      </c>
      <c r="K115" s="8">
        <v>81.658223815744762</v>
      </c>
      <c r="L115" s="9">
        <v>7.6859174108218706</v>
      </c>
      <c r="M115" s="14">
        <v>128923.80311792575</v>
      </c>
      <c r="N115" s="14">
        <v>91929.320386448875</v>
      </c>
      <c r="O115" s="15">
        <v>94972.691623110601</v>
      </c>
      <c r="P115" s="13"/>
      <c r="Q115" s="15"/>
      <c r="R115" s="7"/>
      <c r="S115" s="9"/>
      <c r="T115" s="7"/>
      <c r="U115" s="9"/>
    </row>
    <row r="116" spans="1:23" s="1" customFormat="1" x14ac:dyDescent="0.3">
      <c r="A116" s="428">
        <v>2019</v>
      </c>
      <c r="B116" s="327">
        <v>6</v>
      </c>
      <c r="C116" s="429" t="s">
        <v>5</v>
      </c>
      <c r="D116" s="446">
        <f t="shared" si="168"/>
        <v>31.769303125318601</v>
      </c>
      <c r="E116" s="447">
        <f t="shared" si="169"/>
        <v>1040.5085502512461</v>
      </c>
      <c r="F116" s="448">
        <f t="shared" si="170"/>
        <v>121.44303813734513</v>
      </c>
      <c r="G116" s="437">
        <f>1/23000*(SUMPRODUCT(M111:M117,J111:J117)+SUMPRODUCT(N111:N117,K111:K117)+SUMPRODUCT(O111:O117,L111:L117))/SUM(J111:L117)*J116</f>
        <v>25.154805131027665</v>
      </c>
      <c r="H116" s="438">
        <f>1/23000*(SUMPRODUCT(M111:M117,J111:J117)+SUMPRODUCT(N111:N117,K111:K117)+SUMPRODUCT(O111:O117,L111:L117))/SUM(J111:L117)*K116</f>
        <v>1126.0611805491963</v>
      </c>
      <c r="I116" s="439">
        <f>1/23000*(SUMPRODUCT(M111:M117,J111:J117)+SUMPRODUCT(N111:N117,K111:K117)+SUMPRODUCT(O111:O117,L111:L117))/SUM(J111:L117)*L116</f>
        <v>133.58709243756982</v>
      </c>
      <c r="J116" s="7">
        <v>5.6025897028774141</v>
      </c>
      <c r="K116" s="8">
        <v>250.80133764078064</v>
      </c>
      <c r="L116" s="9">
        <v>29.753109381272544</v>
      </c>
      <c r="M116" s="14">
        <v>130420.75372877176</v>
      </c>
      <c r="N116" s="14">
        <v>95420.929094308522</v>
      </c>
      <c r="O116" s="15">
        <v>93878.923421598796</v>
      </c>
      <c r="P116" s="13"/>
      <c r="Q116" s="15"/>
      <c r="R116" s="7"/>
      <c r="S116" s="9"/>
      <c r="T116" s="7"/>
      <c r="U116" s="9"/>
    </row>
    <row r="117" spans="1:23" s="1" customFormat="1" ht="16.2" thickBot="1" x14ac:dyDescent="0.35">
      <c r="A117" s="432">
        <v>2019</v>
      </c>
      <c r="B117" s="409">
        <v>7</v>
      </c>
      <c r="C117" s="433" t="s">
        <v>6</v>
      </c>
      <c r="D117" s="449">
        <f t="shared" si="168"/>
        <v>837.23758807309991</v>
      </c>
      <c r="E117" s="450">
        <f t="shared" si="169"/>
        <v>412.01392693926118</v>
      </c>
      <c r="F117" s="451">
        <f t="shared" si="170"/>
        <v>42.140679397221298</v>
      </c>
      <c r="G117" s="440">
        <f>1/23000*(SUMPRODUCT(M111:M117,J111:J117)+SUMPRODUCT(N111:N117,K111:K117)+SUMPRODUCT(O111:O117,L111:L117))/SUM(J111:L117)*J117</f>
        <v>666.78610583090961</v>
      </c>
      <c r="H117" s="441">
        <f>1/23000*(SUMPRODUCT(M111:M117,J111:J117)+SUMPRODUCT(N111:N117,K111:K117)+SUMPRODUCT(O111:O117,L111:L117))/SUM(J111:L117)*K117</f>
        <v>445.67083165310135</v>
      </c>
      <c r="I117" s="442">
        <f>1/23000*(SUMPRODUCT(M111:M117,J111:J117)+SUMPRODUCT(N111:N117,K111:K117)+SUMPRODUCT(O111:O117,L111:L117))/SUM(J111:L117)*L117</f>
        <v>46.14876073277177</v>
      </c>
      <c r="J117" s="16">
        <v>148.50955716377538</v>
      </c>
      <c r="K117" s="17">
        <v>99.261783157787917</v>
      </c>
      <c r="L117" s="18">
        <v>10.278456554730537</v>
      </c>
      <c r="M117" s="20">
        <v>129664.81682014171</v>
      </c>
      <c r="N117" s="20">
        <v>95467.963783597515</v>
      </c>
      <c r="O117" s="21">
        <v>94297.779143699416</v>
      </c>
      <c r="P117" s="19"/>
      <c r="Q117" s="21"/>
      <c r="R117" s="16"/>
      <c r="S117" s="18"/>
      <c r="T117" s="16"/>
      <c r="U117" s="18"/>
    </row>
    <row r="118" spans="1:23" s="1" customFormat="1" x14ac:dyDescent="0.3">
      <c r="A118" s="430">
        <v>2020</v>
      </c>
      <c r="B118" s="47">
        <v>1</v>
      </c>
      <c r="C118" s="431" t="s">
        <v>0</v>
      </c>
      <c r="D118" s="443">
        <f t="shared" si="168"/>
        <v>1340.5148677651073</v>
      </c>
      <c r="E118" s="444">
        <f t="shared" si="169"/>
        <v>390.73934149261532</v>
      </c>
      <c r="F118" s="445">
        <f t="shared" si="170"/>
        <v>37.768172509230489</v>
      </c>
      <c r="G118" s="434">
        <f>1/23000*(SUMPRODUCT(M118:M124,J118:J124)+SUMPRODUCT(N118:N124,K118:K124)+SUMPRODUCT(O118:O124,L118:L124))/SUM(J118:L124)*J118</f>
        <v>1154.3926295553588</v>
      </c>
      <c r="H118" s="435">
        <f>1/23000*(SUMPRODUCT(M118:M124,J118:J124)+SUMPRODUCT(N118:N124,K118:K124)+SUMPRODUCT(O118:O124,L118:L124))/SUM(J118:L124)*K118</f>
        <v>422.53542972360225</v>
      </c>
      <c r="I118" s="436">
        <f>1/23000*(SUMPRODUCT(M118:M124,J118:J124)+SUMPRODUCT(N118:N124,K118:K124)+SUMPRODUCT(O118:O124,L118:L124))/SUM(J118:L124)*L118</f>
        <v>45.379468361037524</v>
      </c>
      <c r="J118" s="4">
        <v>238.56421957912673</v>
      </c>
      <c r="K118" s="5">
        <v>87.320234429570377</v>
      </c>
      <c r="L118" s="6">
        <v>9.3780202483070649</v>
      </c>
      <c r="M118" s="11">
        <v>129239.17095778562</v>
      </c>
      <c r="N118" s="11">
        <v>102920.07245558617</v>
      </c>
      <c r="O118" s="12">
        <v>92628.075511898627</v>
      </c>
      <c r="P118" s="458">
        <f>SUM(J118:L124)</f>
        <v>1748.316913162063</v>
      </c>
      <c r="Q118" s="459">
        <f>(SUMPRODUCT(M118:M124,J118:J124)+SUMPRODUCT(N118:N124,K118:K124)+SUMPRODUCT(O118:O124,L118:L124))/SUM(J118:L124)</f>
        <v>111295.10756732247</v>
      </c>
      <c r="R118" s="461">
        <f>P118/P22*100-100</f>
        <v>-14.919641014606427</v>
      </c>
      <c r="S118" s="462">
        <f>Q118/Q22*100-100</f>
        <v>26.876020671667717</v>
      </c>
      <c r="T118" s="461">
        <f>P118/P214*100-100</f>
        <v>-18.382811982696083</v>
      </c>
      <c r="U118" s="462">
        <f>Q118/Q214*100-100</f>
        <v>17.787096268839804</v>
      </c>
      <c r="V118" s="460"/>
      <c r="W118" s="460"/>
    </row>
    <row r="119" spans="1:23" s="1" customFormat="1" x14ac:dyDescent="0.3">
      <c r="A119" s="428">
        <v>2020</v>
      </c>
      <c r="B119" s="327">
        <v>2</v>
      </c>
      <c r="C119" s="429" t="s">
        <v>1</v>
      </c>
      <c r="D119" s="446">
        <f t="shared" si="168"/>
        <v>73.033344939295802</v>
      </c>
      <c r="E119" s="447">
        <f t="shared" si="169"/>
        <v>1503.7362136990994</v>
      </c>
      <c r="F119" s="448">
        <f t="shared" si="170"/>
        <v>150.96350029686641</v>
      </c>
      <c r="G119" s="437">
        <f>1/23000*(SUMPRODUCT(M118:M124,J118:J124)+SUMPRODUCT(N118:N124,K118:K124)+SUMPRODUCT(O118:O124,L118:L124))/SUM(J118:L124)*J119</f>
        <v>62.246373336238783</v>
      </c>
      <c r="H119" s="438">
        <f>1/23000*(SUMPRODUCT(M118:M124,J118:J124)+SUMPRODUCT(N118:N124,K118:K124)+SUMPRODUCT(O118:O124,L118:L124))/SUM(J118:L124)*K119</f>
        <v>1630.5134545786009</v>
      </c>
      <c r="I119" s="439">
        <f>1/23000*(SUMPRODUCT(M118:M124,J118:J124)+SUMPRODUCT(N118:N124,K118:K124)+SUMPRODUCT(O118:O124,L118:L124))/SUM(J118:L124)*L119</f>
        <v>178.92322054026627</v>
      </c>
      <c r="J119" s="7">
        <v>12.863697407969852</v>
      </c>
      <c r="K119" s="8">
        <v>336.95829291168934</v>
      </c>
      <c r="L119" s="9">
        <v>36.975875780854217</v>
      </c>
      <c r="M119" s="14">
        <v>130581.968801838</v>
      </c>
      <c r="N119" s="14">
        <v>102641.58396642766</v>
      </c>
      <c r="O119" s="15">
        <v>93903.401434125903</v>
      </c>
      <c r="P119" s="13"/>
      <c r="Q119" s="15"/>
      <c r="R119" s="7"/>
      <c r="S119" s="9"/>
      <c r="T119" s="7"/>
      <c r="U119" s="9"/>
    </row>
    <row r="120" spans="1:23" s="1" customFormat="1" x14ac:dyDescent="0.3">
      <c r="A120" s="428">
        <v>2020</v>
      </c>
      <c r="B120" s="327">
        <v>3</v>
      </c>
      <c r="C120" s="429" t="s">
        <v>2</v>
      </c>
      <c r="D120" s="446">
        <f t="shared" si="168"/>
        <v>495.42313173850641</v>
      </c>
      <c r="E120" s="447">
        <f t="shared" si="169"/>
        <v>404.24667444764685</v>
      </c>
      <c r="F120" s="448">
        <f t="shared" si="170"/>
        <v>29.159847536785694</v>
      </c>
      <c r="G120" s="437">
        <f>1/23000*(SUMPRODUCT(M118:M124,J118:J124)+SUMPRODUCT(N118:N124,K118:K124)+SUMPRODUCT(O118:O124,L118:L124))/SUM(J118:L124)*J120</f>
        <v>426.69337736073095</v>
      </c>
      <c r="H120" s="438">
        <f>1/23000*(SUMPRODUCT(M118:M124,J118:J124)+SUMPRODUCT(N118:N124,K118:K124)+SUMPRODUCT(O118:O124,L118:L124))/SUM(J118:L124)*K120</f>
        <v>445.77056061349924</v>
      </c>
      <c r="I120" s="439">
        <f>1/23000*(SUMPRODUCT(M118:M124,J118:J124)+SUMPRODUCT(N118:N124,K118:K124)+SUMPRODUCT(O118:O124,L118:L124))/SUM(J118:L124)*L120</f>
        <v>34.073386910565866</v>
      </c>
      <c r="J120" s="7">
        <v>88.179506663043099</v>
      </c>
      <c r="K120" s="8">
        <v>92.121955027615243</v>
      </c>
      <c r="L120" s="9">
        <v>7.0415305404953372</v>
      </c>
      <c r="M120" s="14">
        <v>129221.99795841331</v>
      </c>
      <c r="N120" s="14">
        <v>100927.8788048813</v>
      </c>
      <c r="O120" s="15">
        <v>95245.840302624347</v>
      </c>
      <c r="P120" s="13"/>
      <c r="Q120" s="15"/>
      <c r="R120" s="7"/>
      <c r="S120" s="9"/>
      <c r="T120" s="7"/>
      <c r="U120" s="9"/>
    </row>
    <row r="121" spans="1:23" s="1" customFormat="1" x14ac:dyDescent="0.3">
      <c r="A121" s="428">
        <v>2020</v>
      </c>
      <c r="B121" s="327">
        <v>4</v>
      </c>
      <c r="C121" s="429" t="s">
        <v>3</v>
      </c>
      <c r="D121" s="446">
        <f t="shared" si="168"/>
        <v>328.64867950574802</v>
      </c>
      <c r="E121" s="447">
        <f t="shared" si="169"/>
        <v>293.21839396217007</v>
      </c>
      <c r="F121" s="448">
        <f t="shared" si="170"/>
        <v>23.287732004452639</v>
      </c>
      <c r="G121" s="437">
        <f>1/23000*(SUMPRODUCT(M118:M124,J118:J124)+SUMPRODUCT(N118:N124,K118:K124)+SUMPRODUCT(O118:O124,L118:L124))/SUM(J118:L124)*J121</f>
        <v>276.91970443053685</v>
      </c>
      <c r="H121" s="438">
        <f>1/23000*(SUMPRODUCT(M118:M124,J118:J124)+SUMPRODUCT(N118:N124,K118:K124)+SUMPRODUCT(O118:O124,L118:L124))/SUM(J118:L124)*K121</f>
        <v>319.28382790354834</v>
      </c>
      <c r="I121" s="439">
        <f>1/23000*(SUMPRODUCT(M118:M124,J118:J124)+SUMPRODUCT(N118:N124,K118:K124)+SUMPRODUCT(O118:O124,L118:L124))/SUM(J118:L124)*L121</f>
        <v>27.431211349388953</v>
      </c>
      <c r="J121" s="7">
        <v>57.227611717340253</v>
      </c>
      <c r="K121" s="8">
        <v>65.982487481217504</v>
      </c>
      <c r="L121" s="9">
        <v>5.6688732759820848</v>
      </c>
      <c r="M121" s="14">
        <v>132085.184088537</v>
      </c>
      <c r="N121" s="14">
        <v>102209.28792734069</v>
      </c>
      <c r="O121" s="15">
        <v>94484.002380458827</v>
      </c>
      <c r="P121" s="13"/>
      <c r="Q121" s="15"/>
      <c r="R121" s="7"/>
      <c r="S121" s="9"/>
      <c r="T121" s="7"/>
      <c r="U121" s="9"/>
    </row>
    <row r="122" spans="1:23" s="1" customFormat="1" x14ac:dyDescent="0.3">
      <c r="A122" s="428">
        <v>2020</v>
      </c>
      <c r="B122" s="327">
        <v>5</v>
      </c>
      <c r="C122" s="429" t="s">
        <v>4</v>
      </c>
      <c r="D122" s="446">
        <f t="shared" si="168"/>
        <v>256.30855701811254</v>
      </c>
      <c r="E122" s="447">
        <f t="shared" si="169"/>
        <v>374.19050913032117</v>
      </c>
      <c r="F122" s="448">
        <f t="shared" si="170"/>
        <v>31.224318345322811</v>
      </c>
      <c r="G122" s="437">
        <f>1/23000*(SUMPRODUCT(M118:M124,J118:J124)+SUMPRODUCT(N118:N124,K118:K124)+SUMPRODUCT(O118:O124,L118:L124))/SUM(J118:L124)*J122</f>
        <v>217.38093436081854</v>
      </c>
      <c r="H122" s="438">
        <f>1/23000*(SUMPRODUCT(M118:M124,J118:J124)+SUMPRODUCT(N118:N124,K118:K124)+SUMPRODUCT(O118:O124,L118:L124))/SUM(J118:L124)*K122</f>
        <v>422.09459490448472</v>
      </c>
      <c r="I122" s="439">
        <f>1/23000*(SUMPRODUCT(M118:M124,J118:J124)+SUMPRODUCT(N118:N124,K118:K124)+SUMPRODUCT(O118:O124,L118:L124))/SUM(J118:L124)*L122</f>
        <v>37.394798696497773</v>
      </c>
      <c r="J122" s="7">
        <v>44.923461593084561</v>
      </c>
      <c r="K122" s="8">
        <v>87.229132483929419</v>
      </c>
      <c r="L122" s="9">
        <v>7.7279261309773712</v>
      </c>
      <c r="M122" s="14">
        <v>131225.34645291159</v>
      </c>
      <c r="N122" s="14">
        <v>98664.07546335482</v>
      </c>
      <c r="O122" s="15">
        <v>92930.407171425322</v>
      </c>
      <c r="P122" s="13"/>
      <c r="Q122" s="15"/>
      <c r="R122" s="7"/>
      <c r="S122" s="9"/>
      <c r="T122" s="7"/>
      <c r="U122" s="9"/>
    </row>
    <row r="123" spans="1:23" s="1" customFormat="1" x14ac:dyDescent="0.3">
      <c r="A123" s="428">
        <v>2020</v>
      </c>
      <c r="B123" s="327">
        <v>6</v>
      </c>
      <c r="C123" s="429" t="s">
        <v>5</v>
      </c>
      <c r="D123" s="446">
        <f t="shared" si="168"/>
        <v>32.573989911679128</v>
      </c>
      <c r="E123" s="447">
        <f t="shared" si="169"/>
        <v>1195.3460187194366</v>
      </c>
      <c r="F123" s="448">
        <f t="shared" si="170"/>
        <v>119.42778994167139</v>
      </c>
      <c r="G123" s="437">
        <f>1/23000*(SUMPRODUCT(M118:M124,J118:J124)+SUMPRODUCT(N118:N124,K118:K124)+SUMPRODUCT(O118:O124,L118:L124))/SUM(J118:L124)*J123</f>
        <v>27.31197337497273</v>
      </c>
      <c r="H123" s="438">
        <f>1/23000*(SUMPRODUCT(M118:M124,J118:J124)+SUMPRODUCT(N118:N124,K118:K124)+SUMPRODUCT(O118:O124,L118:L124))/SUM(J118:L124)*K123</f>
        <v>1297.1945380707957</v>
      </c>
      <c r="I123" s="439">
        <f>1/23000*(SUMPRODUCT(M118:M124,J118:J124)+SUMPRODUCT(N118:N124,K118:K124)+SUMPRODUCT(O118:O124,L118:L124))/SUM(J118:L124)*L123</f>
        <v>144.73129987316358</v>
      </c>
      <c r="J123" s="7">
        <v>5.6442318207418873</v>
      </c>
      <c r="K123" s="8">
        <v>268.07534515909248</v>
      </c>
      <c r="L123" s="9">
        <v>29.909849317223195</v>
      </c>
      <c r="M123" s="14">
        <v>132737.59685337369</v>
      </c>
      <c r="N123" s="14">
        <v>102556.83309567698</v>
      </c>
      <c r="O123" s="15">
        <v>91837.278734691266</v>
      </c>
      <c r="P123" s="13"/>
      <c r="Q123" s="15"/>
      <c r="R123" s="7"/>
      <c r="S123" s="9"/>
      <c r="T123" s="7"/>
      <c r="U123" s="9"/>
    </row>
    <row r="124" spans="1:23" s="1" customFormat="1" ht="16.2" thickBot="1" x14ac:dyDescent="0.35">
      <c r="A124" s="432">
        <v>2020</v>
      </c>
      <c r="B124" s="409">
        <v>7</v>
      </c>
      <c r="C124" s="433" t="s">
        <v>6</v>
      </c>
      <c r="D124" s="449">
        <f t="shared" si="168"/>
        <v>866.47772760011094</v>
      </c>
      <c r="E124" s="450">
        <f t="shared" si="169"/>
        <v>472.23667420361107</v>
      </c>
      <c r="F124" s="451">
        <f t="shared" si="170"/>
        <v>41.436207064426675</v>
      </c>
      <c r="G124" s="440">
        <f>1/23000*(SUMPRODUCT(M118:M124,J118:J124)+SUMPRODUCT(N118:N124,K118:K124)+SUMPRODUCT(O118:O124,L118:L124))/SUM(J118:L124)*J124</f>
        <v>726.66238880432502</v>
      </c>
      <c r="H124" s="441">
        <f>1/23000*(SUMPRODUCT(M118:M124,J118:J124)+SUMPRODUCT(N118:N124,K118:K124)+SUMPRODUCT(O118:O124,L118:L124))/SUM(J118:L124)*K124</f>
        <v>513.03898653724025</v>
      </c>
      <c r="I124" s="442">
        <f>1/23000*(SUMPRODUCT(M118:M124,J118:J124)+SUMPRODUCT(N118:N124,K118:K124)+SUMPRODUCT(O118:O124,L118:L124))/SUM(J118:L124)*L124</f>
        <v>49.989532546545966</v>
      </c>
      <c r="J124" s="16">
        <v>150.17043702832694</v>
      </c>
      <c r="K124" s="17">
        <v>106.02349868091696</v>
      </c>
      <c r="L124" s="18">
        <v>10.330725884559365</v>
      </c>
      <c r="M124" s="20">
        <v>132709.12790273965</v>
      </c>
      <c r="N124" s="20">
        <v>102443.73786768832</v>
      </c>
      <c r="O124" s="21">
        <v>92252.255372127038</v>
      </c>
      <c r="P124" s="19"/>
      <c r="Q124" s="21"/>
      <c r="R124" s="16"/>
      <c r="S124" s="18"/>
      <c r="T124" s="16"/>
      <c r="U124" s="18"/>
    </row>
    <row r="125" spans="1:23" s="1" customFormat="1" x14ac:dyDescent="0.3">
      <c r="A125" s="430">
        <v>2021</v>
      </c>
      <c r="B125" s="47">
        <v>1</v>
      </c>
      <c r="C125" s="431" t="s">
        <v>0</v>
      </c>
      <c r="D125" s="443">
        <f t="shared" si="168"/>
        <v>1461.9854066909684</v>
      </c>
      <c r="E125" s="444">
        <f t="shared" si="169"/>
        <v>423.40965721254196</v>
      </c>
      <c r="F125" s="445">
        <f t="shared" si="170"/>
        <v>41.24308371584651</v>
      </c>
      <c r="G125" s="434">
        <f>1/23000*(SUMPRODUCT(M125:M131,J125:J131)+SUMPRODUCT(N125:N131,K125:K131)+SUMPRODUCT(O125:O131,L125:L131))/SUM(J125:L131)*J125</f>
        <v>1240.7334453069839</v>
      </c>
      <c r="H125" s="435">
        <f>1/23000*(SUMPRODUCT(M125:M131,J125:J131)+SUMPRODUCT(N125:N131,K125:K131)+SUMPRODUCT(O125:O131,L125:L131))/SUM(J125:L131)*K125</f>
        <v>461.49392229416463</v>
      </c>
      <c r="I125" s="436">
        <f>1/23000*(SUMPRODUCT(M125:M131,J125:J131)+SUMPRODUCT(N125:N131,K125:K131)+SUMPRODUCT(O125:O131,L125:L131))/SUM(J125:L131)*L125</f>
        <v>50.226688769030382</v>
      </c>
      <c r="J125" s="4">
        <v>245.98371454400709</v>
      </c>
      <c r="K125" s="5">
        <v>91.494260652669624</v>
      </c>
      <c r="L125" s="6">
        <v>9.9577774093088784</v>
      </c>
      <c r="M125" s="11">
        <v>136698.74209447537</v>
      </c>
      <c r="N125" s="11">
        <v>106437.51910141608</v>
      </c>
      <c r="O125" s="12">
        <v>95261.310478550542</v>
      </c>
      <c r="P125" s="458">
        <f>SUM(J125:L131)</f>
        <v>1824.0444064074488</v>
      </c>
      <c r="Q125" s="459">
        <f>(SUMPRODUCT(M125:M131,J125:J131)+SUMPRODUCT(N125:N131,K125:K131)+SUMPRODUCT(O125:O131,L125:L131))/SUM(J125:L131)</f>
        <v>116011.2135673734</v>
      </c>
      <c r="R125" s="461">
        <f>P125/P29*100-100</f>
        <v>-14.847644725208937</v>
      </c>
      <c r="S125" s="462">
        <f>Q125/Q29*100-100</f>
        <v>26.772406658760929</v>
      </c>
      <c r="T125" s="461">
        <f>P125/P221*100-100</f>
        <v>-20.124469541597875</v>
      </c>
      <c r="U125" s="462">
        <f>Q125/Q221*100-100</f>
        <v>13.005511290317926</v>
      </c>
      <c r="V125" s="460"/>
      <c r="W125" s="460"/>
    </row>
    <row r="126" spans="1:23" s="1" customFormat="1" x14ac:dyDescent="0.3">
      <c r="A126" s="428">
        <v>2021</v>
      </c>
      <c r="B126" s="327">
        <v>2</v>
      </c>
      <c r="C126" s="429" t="s">
        <v>1</v>
      </c>
      <c r="D126" s="446">
        <f t="shared" si="168"/>
        <v>79.570639131407603</v>
      </c>
      <c r="E126" s="447">
        <f t="shared" si="169"/>
        <v>1627.1861938403251</v>
      </c>
      <c r="F126" s="448">
        <f t="shared" si="170"/>
        <v>164.80969000201384</v>
      </c>
      <c r="G126" s="437">
        <f>1/23000*(SUMPRODUCT(M125:M131,J125:J131)+SUMPRODUCT(N125:N131,K125:K131)+SUMPRODUCT(O125:O131,L125:L131))/SUM(J125:L131)*J126</f>
        <v>66.859724895946087</v>
      </c>
      <c r="H126" s="438">
        <f>1/23000*(SUMPRODUCT(M125:M131,J125:J131)+SUMPRODUCT(N125:N131,K125:K131)+SUMPRODUCT(O125:O131,L125:L131))/SUM(J125:L131)*K126</f>
        <v>1779.9032258038549</v>
      </c>
      <c r="I126" s="439">
        <f>1/23000*(SUMPRODUCT(M125:M131,J125:J131)+SUMPRODUCT(N125:N131,K125:K131)+SUMPRODUCT(O125:O131,L125:L131))/SUM(J125:L131)*L126</f>
        <v>198.05609279688395</v>
      </c>
      <c r="J126" s="7">
        <v>13.255388210500005</v>
      </c>
      <c r="K126" s="8">
        <v>352.87773426931767</v>
      </c>
      <c r="L126" s="9">
        <v>39.265946749904906</v>
      </c>
      <c r="M126" s="14">
        <v>138066.47311714917</v>
      </c>
      <c r="N126" s="14">
        <v>106057.36441779678</v>
      </c>
      <c r="O126" s="15">
        <v>96537.157099249074</v>
      </c>
      <c r="P126" s="13"/>
      <c r="Q126" s="15"/>
      <c r="R126" s="7"/>
      <c r="S126" s="9"/>
      <c r="T126" s="7"/>
      <c r="U126" s="9"/>
    </row>
    <row r="127" spans="1:23" s="1" customFormat="1" x14ac:dyDescent="0.3">
      <c r="A127" s="428">
        <v>2021</v>
      </c>
      <c r="B127" s="327">
        <v>3</v>
      </c>
      <c r="C127" s="429" t="s">
        <v>2</v>
      </c>
      <c r="D127" s="446">
        <f t="shared" si="168"/>
        <v>539.94575507604179</v>
      </c>
      <c r="E127" s="447">
        <f t="shared" si="169"/>
        <v>448.71777002588334</v>
      </c>
      <c r="F127" s="448">
        <f t="shared" si="170"/>
        <v>31.775820976097801</v>
      </c>
      <c r="G127" s="437">
        <f>1/23000*(SUMPRODUCT(M125:M131,J125:J131)+SUMPRODUCT(N125:N131,K125:K131)+SUMPRODUCT(O125:O131,L125:L131))/SUM(J125:L131)*J127</f>
        <v>458.26438611808965</v>
      </c>
      <c r="H127" s="438">
        <f>1/23000*(SUMPRODUCT(M125:M131,J125:J131)+SUMPRODUCT(N125:N131,K125:K131)+SUMPRODUCT(O125:O131,L125:L131))/SUM(J125:L131)*K127</f>
        <v>491.66991262609088</v>
      </c>
      <c r="I127" s="439">
        <f>1/23000*(SUMPRODUCT(M125:M131,J125:J131)+SUMPRODUCT(N125:N131,K125:K131)+SUMPRODUCT(O125:O131,L125:L131))/SUM(J125:L131)*L127</f>
        <v>37.662537090419619</v>
      </c>
      <c r="J127" s="7">
        <v>90.853983478027473</v>
      </c>
      <c r="K127" s="8">
        <v>97.476852820203803</v>
      </c>
      <c r="L127" s="9">
        <v>7.4668501987231082</v>
      </c>
      <c r="M127" s="14">
        <v>136689.13449185601</v>
      </c>
      <c r="N127" s="14">
        <v>105876.50721173272</v>
      </c>
      <c r="O127" s="15">
        <v>97878.471242831365</v>
      </c>
      <c r="P127" s="13"/>
      <c r="Q127" s="15"/>
      <c r="R127" s="7"/>
      <c r="S127" s="9"/>
      <c r="T127" s="7"/>
      <c r="U127" s="9"/>
    </row>
    <row r="128" spans="1:23" s="1" customFormat="1" x14ac:dyDescent="0.3">
      <c r="A128" s="428">
        <v>2021</v>
      </c>
      <c r="B128" s="327">
        <v>4</v>
      </c>
      <c r="C128" s="429" t="s">
        <v>3</v>
      </c>
      <c r="D128" s="446">
        <f t="shared" si="168"/>
        <v>357.77056088268591</v>
      </c>
      <c r="E128" s="447">
        <f t="shared" si="169"/>
        <v>317.89761654360603</v>
      </c>
      <c r="F128" s="448">
        <f t="shared" si="170"/>
        <v>25.408009461873267</v>
      </c>
      <c r="G128" s="437">
        <f>1/23000*(SUMPRODUCT(M125:M131,J125:J131)+SUMPRODUCT(N125:N131,K125:K131)+SUMPRODUCT(O125:O131,L125:L131))/SUM(J125:L131)*J128</f>
        <v>297.4409366604466</v>
      </c>
      <c r="H128" s="438">
        <f>1/23000*(SUMPRODUCT(M125:M131,J125:J131)+SUMPRODUCT(N125:N131,K125:K131)+SUMPRODUCT(O125:O131,L125:L131))/SUM(J125:L131)*K128</f>
        <v>348.8295527705007</v>
      </c>
      <c r="I128" s="439">
        <f>1/23000*(SUMPRODUCT(M125:M131,J125:J131)+SUMPRODUCT(N125:N131,K125:K131)+SUMPRODUCT(O125:O131,L125:L131))/SUM(J125:L131)*L128</f>
        <v>30.351195195560415</v>
      </c>
      <c r="J128" s="7">
        <v>58.969657611738398</v>
      </c>
      <c r="K128" s="8">
        <v>69.157794897664076</v>
      </c>
      <c r="L128" s="9">
        <v>6.0173277050712128</v>
      </c>
      <c r="M128" s="14">
        <v>139541.64283063059</v>
      </c>
      <c r="N128" s="14">
        <v>105724.09359382138</v>
      </c>
      <c r="O128" s="15">
        <v>97116.900768190608</v>
      </c>
      <c r="P128" s="13"/>
      <c r="Q128" s="15"/>
      <c r="R128" s="7"/>
      <c r="S128" s="9"/>
      <c r="T128" s="7"/>
      <c r="U128" s="9"/>
    </row>
    <row r="129" spans="1:23" s="1" customFormat="1" x14ac:dyDescent="0.3">
      <c r="A129" s="428">
        <v>2021</v>
      </c>
      <c r="B129" s="327">
        <v>5</v>
      </c>
      <c r="C129" s="429" t="s">
        <v>4</v>
      </c>
      <c r="D129" s="446">
        <f t="shared" si="168"/>
        <v>278.98636508256971</v>
      </c>
      <c r="E129" s="447">
        <f t="shared" si="169"/>
        <v>405.52840257419996</v>
      </c>
      <c r="F129" s="448">
        <f t="shared" si="170"/>
        <v>34.089136562554039</v>
      </c>
      <c r="G129" s="437">
        <f>1/23000*(SUMPRODUCT(M125:M131,J125:J131)+SUMPRODUCT(N125:N131,K125:K131)+SUMPRODUCT(O125:O131,L125:L131))/SUM(J125:L131)*J129</f>
        <v>233.4462983118955</v>
      </c>
      <c r="H129" s="438">
        <f>1/23000*(SUMPRODUCT(M125:M131,J125:J131)+SUMPRODUCT(N125:N131,K125:K131)+SUMPRODUCT(O125:O131,L125:L131))/SUM(J125:L131)*K129</f>
        <v>460.99050502606462</v>
      </c>
      <c r="I129" s="439">
        <f>1/23000*(SUMPRODUCT(M125:M131,J125:J131)+SUMPRODUCT(N125:N131,K125:K131)+SUMPRODUCT(O125:O131,L125:L131))/SUM(J125:L131)*L129</f>
        <v>41.382481434631124</v>
      </c>
      <c r="J129" s="7">
        <v>46.282291996328439</v>
      </c>
      <c r="K129" s="8">
        <v>91.394454807956379</v>
      </c>
      <c r="L129" s="9">
        <v>8.2043540768906826</v>
      </c>
      <c r="M129" s="14">
        <v>138642.3645010523</v>
      </c>
      <c r="N129" s="14">
        <v>102053.82021048633</v>
      </c>
      <c r="O129" s="15">
        <v>95565.127198396731</v>
      </c>
      <c r="P129" s="13"/>
      <c r="Q129" s="15"/>
      <c r="R129" s="7"/>
      <c r="S129" s="9"/>
      <c r="T129" s="7"/>
      <c r="U129" s="9"/>
    </row>
    <row r="130" spans="1:23" s="1" customFormat="1" x14ac:dyDescent="0.3">
      <c r="A130" s="428">
        <v>2021</v>
      </c>
      <c r="B130" s="327">
        <v>6</v>
      </c>
      <c r="C130" s="429" t="s">
        <v>5</v>
      </c>
      <c r="D130" s="446">
        <f t="shared" si="168"/>
        <v>35.423271608682548</v>
      </c>
      <c r="E130" s="447">
        <f t="shared" si="169"/>
        <v>1297.2549087672162</v>
      </c>
      <c r="F130" s="448">
        <f t="shared" si="170"/>
        <v>130.52293050191452</v>
      </c>
      <c r="G130" s="437">
        <f>1/23000*(SUMPRODUCT(M125:M131,J125:J131)+SUMPRODUCT(N125:N131,K125:K131)+SUMPRODUCT(O125:O131,L125:L131))/SUM(J125:L131)*J130</f>
        <v>29.318130384776609</v>
      </c>
      <c r="H130" s="438">
        <f>1/23000*(SUMPRODUCT(M125:M131,J125:J131)+SUMPRODUCT(N125:N131,K125:K131)+SUMPRODUCT(O125:O131,L125:L131))/SUM(J125:L131)*K130</f>
        <v>1417.5739006573835</v>
      </c>
      <c r="I130" s="439">
        <f>1/23000*(SUMPRODUCT(M125:M131,J125:J131)+SUMPRODUCT(N125:N131,K125:K131)+SUMPRODUCT(O125:O131,L125:L131))/SUM(J125:L131)*L130</f>
        <v>160.28087305255687</v>
      </c>
      <c r="J130" s="7">
        <v>5.8125156880481459</v>
      </c>
      <c r="K130" s="8">
        <v>281.04351909210015</v>
      </c>
      <c r="L130" s="9">
        <v>31.776756460425258</v>
      </c>
      <c r="M130" s="14">
        <v>140169.12654102242</v>
      </c>
      <c r="N130" s="14">
        <v>106164.5648262332</v>
      </c>
      <c r="O130" s="15">
        <v>94472.430038061168</v>
      </c>
      <c r="P130" s="13"/>
      <c r="Q130" s="15"/>
      <c r="R130" s="7"/>
      <c r="S130" s="9"/>
      <c r="T130" s="7"/>
      <c r="U130" s="9"/>
    </row>
    <row r="131" spans="1:23" s="1" customFormat="1" ht="16.2" thickBot="1" x14ac:dyDescent="0.35">
      <c r="A131" s="432">
        <v>2021</v>
      </c>
      <c r="B131" s="409">
        <v>7</v>
      </c>
      <c r="C131" s="433" t="s">
        <v>6</v>
      </c>
      <c r="D131" s="449">
        <f t="shared" si="168"/>
        <v>941.93909248542036</v>
      </c>
      <c r="E131" s="450">
        <f t="shared" si="169"/>
        <v>511.67969258696439</v>
      </c>
      <c r="F131" s="451">
        <f t="shared" si="170"/>
        <v>45.273613145421855</v>
      </c>
      <c r="G131" s="440">
        <f>1/23000*(SUMPRODUCT(M125:M131,J125:J131)+SUMPRODUCT(N125:N131,K125:K131)+SUMPRODUCT(O125:O131,L125:L131))/SUM(J125:L131)*J131</f>
        <v>780.04756182089625</v>
      </c>
      <c r="H131" s="441">
        <f>1/23000*(SUMPRODUCT(M125:M131,J125:J131)+SUMPRODUCT(N125:N131,K125:K131)+SUMPRODUCT(O125:O131,L125:L131))/SUM(J125:L131)*K131</f>
        <v>560.5310517027516</v>
      </c>
      <c r="I131" s="442">
        <f>1/23000*(SUMPRODUCT(M125:M131,J125:J131)+SUMPRODUCT(N125:N131,K125:K131)+SUMPRODUCT(O125:O131,L125:L131))/SUM(J125:L131)*L131</f>
        <v>55.355194155308325</v>
      </c>
      <c r="J131" s="16">
        <v>154.64965299635742</v>
      </c>
      <c r="K131" s="17">
        <v>111.12903479521091</v>
      </c>
      <c r="L131" s="18">
        <v>10.974537946995092</v>
      </c>
      <c r="M131" s="20">
        <v>140088.24919687957</v>
      </c>
      <c r="N131" s="20">
        <v>105900.61320326835</v>
      </c>
      <c r="O131" s="21">
        <v>94882.637189278321</v>
      </c>
      <c r="P131" s="19"/>
      <c r="Q131" s="21"/>
      <c r="R131" s="16"/>
      <c r="S131" s="18"/>
      <c r="T131" s="16"/>
      <c r="U131" s="18"/>
    </row>
    <row r="132" spans="1:23" s="1" customFormat="1" x14ac:dyDescent="0.3">
      <c r="A132" s="430">
        <v>2022</v>
      </c>
      <c r="B132" s="47">
        <v>1</v>
      </c>
      <c r="C132" s="431" t="s">
        <v>0</v>
      </c>
      <c r="D132" s="443">
        <f t="shared" si="168"/>
        <v>1591.5759599801706</v>
      </c>
      <c r="E132" s="444">
        <f t="shared" si="169"/>
        <v>458.62078018808933</v>
      </c>
      <c r="F132" s="445">
        <f t="shared" si="170"/>
        <v>44.978213783081316</v>
      </c>
      <c r="G132" s="434">
        <f>1/23000*(SUMPRODUCT(M132:M138,J132:J138)+SUMPRODUCT(N132:N138,K132:K138)+SUMPRODUCT(O132:O138,L132:L138))/SUM(J132:L138)*J132</f>
        <v>1325.6914199779512</v>
      </c>
      <c r="H132" s="435">
        <f>1/23000*(SUMPRODUCT(M132:M138,J132:J138)+SUMPRODUCT(N132:N138,K132:K138)+SUMPRODUCT(O132:O138,L132:L138))/SUM(J132:L138)*K132</f>
        <v>504.31254851242812</v>
      </c>
      <c r="I132" s="436">
        <f>1/23000*(SUMPRODUCT(M132:M138,J132:J138)+SUMPRODUCT(N132:N138,K132:K138)+SUMPRODUCT(O132:O138,L132:L138))/SUM(J132:L138)*L132</f>
        <v>55.72875242893236</v>
      </c>
      <c r="J132" s="4">
        <v>253.56589063170654</v>
      </c>
      <c r="K132" s="5">
        <v>96.460200762577443</v>
      </c>
      <c r="L132" s="6">
        <v>10.659276005324932</v>
      </c>
      <c r="M132" s="11">
        <v>144365.81745418161</v>
      </c>
      <c r="N132" s="11">
        <v>109353.6801803791</v>
      </c>
      <c r="O132" s="12">
        <v>97051.517991848377</v>
      </c>
      <c r="P132" s="458">
        <f>SUM(J132:L138)</f>
        <v>1910.2531411813238</v>
      </c>
      <c r="Q132" s="459">
        <f>(SUMPRODUCT(M132:M138,J132:J138)+SUMPRODUCT(N132:N138,K132:K138)+SUMPRODUCT(O132:O138,L132:L138))/SUM(J132:L138)</f>
        <v>120248.43950237607</v>
      </c>
      <c r="R132" s="461">
        <f>P132/P36*100-100</f>
        <v>-14.751429089059229</v>
      </c>
      <c r="S132" s="462">
        <f>Q132/Q36*100-100</f>
        <v>26.635666811962764</v>
      </c>
      <c r="T132" s="461">
        <f>P132/P228*100-100</f>
        <v>-21.911483734396768</v>
      </c>
      <c r="U132" s="462">
        <f>Q132/Q228*100-100</f>
        <v>8.1743739583880739</v>
      </c>
      <c r="V132" s="460"/>
      <c r="W132" s="460"/>
    </row>
    <row r="133" spans="1:23" s="1" customFormat="1" x14ac:dyDescent="0.3">
      <c r="A133" s="428">
        <v>2022</v>
      </c>
      <c r="B133" s="327">
        <v>2</v>
      </c>
      <c r="C133" s="429" t="s">
        <v>1</v>
      </c>
      <c r="D133" s="446">
        <f t="shared" si="168"/>
        <v>86.563727740765401</v>
      </c>
      <c r="E133" s="447">
        <f t="shared" si="169"/>
        <v>1760.5531809541569</v>
      </c>
      <c r="F133" s="448">
        <f t="shared" si="170"/>
        <v>179.65495861240103</v>
      </c>
      <c r="G133" s="437">
        <f>1/23000*(SUMPRODUCT(M132:M138,J132:J138)+SUMPRODUCT(N132:N138,K132:K138)+SUMPRODUCT(O132:O138,L132:L138))/SUM(J132:L138)*J133</f>
        <v>71.413128854890459</v>
      </c>
      <c r="H133" s="438">
        <f>1/23000*(SUMPRODUCT(M132:M138,J132:J138)+SUMPRODUCT(N132:N138,K132:K138)+SUMPRODUCT(O132:O138,L132:L138))/SUM(J132:L138)*K133</f>
        <v>1943.9578563691532</v>
      </c>
      <c r="I133" s="439">
        <f>1/23000*(SUMPRODUCT(M132:M138,J132:J138)+SUMPRODUCT(N132:N138,K132:K138)+SUMPRODUCT(O132:O138,L132:L138))/SUM(J132:L138)*L133</f>
        <v>219.70596777396406</v>
      </c>
      <c r="J133" s="7">
        <v>13.659237246318069</v>
      </c>
      <c r="K133" s="8">
        <v>371.8221282664299</v>
      </c>
      <c r="L133" s="9">
        <v>42.023308408100561</v>
      </c>
      <c r="M133" s="14">
        <v>145759.65715613303</v>
      </c>
      <c r="N133" s="14">
        <v>108903.47852812694</v>
      </c>
      <c r="O133" s="15">
        <v>98327.909072687675</v>
      </c>
      <c r="P133" s="13"/>
      <c r="Q133" s="15"/>
      <c r="R133" s="7"/>
      <c r="S133" s="9"/>
      <c r="T133" s="7"/>
      <c r="U133" s="9"/>
    </row>
    <row r="134" spans="1:23" s="1" customFormat="1" x14ac:dyDescent="0.3">
      <c r="A134" s="428">
        <v>2022</v>
      </c>
      <c r="B134" s="327">
        <v>3</v>
      </c>
      <c r="C134" s="429" t="s">
        <v>2</v>
      </c>
      <c r="D134" s="446">
        <f t="shared" si="168"/>
        <v>587.72144348152801</v>
      </c>
      <c r="E134" s="447">
        <f t="shared" si="169"/>
        <v>488.07172152456599</v>
      </c>
      <c r="F134" s="448">
        <f t="shared" si="170"/>
        <v>34.623091339393127</v>
      </c>
      <c r="G134" s="437">
        <f>1/23000*(SUMPRODUCT(M132:M138,J132:J138)+SUMPRODUCT(N132:N138,K132:K138)+SUMPRODUCT(O132:O138,L132:L138))/SUM(J132:L138)*J134</f>
        <v>489.54740655946006</v>
      </c>
      <c r="H134" s="438">
        <f>1/23000*(SUMPRODUCT(M132:M138,J132:J138)+SUMPRODUCT(N132:N138,K132:K138)+SUMPRODUCT(O132:O138,L132:L138))/SUM(J132:L138)*K134</f>
        <v>538.23591750025696</v>
      </c>
      <c r="I134" s="439">
        <f>1/23000*(SUMPRODUCT(M132:M138,J132:J138)+SUMPRODUCT(N132:N138,K132:K138)+SUMPRODUCT(O132:O138,L132:L138))/SUM(J132:L138)*L134</f>
        <v>41.77242418213217</v>
      </c>
      <c r="J134" s="7">
        <v>93.636062118253875</v>
      </c>
      <c r="K134" s="8">
        <v>102.94874639318121</v>
      </c>
      <c r="L134" s="9">
        <v>7.989839703242513</v>
      </c>
      <c r="M134" s="14">
        <v>144363.11068916638</v>
      </c>
      <c r="N134" s="14">
        <v>109041.14900235976</v>
      </c>
      <c r="O134" s="15">
        <v>99667.969619323791</v>
      </c>
      <c r="P134" s="13"/>
      <c r="Q134" s="15"/>
      <c r="R134" s="7"/>
      <c r="S134" s="9"/>
      <c r="T134" s="7"/>
      <c r="U134" s="9"/>
    </row>
    <row r="135" spans="1:23" s="1" customFormat="1" x14ac:dyDescent="0.3">
      <c r="A135" s="428">
        <v>2022</v>
      </c>
      <c r="B135" s="327">
        <v>4</v>
      </c>
      <c r="C135" s="429" t="s">
        <v>3</v>
      </c>
      <c r="D135" s="446">
        <f t="shared" si="168"/>
        <v>388.77321864694801</v>
      </c>
      <c r="E135" s="447">
        <f t="shared" si="169"/>
        <v>344.49151415382499</v>
      </c>
      <c r="F135" s="448">
        <f t="shared" si="170"/>
        <v>27.696442517018102</v>
      </c>
      <c r="G135" s="437">
        <f>1/23000*(SUMPRODUCT(M132:M138,J132:J138)+SUMPRODUCT(N132:N138,K132:K138)+SUMPRODUCT(O132:O138,L132:L138))/SUM(J132:L138)*J135</f>
        <v>317.6039766290084</v>
      </c>
      <c r="H135" s="438">
        <f>1/23000*(SUMPRODUCT(M132:M138,J132:J138)+SUMPRODUCT(N132:N138,K132:K138)+SUMPRODUCT(O132:O138,L132:L138))/SUM(J132:L138)*K135</f>
        <v>381.31149692403278</v>
      </c>
      <c r="I135" s="439">
        <f>1/23000*(SUMPRODUCT(M132:M138,J132:J138)+SUMPRODUCT(N132:N138,K132:K138)+SUMPRODUCT(O132:O138,L132:L138))/SUM(J132:L138)*L135</f>
        <v>33.672621811675057</v>
      </c>
      <c r="J135" s="7">
        <v>60.74832648720443</v>
      </c>
      <c r="K135" s="8">
        <v>72.933706795250814</v>
      </c>
      <c r="L135" s="9">
        <v>6.4405850493654251</v>
      </c>
      <c r="M135" s="14">
        <v>147193.91538733555</v>
      </c>
      <c r="N135" s="14">
        <v>108637.07843317669</v>
      </c>
      <c r="O135" s="15">
        <v>98906.880820427978</v>
      </c>
      <c r="P135" s="13"/>
      <c r="Q135" s="15"/>
      <c r="R135" s="7"/>
      <c r="S135" s="9"/>
      <c r="T135" s="7"/>
      <c r="U135" s="9"/>
    </row>
    <row r="136" spans="1:23" s="1" customFormat="1" x14ac:dyDescent="0.3">
      <c r="A136" s="428">
        <v>2022</v>
      </c>
      <c r="B136" s="327">
        <v>5</v>
      </c>
      <c r="C136" s="429" t="s">
        <v>4</v>
      </c>
      <c r="D136" s="446">
        <f t="shared" ref="D136:D167" si="171">J136*M136/23000</f>
        <v>303.376472410703</v>
      </c>
      <c r="E136" s="447">
        <f t="shared" ref="E136:E167" si="172">K136*N136/23000</f>
        <v>439.38993521005102</v>
      </c>
      <c r="F136" s="448">
        <f t="shared" ref="F136:F167" si="173">L136*O136/23000</f>
        <v>37.17252487919049</v>
      </c>
      <c r="G136" s="437">
        <f>1/23000*(SUMPRODUCT(M132:M138,J132:J138)+SUMPRODUCT(N132:N138,K132:K138)+SUMPRODUCT(O132:O138,L132:L138))/SUM(J132:L138)*J136</f>
        <v>249.30654900866332</v>
      </c>
      <c r="H136" s="438">
        <f>1/23000*(SUMPRODUCT(M132:M138,J132:J138)+SUMPRODUCT(N132:N138,K132:K138)+SUMPRODUCT(O132:O138,L132:L138))/SUM(J132:L138)*K136</f>
        <v>503.75040365900804</v>
      </c>
      <c r="I136" s="439">
        <f>1/23000*(SUMPRODUCT(M132:M138,J132:J138)+SUMPRODUCT(N132:N138,K132:K138)+SUMPRODUCT(O132:O138,L132:L138))/SUM(J132:L138)*L136</f>
        <v>45.912894765824902</v>
      </c>
      <c r="J136" s="7">
        <v>47.685031514159085</v>
      </c>
      <c r="K136" s="8">
        <v>96.352678937910383</v>
      </c>
      <c r="L136" s="9">
        <v>8.7817903000155475</v>
      </c>
      <c r="M136" s="14">
        <v>146328.07495103148</v>
      </c>
      <c r="N136" s="14">
        <v>104885.18452448482</v>
      </c>
      <c r="O136" s="15">
        <v>97356.92188184768</v>
      </c>
      <c r="P136" s="13"/>
      <c r="Q136" s="15"/>
      <c r="R136" s="7"/>
      <c r="S136" s="9"/>
      <c r="T136" s="7"/>
      <c r="U136" s="9"/>
    </row>
    <row r="137" spans="1:23" s="1" customFormat="1" x14ac:dyDescent="0.3">
      <c r="A137" s="428">
        <v>2022</v>
      </c>
      <c r="B137" s="327">
        <v>6</v>
      </c>
      <c r="C137" s="429" t="s">
        <v>5</v>
      </c>
      <c r="D137" s="446">
        <f t="shared" si="171"/>
        <v>38.487227300832224</v>
      </c>
      <c r="E137" s="447">
        <f t="shared" si="172"/>
        <v>1406.6414983531758</v>
      </c>
      <c r="F137" s="448">
        <f t="shared" si="173"/>
        <v>142.38085190097453</v>
      </c>
      <c r="G137" s="437">
        <f>1/23000*(SUMPRODUCT(M132:M138,J132:J138)+SUMPRODUCT(N132:N138,K132:K138)+SUMPRODUCT(O132:O138,L132:L138))/SUM(J132:L138)*J137</f>
        <v>31.297355448573224</v>
      </c>
      <c r="H137" s="438">
        <f>1/23000*(SUMPRODUCT(M132:M138,J132:J138)+SUMPRODUCT(N132:N138,K132:K138)+SUMPRODUCT(O132:O138,L132:L138))/SUM(J132:L138)*K137</f>
        <v>1549.395956024802</v>
      </c>
      <c r="I137" s="439">
        <f>1/23000*(SUMPRODUCT(M132:M138,J132:J138)+SUMPRODUCT(N132:N138,K132:K138)+SUMPRODUCT(O132:O138,L132:L138))/SUM(J132:L138)*L137</f>
        <v>177.85401920668096</v>
      </c>
      <c r="J137" s="7">
        <v>5.9862662525692087</v>
      </c>
      <c r="K137" s="8">
        <v>296.35400788603397</v>
      </c>
      <c r="L137" s="9">
        <v>34.018258022157795</v>
      </c>
      <c r="M137" s="14">
        <v>147872.8460397539</v>
      </c>
      <c r="N137" s="14">
        <v>109169.28268628185</v>
      </c>
      <c r="O137" s="15">
        <v>96264.764397677252</v>
      </c>
      <c r="P137" s="13"/>
      <c r="Q137" s="15"/>
      <c r="R137" s="7"/>
      <c r="S137" s="9"/>
      <c r="T137" s="7"/>
      <c r="U137" s="9"/>
    </row>
    <row r="138" spans="1:23" s="1" customFormat="1" ht="16.2" thickBot="1" x14ac:dyDescent="0.35">
      <c r="A138" s="432">
        <v>2022</v>
      </c>
      <c r="B138" s="409">
        <v>7</v>
      </c>
      <c r="C138" s="433" t="s">
        <v>6</v>
      </c>
      <c r="D138" s="449">
        <f t="shared" si="171"/>
        <v>1023.0273388965513</v>
      </c>
      <c r="E138" s="450">
        <f t="shared" si="172"/>
        <v>553.99480817419521</v>
      </c>
      <c r="F138" s="451">
        <f t="shared" si="173"/>
        <v>49.37723262917887</v>
      </c>
      <c r="G138" s="440">
        <f>1/23000*(SUMPRODUCT(M132:M138,J132:J138)+SUMPRODUCT(N132:N138,K132:K138)+SUMPRODUCT(O132:O138,L132:L138))/SUM(J132:L138)*J138</f>
        <v>832.71435909933666</v>
      </c>
      <c r="H138" s="441">
        <f>1/23000*(SUMPRODUCT(M132:M138,J132:J138)+SUMPRODUCT(N132:N138,K132:K138)+SUMPRODUCT(O132:O138,L132:L138))/SUM(J132:L138)*K138</f>
        <v>612.56636874913329</v>
      </c>
      <c r="I138" s="442">
        <f>1/23000*(SUMPRODUCT(M132:M138,J132:J138)+SUMPRODUCT(N132:N138,K132:K138)+SUMPRODUCT(O132:O138,L132:L138))/SUM(J132:L138)*L138</f>
        <v>61.420719190888995</v>
      </c>
      <c r="J138" s="16">
        <v>159.27383622226793</v>
      </c>
      <c r="K138" s="17">
        <v>117.16598185834809</v>
      </c>
      <c r="L138" s="18">
        <v>11.747982320905981</v>
      </c>
      <c r="M138" s="20">
        <v>147730.65905052287</v>
      </c>
      <c r="N138" s="20">
        <v>108750.68331191242</v>
      </c>
      <c r="O138" s="21">
        <v>96669.90632511719</v>
      </c>
      <c r="P138" s="19"/>
      <c r="Q138" s="21"/>
      <c r="R138" s="16"/>
      <c r="S138" s="18"/>
      <c r="T138" s="16"/>
      <c r="U138" s="18"/>
    </row>
    <row r="139" spans="1:23" s="1" customFormat="1" x14ac:dyDescent="0.3">
      <c r="A139" s="430">
        <v>2023</v>
      </c>
      <c r="B139" s="47">
        <v>1</v>
      </c>
      <c r="C139" s="431" t="s">
        <v>0</v>
      </c>
      <c r="D139" s="443">
        <f t="shared" si="171"/>
        <v>1727.6038456148492</v>
      </c>
      <c r="E139" s="444">
        <f t="shared" si="172"/>
        <v>495.78561427027432</v>
      </c>
      <c r="F139" s="445">
        <f t="shared" si="173"/>
        <v>48.972986669483561</v>
      </c>
      <c r="G139" s="434">
        <f>1/23000*(SUMPRODUCT(M139:M145,J139:J145)+SUMPRODUCT(N139:N145,K139:K145)+SUMPRODUCT(O139:O145,L139:L145))/SUM(J139:L145)*J139</f>
        <v>1407.3244537972569</v>
      </c>
      <c r="H139" s="435">
        <f>1/23000*(SUMPRODUCT(M139:M145,J139:J145)+SUMPRODUCT(N139:N145,K139:K145)+SUMPRODUCT(O139:O145,L139:L145))/SUM(J139:L145)*K139</f>
        <v>550.93484236206916</v>
      </c>
      <c r="I139" s="436">
        <f>1/23000*(SUMPRODUCT(M139:M145,J139:J145)+SUMPRODUCT(N139:N145,K139:K145)+SUMPRODUCT(O139:O145,L139:L145))/SUM(J139:L145)*L139</f>
        <v>61.965040531570445</v>
      </c>
      <c r="J139" s="4">
        <v>261.21649759546182</v>
      </c>
      <c r="K139" s="5">
        <v>102.26019276281269</v>
      </c>
      <c r="L139" s="6">
        <v>11.50146351635094</v>
      </c>
      <c r="M139" s="11">
        <v>152114.77381753188</v>
      </c>
      <c r="N139" s="11">
        <v>111510.34258917492</v>
      </c>
      <c r="O139" s="12">
        <v>97933.510096068829</v>
      </c>
      <c r="P139" s="458">
        <f>SUM(J139:L145)</f>
        <v>2008.4169349759898</v>
      </c>
      <c r="Q139" s="459">
        <f>(SUMPRODUCT(M139:M145,J139:J145)+SUMPRODUCT(N139:N145,K139:K145)+SUMPRODUCT(O139:O145,L139:L145))/SUM(J139:L145)</f>
        <v>123914.31144393099</v>
      </c>
      <c r="R139" s="461">
        <f>P139/P43*100-100</f>
        <v>-14.629660153002746</v>
      </c>
      <c r="S139" s="462">
        <f>Q139/Q43*100-100</f>
        <v>26.460589998556856</v>
      </c>
      <c r="T139" s="461">
        <f>P139/P235*100-100</f>
        <v>-23.752472196890068</v>
      </c>
      <c r="U139" s="462">
        <f>Q139/Q235*100-100</f>
        <v>3.3416282558271604</v>
      </c>
      <c r="V139" s="460"/>
      <c r="W139" s="460"/>
    </row>
    <row r="140" spans="1:23" s="1" customFormat="1" x14ac:dyDescent="0.3">
      <c r="A140" s="428">
        <v>2023</v>
      </c>
      <c r="B140" s="327">
        <v>2</v>
      </c>
      <c r="C140" s="429" t="s">
        <v>1</v>
      </c>
      <c r="D140" s="446">
        <f t="shared" si="171"/>
        <v>93.906875973421691</v>
      </c>
      <c r="E140" s="447">
        <f t="shared" si="172"/>
        <v>1902.3129191763712</v>
      </c>
      <c r="F140" s="448">
        <f t="shared" si="173"/>
        <v>195.56100278030453</v>
      </c>
      <c r="G140" s="437">
        <f>1/23000*(SUMPRODUCT(M139:M145,J139:J145)+SUMPRODUCT(N139:N145,K139:K145)+SUMPRODUCT(O139:O145,L139:L145))/SUM(J139:L145)*J140</f>
        <v>75.788078035192854</v>
      </c>
      <c r="H140" s="438">
        <f>1/23000*(SUMPRODUCT(M139:M145,J139:J145)+SUMPRODUCT(N139:N145,K139:K145)+SUMPRODUCT(O139:O145,L139:L145))/SUM(J139:L145)*K140</f>
        <v>2123.0041012274914</v>
      </c>
      <c r="I140" s="439">
        <f>1/23000*(SUMPRODUCT(M139:M145,J139:J145)+SUMPRODUCT(N139:N145,K139:K145)+SUMPRODUCT(O139:O145,L139:L145))/SUM(J139:L145)*L140</f>
        <v>244.25678038805825</v>
      </c>
      <c r="J140" s="7">
        <v>14.067187030274294</v>
      </c>
      <c r="K140" s="8">
        <v>394.05532548455142</v>
      </c>
      <c r="L140" s="9">
        <v>45.337022684965177</v>
      </c>
      <c r="M140" s="14">
        <v>153538.73825238991</v>
      </c>
      <c r="N140" s="14">
        <v>111033.13243452624</v>
      </c>
      <c r="O140" s="15">
        <v>99210.375926132765</v>
      </c>
      <c r="P140" s="13"/>
      <c r="Q140" s="15"/>
      <c r="R140" s="7"/>
      <c r="S140" s="9"/>
      <c r="T140" s="7"/>
      <c r="U140" s="9"/>
    </row>
    <row r="141" spans="1:23" s="1" customFormat="1" x14ac:dyDescent="0.3">
      <c r="A141" s="428">
        <v>2023</v>
      </c>
      <c r="B141" s="327">
        <v>3</v>
      </c>
      <c r="C141" s="429" t="s">
        <v>2</v>
      </c>
      <c r="D141" s="446">
        <f t="shared" si="171"/>
        <v>641.67323286780243</v>
      </c>
      <c r="E141" s="447">
        <f t="shared" si="172"/>
        <v>526.93314135375169</v>
      </c>
      <c r="F141" s="448">
        <f t="shared" si="173"/>
        <v>37.682409448382352</v>
      </c>
      <c r="G141" s="437">
        <f>1/23000*(SUMPRODUCT(M139:M145,J139:J145)+SUMPRODUCT(N139:N145,K139:K145)+SUMPRODUCT(O139:O145,L139:L145))/SUM(J139:L145)*J141</f>
        <v>520.86266009940186</v>
      </c>
      <c r="H141" s="438">
        <f>1/23000*(SUMPRODUCT(M139:M145,J139:J145)+SUMPRODUCT(N139:N145,K139:K145)+SUMPRODUCT(O139:O145,L139:L145))/SUM(J139:L145)*K141</f>
        <v>587.68043089939238</v>
      </c>
      <c r="I141" s="439">
        <f>1/23000*(SUMPRODUCT(M139:M145,J139:J145)+SUMPRODUCT(N139:N145,K139:K145)+SUMPRODUCT(O139:O145,L139:L145))/SUM(J139:L145)*L141</f>
        <v>46.438836038093669</v>
      </c>
      <c r="J141" s="7">
        <v>96.678430785671637</v>
      </c>
      <c r="K141" s="8">
        <v>109.08061993147632</v>
      </c>
      <c r="L141" s="9">
        <v>8.6196115398619426</v>
      </c>
      <c r="M141" s="14">
        <v>152655.39827262852</v>
      </c>
      <c r="N141" s="14">
        <v>111105.54981031141</v>
      </c>
      <c r="O141" s="15">
        <v>100549.24323500031</v>
      </c>
      <c r="P141" s="13"/>
      <c r="Q141" s="15"/>
      <c r="R141" s="7"/>
      <c r="S141" s="9"/>
      <c r="T141" s="7"/>
      <c r="U141" s="9"/>
    </row>
    <row r="142" spans="1:23" s="1" customFormat="1" x14ac:dyDescent="0.3">
      <c r="A142" s="428">
        <v>2023</v>
      </c>
      <c r="B142" s="327">
        <v>4</v>
      </c>
      <c r="C142" s="429" t="s">
        <v>3</v>
      </c>
      <c r="D142" s="446">
        <f t="shared" si="171"/>
        <v>423.59835991006736</v>
      </c>
      <c r="E142" s="447">
        <f t="shared" si="172"/>
        <v>372.53014102530835</v>
      </c>
      <c r="F142" s="448">
        <f t="shared" si="173"/>
        <v>30.154823241017951</v>
      </c>
      <c r="G142" s="437">
        <f>1/23000*(SUMPRODUCT(M139:M145,J139:J145)+SUMPRODUCT(N139:N145,K139:K145)+SUMPRODUCT(O139:O145,L139:L145))/SUM(J139:L145)*J142</f>
        <v>337.66297887238557</v>
      </c>
      <c r="H142" s="438">
        <f>1/23000*(SUMPRODUCT(M139:M145,J139:J145)+SUMPRODUCT(N139:N145,K139:K145)+SUMPRODUCT(O139:O145,L139:L145))/SUM(J139:L145)*K142</f>
        <v>416.66127787217169</v>
      </c>
      <c r="I142" s="439">
        <f>1/23000*(SUMPRODUCT(M139:M145,J139:J145)+SUMPRODUCT(N139:N145,K139:K145)+SUMPRODUCT(O139:O145,L139:L145))/SUM(J139:L145)*L142</f>
        <v>37.445237424296259</v>
      </c>
      <c r="J142" s="7">
        <v>62.674346680116571</v>
      </c>
      <c r="K142" s="8">
        <v>77.337389679933608</v>
      </c>
      <c r="L142" s="9">
        <v>6.9502904928661922</v>
      </c>
      <c r="M142" s="14">
        <v>155450.55982246783</v>
      </c>
      <c r="N142" s="14">
        <v>110789.7910576266</v>
      </c>
      <c r="O142" s="15">
        <v>99788.769297526029</v>
      </c>
      <c r="P142" s="13"/>
      <c r="Q142" s="15"/>
      <c r="R142" s="7"/>
      <c r="S142" s="9"/>
      <c r="T142" s="7"/>
      <c r="U142" s="9"/>
    </row>
    <row r="143" spans="1:23" s="1" customFormat="1" x14ac:dyDescent="0.3">
      <c r="A143" s="428">
        <v>2023</v>
      </c>
      <c r="B143" s="327">
        <v>5</v>
      </c>
      <c r="C143" s="429" t="s">
        <v>4</v>
      </c>
      <c r="D143" s="446">
        <f t="shared" si="171"/>
        <v>329.00336326164995</v>
      </c>
      <c r="E143" s="447">
        <f t="shared" si="172"/>
        <v>475.3243021305662</v>
      </c>
      <c r="F143" s="448">
        <f t="shared" si="173"/>
        <v>40.472105339964493</v>
      </c>
      <c r="G143" s="437">
        <f>1/23000*(SUMPRODUCT(M139:M145,J139:J145)+SUMPRODUCT(N139:N145,K139:K145)+SUMPRODUCT(O139:O145,L139:L145))/SUM(J139:L145)*J143</f>
        <v>264.54627501425966</v>
      </c>
      <c r="H143" s="438">
        <f>1/23000*(SUMPRODUCT(M139:M145,J139:J145)+SUMPRODUCT(N139:N145,K139:K145)+SUMPRODUCT(O139:O145,L139:L145))/SUM(J139:L145)*K143</f>
        <v>550.39147674144806</v>
      </c>
      <c r="I143" s="439">
        <f>1/23000*(SUMPRODUCT(M139:M145,J139:J145)+SUMPRODUCT(N139:N145,K139:K145)+SUMPRODUCT(O139:O145,L139:L145))/SUM(J139:L145)*L143</f>
        <v>51.049014499129385</v>
      </c>
      <c r="J143" s="7">
        <v>49.102999116297624</v>
      </c>
      <c r="K143" s="8">
        <v>102.15933750946337</v>
      </c>
      <c r="L143" s="9">
        <v>9.4753166103113706</v>
      </c>
      <c r="M143" s="14">
        <v>154106.21532700604</v>
      </c>
      <c r="N143" s="14">
        <v>107013.80035858505</v>
      </c>
      <c r="O143" s="15">
        <v>98240.350280875122</v>
      </c>
      <c r="P143" s="13"/>
      <c r="Q143" s="15"/>
      <c r="R143" s="7"/>
      <c r="S143" s="9"/>
      <c r="T143" s="7"/>
      <c r="U143" s="9"/>
    </row>
    <row r="144" spans="1:23" s="1" customFormat="1" x14ac:dyDescent="0.3">
      <c r="A144" s="428">
        <v>2023</v>
      </c>
      <c r="B144" s="327">
        <v>6</v>
      </c>
      <c r="C144" s="429" t="s">
        <v>5</v>
      </c>
      <c r="D144" s="446">
        <f t="shared" si="171"/>
        <v>41.706765372443662</v>
      </c>
      <c r="E144" s="447">
        <f t="shared" si="172"/>
        <v>1521.8677369269369</v>
      </c>
      <c r="F144" s="448">
        <f t="shared" si="173"/>
        <v>155.04064181180269</v>
      </c>
      <c r="G144" s="437">
        <f>1/23000*(SUMPRODUCT(M139:M145,J139:J145)+SUMPRODUCT(N139:N145,K139:K145)+SUMPRODUCT(O139:O145,L139:L145))/SUM(J139:L145)*J144</f>
        <v>33.198334798349457</v>
      </c>
      <c r="H144" s="438">
        <f>1/23000*(SUMPRODUCT(M139:M145,J139:J145)+SUMPRODUCT(N139:N145,K139:K145)+SUMPRODUCT(O139:O145,L139:L145))/SUM(J139:L145)*K144</f>
        <v>1692.7759594469671</v>
      </c>
      <c r="I144" s="439">
        <f>1/23000*(SUMPRODUCT(M139:M145,J139:J145)+SUMPRODUCT(N139:N145,K139:K145)+SUMPRODUCT(O139:O145,L139:L145))/SUM(J139:L145)*L144</f>
        <v>197.75605948694323</v>
      </c>
      <c r="J144" s="7">
        <v>6.1620138260424868</v>
      </c>
      <c r="K144" s="8">
        <v>314.19976121884122</v>
      </c>
      <c r="L144" s="9">
        <v>36.705924563505796</v>
      </c>
      <c r="M144" s="14">
        <v>155672.41986898947</v>
      </c>
      <c r="N144" s="14">
        <v>111403.51543723761</v>
      </c>
      <c r="O144" s="15">
        <v>97148.751981494235</v>
      </c>
      <c r="P144" s="13"/>
      <c r="Q144" s="15"/>
      <c r="R144" s="7"/>
      <c r="S144" s="9"/>
      <c r="T144" s="7"/>
      <c r="U144" s="9"/>
    </row>
    <row r="145" spans="1:23" s="1" customFormat="1" ht="16.2" thickBot="1" x14ac:dyDescent="0.35">
      <c r="A145" s="432">
        <v>2023</v>
      </c>
      <c r="B145" s="409">
        <v>7</v>
      </c>
      <c r="C145" s="433" t="s">
        <v>6</v>
      </c>
      <c r="D145" s="449">
        <f t="shared" si="171"/>
        <v>1108.0558648052863</v>
      </c>
      <c r="E145" s="450">
        <f t="shared" si="172"/>
        <v>598.55355528357848</v>
      </c>
      <c r="F145" s="451">
        <f t="shared" si="173"/>
        <v>53.764729688044241</v>
      </c>
      <c r="G145" s="440">
        <f>1/23000*(SUMPRODUCT(M139:M145,J139:J145)+SUMPRODUCT(N139:N145,K139:K145)+SUMPRODUCT(O139:O145,L139:L145))/SUM(J139:L145)*J145</f>
        <v>883.26666565992969</v>
      </c>
      <c r="H145" s="441">
        <f>1/23000*(SUMPRODUCT(M139:M145,J139:J145)+SUMPRODUCT(N139:N145,K139:K145)+SUMPRODUCT(O139:O145,L139:L145))/SUM(J139:L145)*K145</f>
        <v>669.19991951494728</v>
      </c>
      <c r="I145" s="442">
        <f>1/23000*(SUMPRODUCT(M139:M145,J139:J145)+SUMPRODUCT(N139:N145,K139:K145)+SUMPRODUCT(O139:O145,L139:L145))/SUM(J139:L145)*L145</f>
        <v>68.295994241954304</v>
      </c>
      <c r="J145" s="16">
        <v>163.94501227060132</v>
      </c>
      <c r="K145" s="17">
        <v>124.21162632056595</v>
      </c>
      <c r="L145" s="18">
        <v>12.676565356017907</v>
      </c>
      <c r="M145" s="20">
        <v>155450.19965875239</v>
      </c>
      <c r="N145" s="20">
        <v>110832.87594989745</v>
      </c>
      <c r="O145" s="21">
        <v>97549.197917239901</v>
      </c>
      <c r="P145" s="19"/>
      <c r="Q145" s="21"/>
      <c r="R145" s="16"/>
      <c r="S145" s="18"/>
      <c r="T145" s="16"/>
      <c r="U145" s="18"/>
    </row>
    <row r="146" spans="1:23" s="1" customFormat="1" x14ac:dyDescent="0.3">
      <c r="A146" s="430">
        <v>2024</v>
      </c>
      <c r="B146" s="47">
        <v>1</v>
      </c>
      <c r="C146" s="431" t="s">
        <v>0</v>
      </c>
      <c r="D146" s="443">
        <f t="shared" si="171"/>
        <v>1868.5388726158017</v>
      </c>
      <c r="E146" s="444">
        <f t="shared" si="172"/>
        <v>534.91579632044602</v>
      </c>
      <c r="F146" s="445">
        <f t="shared" si="173"/>
        <v>53.233578018391235</v>
      </c>
      <c r="G146" s="434">
        <f>1/23000*(SUMPRODUCT(M146:M152,J146:J152)+SUMPRODUCT(N146:N152,K146:K152)+SUMPRODUCT(O146:O152,L146:L152))/SUM(J146:L152)*J146</f>
        <v>1483.743852502625</v>
      </c>
      <c r="H146" s="435">
        <f>1/23000*(SUMPRODUCT(M146:M152,J146:J152)+SUMPRODUCT(N146:N152,K146:K152)+SUMPRODUCT(O146:O152,L146:L152))/SUM(J146:L152)*K146</f>
        <v>601.60869766901737</v>
      </c>
      <c r="I146" s="436">
        <f>1/23000*(SUMPRODUCT(M146:M152,J146:J152)+SUMPRODUCT(N146:N152,K146:K152)+SUMPRODUCT(O146:O152,L146:L152))/SUM(J146:L152)*L146</f>
        <v>69.035145702765718</v>
      </c>
      <c r="J146" s="4">
        <v>268.85463624399762</v>
      </c>
      <c r="K146" s="5">
        <v>109.01159745343757</v>
      </c>
      <c r="L146" s="6">
        <v>12.509180041192868</v>
      </c>
      <c r="M146" s="11">
        <v>159849.92734572163</v>
      </c>
      <c r="N146" s="11">
        <v>112860.13234165567</v>
      </c>
      <c r="O146" s="12">
        <v>97877.901700281451</v>
      </c>
      <c r="P146" s="458">
        <f>SUM(J146:L152)</f>
        <v>2120.0494826815525</v>
      </c>
      <c r="Q146" s="459">
        <f>(SUMPRODUCT(M146:M152,J146:J152)+SUMPRODUCT(N146:N152,K146:K152)+SUMPRODUCT(O146:O152,L146:L152))/SUM(J146:L152)</f>
        <v>126931.44921848922</v>
      </c>
      <c r="R146" s="461">
        <f>P146/P50*100-100</f>
        <v>-14.485397869125165</v>
      </c>
      <c r="S146" s="462">
        <f>Q146/Q50*100-100</f>
        <v>26.24026099944372</v>
      </c>
      <c r="T146" s="461">
        <f>P146/P242*100-100</f>
        <v>-25.656023608572383</v>
      </c>
      <c r="U146" s="462">
        <f>Q146/Q242*100-100</f>
        <v>-1.4592367327389439</v>
      </c>
      <c r="V146" s="460"/>
      <c r="W146" s="460"/>
    </row>
    <row r="147" spans="1:23" s="1" customFormat="1" x14ac:dyDescent="0.3">
      <c r="A147" s="428">
        <v>2024</v>
      </c>
      <c r="B147" s="327">
        <v>2</v>
      </c>
      <c r="C147" s="429" t="s">
        <v>1</v>
      </c>
      <c r="D147" s="446">
        <f t="shared" si="171"/>
        <v>101.72525023964715</v>
      </c>
      <c r="E147" s="447">
        <f t="shared" si="172"/>
        <v>2051.8503805804135</v>
      </c>
      <c r="F147" s="448">
        <f t="shared" si="173"/>
        <v>212.56696869079468</v>
      </c>
      <c r="G147" s="437">
        <f>1/23000*(SUMPRODUCT(M146:M152,J146:J152)+SUMPRODUCT(N146:N152,K146:K152)+SUMPRODUCT(O146:O152,L146:L152))/SUM(J146:L152)*J147</f>
        <v>80.047609889389989</v>
      </c>
      <c r="H147" s="438">
        <f>1/23000*(SUMPRODUCT(M146:M152,J146:J152)+SUMPRODUCT(N146:N152,K146:K152)+SUMPRODUCT(O146:O152,L146:L152))/SUM(J146:L152)*K147</f>
        <v>2317.5490207700036</v>
      </c>
      <c r="I147" s="439">
        <f>1/23000*(SUMPRODUCT(M146:M152,J146:J152)+SUMPRODUCT(N146:N152,K146:K152)+SUMPRODUCT(O146:O152,L146:L152))/SUM(J146:L152)*L147</f>
        <v>272.11344236321065</v>
      </c>
      <c r="J147" s="7">
        <v>14.504640408594581</v>
      </c>
      <c r="K147" s="8">
        <v>419.94027331995289</v>
      </c>
      <c r="L147" s="9">
        <v>49.307001636614082</v>
      </c>
      <c r="M147" s="14">
        <v>161305.67112339649</v>
      </c>
      <c r="N147" s="14">
        <v>112379.21616866086</v>
      </c>
      <c r="O147" s="15">
        <v>99155.09192629157</v>
      </c>
      <c r="P147" s="13"/>
      <c r="Q147" s="15"/>
      <c r="R147" s="7"/>
      <c r="S147" s="9"/>
      <c r="T147" s="7"/>
      <c r="U147" s="9"/>
    </row>
    <row r="148" spans="1:23" s="1" customFormat="1" x14ac:dyDescent="0.3">
      <c r="A148" s="428">
        <v>2024</v>
      </c>
      <c r="B148" s="327">
        <v>3</v>
      </c>
      <c r="C148" s="429" t="s">
        <v>2</v>
      </c>
      <c r="D148" s="446">
        <f t="shared" si="171"/>
        <v>698.57714612055622</v>
      </c>
      <c r="E148" s="447">
        <f t="shared" si="172"/>
        <v>567.88715774032619</v>
      </c>
      <c r="F148" s="448">
        <f t="shared" si="173"/>
        <v>40.933150204942812</v>
      </c>
      <c r="G148" s="437">
        <f>1/23000*(SUMPRODUCT(M146:M152,J146:J152)+SUMPRODUCT(N146:N152,K146:K152)+SUMPRODUCT(O146:O152,L146:L152))/SUM(J146:L152)*J148</f>
        <v>550.51454792868128</v>
      </c>
      <c r="H148" s="438">
        <f>1/23000*(SUMPRODUCT(M146:M152,J146:J152)+SUMPRODUCT(N146:N152,K146:K152)+SUMPRODUCT(O146:O152,L146:L152))/SUM(J146:L152)*K148</f>
        <v>641.31922494295441</v>
      </c>
      <c r="I148" s="439">
        <f>1/23000*(SUMPRODUCT(M146:M152,J146:J152)+SUMPRODUCT(N146:N152,K146:K152)+SUMPRODUCT(O146:O152,L146:L152))/SUM(J146:L152)*L148</f>
        <v>51.702102633896423</v>
      </c>
      <c r="J148" s="7">
        <v>99.753328905625608</v>
      </c>
      <c r="K148" s="8">
        <v>116.20715169097252</v>
      </c>
      <c r="L148" s="9">
        <v>9.3684297146305866</v>
      </c>
      <c r="M148" s="14">
        <v>161070.05687974265</v>
      </c>
      <c r="N148" s="14">
        <v>112397.59720435666</v>
      </c>
      <c r="O148" s="15">
        <v>100493.09045286552</v>
      </c>
      <c r="P148" s="13"/>
      <c r="Q148" s="15"/>
      <c r="R148" s="7"/>
      <c r="S148" s="9"/>
      <c r="T148" s="7"/>
      <c r="U148" s="9"/>
    </row>
    <row r="149" spans="1:23" s="1" customFormat="1" x14ac:dyDescent="0.3">
      <c r="A149" s="428">
        <v>2024</v>
      </c>
      <c r="B149" s="327">
        <v>4</v>
      </c>
      <c r="C149" s="429" t="s">
        <v>3</v>
      </c>
      <c r="D149" s="446">
        <f t="shared" si="171"/>
        <v>459.8343777291845</v>
      </c>
      <c r="E149" s="447">
        <f t="shared" si="172"/>
        <v>401.99812381489204</v>
      </c>
      <c r="F149" s="448">
        <f t="shared" si="173"/>
        <v>32.783701837510797</v>
      </c>
      <c r="G149" s="437">
        <f>1/23000*(SUMPRODUCT(M146:M152,J146:J152)+SUMPRODUCT(N146:N152,K146:K152)+SUMPRODUCT(O146:O152,L146:L152))/SUM(J146:L152)*J149</f>
        <v>356.50906018457005</v>
      </c>
      <c r="H149" s="438">
        <f>1/23000*(SUMPRODUCT(M146:M152,J146:J152)+SUMPRODUCT(N146:N152,K146:K152)+SUMPRODUCT(O146:O152,L146:L152))/SUM(J146:L152)*K149</f>
        <v>455.03872624066884</v>
      </c>
      <c r="I149" s="439">
        <f>1/23000*(SUMPRODUCT(M146:M152,J146:J152)+SUMPRODUCT(N146:N152,K146:K152)+SUMPRODUCT(O146:O152,L146:L152))/SUM(J146:L152)*L149</f>
        <v>41.724126051140004</v>
      </c>
      <c r="J149" s="7">
        <v>64.599501815588795</v>
      </c>
      <c r="K149" s="8">
        <v>82.453093917806541</v>
      </c>
      <c r="L149" s="9">
        <v>7.5604186754722242</v>
      </c>
      <c r="M149" s="14">
        <v>163719.38467827404</v>
      </c>
      <c r="N149" s="14">
        <v>112135.96007639638</v>
      </c>
      <c r="O149" s="15">
        <v>99733.252168822757</v>
      </c>
      <c r="P149" s="13"/>
      <c r="Q149" s="15"/>
      <c r="R149" s="7"/>
      <c r="S149" s="9"/>
      <c r="T149" s="7"/>
      <c r="U149" s="9"/>
    </row>
    <row r="150" spans="1:23" s="1" customFormat="1" x14ac:dyDescent="0.3">
      <c r="A150" s="428">
        <v>2024</v>
      </c>
      <c r="B150" s="327">
        <v>5</v>
      </c>
      <c r="C150" s="429" t="s">
        <v>4</v>
      </c>
      <c r="D150" s="446">
        <f t="shared" si="171"/>
        <v>357.48862895395996</v>
      </c>
      <c r="E150" s="447">
        <f t="shared" si="172"/>
        <v>513.09059930202829</v>
      </c>
      <c r="F150" s="448">
        <f t="shared" si="173"/>
        <v>43.993683809939654</v>
      </c>
      <c r="G150" s="437">
        <f>1/23000*(SUMPRODUCT(M146:M152,J146:J152)+SUMPRODUCT(N146:N152,K146:K152)+SUMPRODUCT(O146:O152,L146:L152))/SUM(J146:L152)*J150</f>
        <v>279.38501715332757</v>
      </c>
      <c r="H150" s="438">
        <f>1/23000*(SUMPRODUCT(M146:M152,J146:J152)+SUMPRODUCT(N146:N152,K146:K152)+SUMPRODUCT(O146:O152,L146:L152))/SUM(J146:L152)*K150</f>
        <v>600.99535450373105</v>
      </c>
      <c r="I150" s="439">
        <f>1/23000*(SUMPRODUCT(M146:M152,J146:J152)+SUMPRODUCT(N146:N152,K146:K152)+SUMPRODUCT(O146:O152,L146:L152))/SUM(J146:L152)*L150</f>
        <v>56.873659564875105</v>
      </c>
      <c r="J150" s="7">
        <v>50.624612214626197</v>
      </c>
      <c r="K150" s="8">
        <v>108.90045956847337</v>
      </c>
      <c r="L150" s="9">
        <v>10.305516702487838</v>
      </c>
      <c r="M150" s="14">
        <v>162415.83107999695</v>
      </c>
      <c r="N150" s="14">
        <v>108365.78496279422</v>
      </c>
      <c r="O150" s="15">
        <v>98185.734576932155</v>
      </c>
      <c r="P150" s="13"/>
      <c r="Q150" s="15"/>
      <c r="R150" s="7"/>
      <c r="S150" s="9"/>
      <c r="T150" s="7"/>
      <c r="U150" s="9"/>
    </row>
    <row r="151" spans="1:23" s="1" customFormat="1" x14ac:dyDescent="0.3">
      <c r="A151" s="428">
        <v>2024</v>
      </c>
      <c r="B151" s="327">
        <v>6</v>
      </c>
      <c r="C151" s="429" t="s">
        <v>5</v>
      </c>
      <c r="D151" s="446">
        <f t="shared" si="171"/>
        <v>45.284374895432357</v>
      </c>
      <c r="E151" s="447">
        <f t="shared" si="172"/>
        <v>1642.9831089721192</v>
      </c>
      <c r="F151" s="448">
        <f t="shared" si="173"/>
        <v>168.52080544539612</v>
      </c>
      <c r="G151" s="437">
        <f>1/23000*(SUMPRODUCT(M146:M152,J146:J152)+SUMPRODUCT(N146:N152,K146:K152)+SUMPRODUCT(O146:O152,L146:L152))/SUM(J146:L152)*J151</f>
        <v>35.0481097037257</v>
      </c>
      <c r="H151" s="438">
        <f>1/23000*(SUMPRODUCT(M146:M152,J146:J152)+SUMPRODUCT(N146:N152,K146:K152)+SUMPRODUCT(O146:O152,L146:L152))/SUM(J146:L152)*K151</f>
        <v>1848.446681797619</v>
      </c>
      <c r="I151" s="439">
        <f>1/23000*(SUMPRODUCT(M146:M152,J146:J152)+SUMPRODUCT(N146:N152,K146:K152)+SUMPRODUCT(O146:O152,L146:L152))/SUM(J146:L152)*L151</f>
        <v>220.30662106065355</v>
      </c>
      <c r="J151" s="7">
        <v>6.350723387693515</v>
      </c>
      <c r="K151" s="8">
        <v>334.93885040392718</v>
      </c>
      <c r="L151" s="9">
        <v>39.919596881565816</v>
      </c>
      <c r="M151" s="14">
        <v>164003.4621273618</v>
      </c>
      <c r="N151" s="14">
        <v>112822.41955744071</v>
      </c>
      <c r="O151" s="15">
        <v>97094.630908809879</v>
      </c>
      <c r="P151" s="13"/>
      <c r="Q151" s="15"/>
      <c r="R151" s="7"/>
      <c r="S151" s="9"/>
      <c r="T151" s="7"/>
      <c r="U151" s="9"/>
    </row>
    <row r="152" spans="1:23" s="1" customFormat="1" ht="16.2" thickBot="1" x14ac:dyDescent="0.35">
      <c r="A152" s="432">
        <v>2024</v>
      </c>
      <c r="B152" s="409">
        <v>7</v>
      </c>
      <c r="C152" s="433" t="s">
        <v>6</v>
      </c>
      <c r="D152" s="449">
        <f t="shared" si="171"/>
        <v>1202.5521636203982</v>
      </c>
      <c r="E152" s="450">
        <f t="shared" si="172"/>
        <v>642.83081896216504</v>
      </c>
      <c r="F152" s="451">
        <f t="shared" si="173"/>
        <v>58.452757850779825</v>
      </c>
      <c r="G152" s="440">
        <f>1/23000*(SUMPRODUCT(M146:M152,J146:J152)+SUMPRODUCT(N146:N152,K146:K152)+SUMPRODUCT(O146:O152,L146:L152))/SUM(J146:L152)*J152</f>
        <v>932.45366376055108</v>
      </c>
      <c r="H152" s="441">
        <f>1/23000*(SUMPRODUCT(M146:M152,J146:J152)+SUMPRODUCT(N146:N152,K146:K152)+SUMPRODUCT(O146:O152,L146:L152))/SUM(J146:L152)*K152</f>
        <v>729.52285909075454</v>
      </c>
      <c r="I152" s="442">
        <f>1/23000*(SUMPRODUCT(M146:M152,J146:J152)+SUMPRODUCT(N146:N152,K146:K152)+SUMPRODUCT(O146:O152,L146:L152))/SUM(J146:L152)*L152</f>
        <v>76.103922210958871</v>
      </c>
      <c r="J152" s="16">
        <v>168.96076109220633</v>
      </c>
      <c r="K152" s="17">
        <v>132.18966507035887</v>
      </c>
      <c r="L152" s="18">
        <v>13.790043536327063</v>
      </c>
      <c r="M152" s="20">
        <v>163698.95344029067</v>
      </c>
      <c r="N152" s="20">
        <v>111847.69118115488</v>
      </c>
      <c r="O152" s="21">
        <v>97491.601605633259</v>
      </c>
      <c r="P152" s="19"/>
      <c r="Q152" s="21"/>
      <c r="R152" s="16"/>
      <c r="S152" s="18"/>
      <c r="T152" s="16"/>
      <c r="U152" s="18"/>
    </row>
    <row r="153" spans="1:23" s="1" customFormat="1" x14ac:dyDescent="0.3">
      <c r="A153" s="430">
        <v>2025</v>
      </c>
      <c r="B153" s="47">
        <v>1</v>
      </c>
      <c r="C153" s="431" t="s">
        <v>0</v>
      </c>
      <c r="D153" s="443">
        <f t="shared" si="171"/>
        <v>2015.1166932632786</v>
      </c>
      <c r="E153" s="444">
        <f t="shared" si="172"/>
        <v>575.46578142799751</v>
      </c>
      <c r="F153" s="445">
        <f t="shared" si="173"/>
        <v>57.775197938546569</v>
      </c>
      <c r="G153" s="434">
        <f>1/23000*(SUMPRODUCT(M153:M159,J153:J159)+SUMPRODUCT(N153:N159,K153:K159)+SUMPRODUCT(O153:O159,L153:L159))/SUM(J153:L159)*J153</f>
        <v>1553.8849622190496</v>
      </c>
      <c r="H153" s="435">
        <f>1/23000*(SUMPRODUCT(M153:M159,J153:J159)+SUMPRODUCT(N153:N159,K153:K159)+SUMPRODUCT(O153:O159,L153:L159))/SUM(J153:L159)*K153</f>
        <v>656.30295392796461</v>
      </c>
      <c r="I153" s="436">
        <f>1/23000*(SUMPRODUCT(M153:M159,J153:J159)+SUMPRODUCT(N153:N159,K153:K159)+SUMPRODUCT(O153:O159,L153:L159))/SUM(J153:L159)*L153</f>
        <v>77.053732509837531</v>
      </c>
      <c r="J153" s="4">
        <v>276.53990792409718</v>
      </c>
      <c r="K153" s="5">
        <v>116.80012540334199</v>
      </c>
      <c r="L153" s="6">
        <v>13.713004895194201</v>
      </c>
      <c r="M153" s="11">
        <v>167598.53683677586</v>
      </c>
      <c r="N153" s="11">
        <v>113319.33871763831</v>
      </c>
      <c r="O153" s="12">
        <v>96902.87159835163</v>
      </c>
      <c r="P153" s="458">
        <f>SUM(J153:L159)</f>
        <v>2247.1625585121969</v>
      </c>
      <c r="Q153" s="459">
        <f>(SUMPRODUCT(M153:M159,J153:J159)+SUMPRODUCT(N153:N159,K153:K159)+SUMPRODUCT(O153:O159,L153:L159))/SUM(J153:L159)</f>
        <v>129237.60045818645</v>
      </c>
      <c r="R153" s="461">
        <f>P153/P57*100-100</f>
        <v>-14.318064003918934</v>
      </c>
      <c r="S153" s="462">
        <f>Q153/Q57*100-100</f>
        <v>25.982418964718761</v>
      </c>
      <c r="T153" s="461">
        <f>P153/P249*100-100</f>
        <v>-27.625932725364095</v>
      </c>
      <c r="U153" s="462">
        <f>Q153/Q249*100-100</f>
        <v>-6.1860073429167386</v>
      </c>
      <c r="V153" s="460"/>
      <c r="W153" s="460"/>
    </row>
    <row r="154" spans="1:23" s="1" customFormat="1" x14ac:dyDescent="0.3">
      <c r="A154" s="428">
        <v>2025</v>
      </c>
      <c r="B154" s="327">
        <v>2</v>
      </c>
      <c r="C154" s="429" t="s">
        <v>1</v>
      </c>
      <c r="D154" s="446">
        <f t="shared" si="171"/>
        <v>109.99197760746027</v>
      </c>
      <c r="E154" s="447">
        <f t="shared" si="172"/>
        <v>2207.815692330626</v>
      </c>
      <c r="F154" s="448">
        <f t="shared" si="173"/>
        <v>230.74458413571969</v>
      </c>
      <c r="G154" s="437">
        <f>1/23000*(SUMPRODUCT(M153:M159,J153:J159)+SUMPRODUCT(N153:N159,K153:K159)+SUMPRODUCT(O153:O159,L153:L159))/SUM(J153:L159)*J154</f>
        <v>84.066435049811076</v>
      </c>
      <c r="H154" s="438">
        <f>1/23000*(SUMPRODUCT(M153:M159,J153:J159)+SUMPRODUCT(N153:N159,K153:K159)+SUMPRODUCT(O153:O159,L153:L159))/SUM(J153:L159)*K154</f>
        <v>2527.9325853759092</v>
      </c>
      <c r="I154" s="439">
        <f>1/23000*(SUMPRODUCT(M153:M159,J153:J159)+SUMPRODUCT(N153:N159,K153:K159)+SUMPRODUCT(O153:O159,L153:L159))/SUM(J153:L159)*L154</f>
        <v>303.73617371794137</v>
      </c>
      <c r="J154" s="7">
        <v>14.961033006576354</v>
      </c>
      <c r="K154" s="8">
        <v>449.88802993488974</v>
      </c>
      <c r="L154" s="9">
        <v>54.054949726282487</v>
      </c>
      <c r="M154" s="14">
        <v>169093.63704094273</v>
      </c>
      <c r="N154" s="14">
        <v>112871.99824132578</v>
      </c>
      <c r="O154" s="15">
        <v>98180.193710200299</v>
      </c>
      <c r="P154" s="13"/>
      <c r="Q154" s="15"/>
      <c r="R154" s="7"/>
      <c r="S154" s="9"/>
      <c r="T154" s="7"/>
      <c r="U154" s="9"/>
    </row>
    <row r="155" spans="1:23" s="1" customFormat="1" x14ac:dyDescent="0.3">
      <c r="A155" s="428">
        <v>2025</v>
      </c>
      <c r="B155" s="327">
        <v>3</v>
      </c>
      <c r="C155" s="429" t="s">
        <v>2</v>
      </c>
      <c r="D155" s="446">
        <f t="shared" si="171"/>
        <v>759.34419027098818</v>
      </c>
      <c r="E155" s="447">
        <f t="shared" si="172"/>
        <v>610.87608286451848</v>
      </c>
      <c r="F155" s="448">
        <f t="shared" si="173"/>
        <v>44.447092374195819</v>
      </c>
      <c r="G155" s="437">
        <f>1/23000*(SUMPRODUCT(M153:M159,J153:J159)+SUMPRODUCT(N153:N159,K153:K159)+SUMPRODUCT(O153:O159,L153:L159))/SUM(J153:L159)*J155</f>
        <v>578.27325589758277</v>
      </c>
      <c r="H155" s="438">
        <f>1/23000*(SUMPRODUCT(M153:M159,J153:J159)+SUMPRODUCT(N153:N159,K153:K159)+SUMPRODUCT(O153:O159,L153:L159))/SUM(J153:L159)*K155</f>
        <v>699.56568574178641</v>
      </c>
      <c r="I155" s="439">
        <f>1/23000*(SUMPRODUCT(M153:M159,J153:J159)+SUMPRODUCT(N153:N159,K153:K159)+SUMPRODUCT(O153:O159,L153:L159))/SUM(J153:L159)*L155</f>
        <v>57.720756401059113</v>
      </c>
      <c r="J155" s="7">
        <v>102.91343106410876</v>
      </c>
      <c r="K155" s="8">
        <v>124.49945460931744</v>
      </c>
      <c r="L155" s="9">
        <v>10.27237733072802</v>
      </c>
      <c r="M155" s="14">
        <v>169704.92768191895</v>
      </c>
      <c r="N155" s="14">
        <v>112853.10405554518</v>
      </c>
      <c r="O155" s="15">
        <v>99517.676550735996</v>
      </c>
      <c r="P155" s="13"/>
      <c r="Q155" s="15"/>
      <c r="R155" s="7"/>
      <c r="S155" s="9"/>
      <c r="T155" s="7"/>
      <c r="U155" s="9"/>
    </row>
    <row r="156" spans="1:23" s="1" customFormat="1" x14ac:dyDescent="0.3">
      <c r="A156" s="428">
        <v>2025</v>
      </c>
      <c r="B156" s="327">
        <v>4</v>
      </c>
      <c r="C156" s="429" t="s">
        <v>3</v>
      </c>
      <c r="D156" s="446">
        <f t="shared" si="171"/>
        <v>498.98377165506423</v>
      </c>
      <c r="E156" s="447">
        <f t="shared" si="172"/>
        <v>432.51618907064841</v>
      </c>
      <c r="F156" s="448">
        <f t="shared" si="173"/>
        <v>35.601879994087582</v>
      </c>
      <c r="G156" s="437">
        <f>1/23000*(SUMPRODUCT(M153:M159,J153:J159)+SUMPRODUCT(N153:N159,K153:K159)+SUMPRODUCT(O153:O159,L153:L159))/SUM(J153:L159)*J156</f>
        <v>374.2551369188169</v>
      </c>
      <c r="H156" s="438">
        <f>1/23000*(SUMPRODUCT(M153:M159,J153:J159)+SUMPRODUCT(N153:N159,K153:K159)+SUMPRODUCT(O153:O159,L153:L159))/SUM(J153:L159)*K156</f>
        <v>496.46279680637656</v>
      </c>
      <c r="I156" s="439">
        <f>1/23000*(SUMPRODUCT(M153:M159,J153:J159)+SUMPRODUCT(N153:N159,K153:K159)+SUMPRODUCT(O153:O159,L153:L159))/SUM(J153:L159)*L156</f>
        <v>46.589436504845928</v>
      </c>
      <c r="J156" s="7">
        <v>66.604982749720577</v>
      </c>
      <c r="K156" s="8">
        <v>88.353886841477305</v>
      </c>
      <c r="L156" s="9">
        <v>8.2913721379262846</v>
      </c>
      <c r="M156" s="14">
        <v>172308.83147574458</v>
      </c>
      <c r="N156" s="14">
        <v>112591.22495055795</v>
      </c>
      <c r="O156" s="15">
        <v>98758.471606704581</v>
      </c>
      <c r="P156" s="13"/>
      <c r="Q156" s="15"/>
      <c r="R156" s="7"/>
      <c r="S156" s="9"/>
      <c r="T156" s="7"/>
      <c r="U156" s="9"/>
    </row>
    <row r="157" spans="1:23" s="1" customFormat="1" x14ac:dyDescent="0.3">
      <c r="A157" s="428">
        <v>2025</v>
      </c>
      <c r="B157" s="327">
        <v>5</v>
      </c>
      <c r="C157" s="429" t="s">
        <v>4</v>
      </c>
      <c r="D157" s="446">
        <f t="shared" si="171"/>
        <v>388.35249664967654</v>
      </c>
      <c r="E157" s="447">
        <f t="shared" si="172"/>
        <v>552.35886506965767</v>
      </c>
      <c r="F157" s="448">
        <f t="shared" si="173"/>
        <v>47.750581517538919</v>
      </c>
      <c r="G157" s="437">
        <f>1/23000*(SUMPRODUCT(M153:M159,J153:J159)+SUMPRODUCT(N153:N159,K153:K159)+SUMPRODUCT(O153:O159,L153:L159))/SUM(J153:L159)*J157</f>
        <v>293.38744117715885</v>
      </c>
      <c r="H157" s="438">
        <f>1/23000*(SUMPRODUCT(M153:M159,J153:J159)+SUMPRODUCT(N153:N159,K153:K159)+SUMPRODUCT(O153:O159,L153:L159))/SUM(J153:L159)*K157</f>
        <v>655.66199938601164</v>
      </c>
      <c r="I157" s="439">
        <f>1/23000*(SUMPRODUCT(M153:M159,J153:J159)+SUMPRODUCT(N153:N159,K153:K159)+SUMPRODUCT(O153:O159,L153:L159))/SUM(J153:L159)*L157</f>
        <v>63.482171155903202</v>
      </c>
      <c r="J157" s="7">
        <v>52.213219087566337</v>
      </c>
      <c r="K157" s="8">
        <v>116.68605678544245</v>
      </c>
      <c r="L157" s="9">
        <v>11.297717780346527</v>
      </c>
      <c r="M157" s="14">
        <v>171069.84742623512</v>
      </c>
      <c r="N157" s="14">
        <v>108875.50960747768</v>
      </c>
      <c r="O157" s="15">
        <v>97211.082473128379</v>
      </c>
      <c r="P157" s="13"/>
      <c r="Q157" s="15"/>
      <c r="R157" s="7"/>
      <c r="S157" s="9"/>
      <c r="T157" s="7"/>
      <c r="U157" s="9"/>
    </row>
    <row r="158" spans="1:23" s="1" customFormat="1" x14ac:dyDescent="0.3">
      <c r="A158" s="428">
        <v>2025</v>
      </c>
      <c r="B158" s="327">
        <v>6</v>
      </c>
      <c r="C158" s="429" t="s">
        <v>5</v>
      </c>
      <c r="D158" s="446">
        <f t="shared" si="171"/>
        <v>49.160650705194556</v>
      </c>
      <c r="E158" s="447">
        <f t="shared" si="172"/>
        <v>1768.1348768868061</v>
      </c>
      <c r="F158" s="448">
        <f t="shared" si="173"/>
        <v>182.86487758113404</v>
      </c>
      <c r="G158" s="437">
        <f>1/23000*(SUMPRODUCT(M153:M159,J153:J159)+SUMPRODUCT(N153:N159,K153:K159)+SUMPRODUCT(O153:O159,L153:L159))/SUM(J153:L159)*J158</f>
        <v>36.792491591892087</v>
      </c>
      <c r="H158" s="438">
        <f>1/23000*(SUMPRODUCT(M153:M159,J153:J159)+SUMPRODUCT(N153:N159,K153:K159)+SUMPRODUCT(O153:O159,L153:L159))/SUM(J153:L159)*K158</f>
        <v>2016.267571998068</v>
      </c>
      <c r="I158" s="439">
        <f>1/23000*(SUMPRODUCT(M153:M159,J153:J159)+SUMPRODUCT(N153:N159,K153:K159)+SUMPRODUCT(O153:O159,L153:L159))/SUM(J153:L159)*L158</f>
        <v>245.86908469746024</v>
      </c>
      <c r="J158" s="7">
        <v>6.5478413682503058</v>
      </c>
      <c r="K158" s="8">
        <v>358.82865351527062</v>
      </c>
      <c r="L158" s="9">
        <v>43.756530050023649</v>
      </c>
      <c r="M158" s="14">
        <v>172682.09515613475</v>
      </c>
      <c r="N158" s="14">
        <v>113332.92859976657</v>
      </c>
      <c r="O158" s="15">
        <v>96120.331743805858</v>
      </c>
      <c r="P158" s="13"/>
      <c r="Q158" s="15"/>
      <c r="R158" s="7"/>
      <c r="S158" s="9"/>
      <c r="T158" s="7"/>
      <c r="U158" s="9"/>
    </row>
    <row r="159" spans="1:23" s="1" customFormat="1" ht="16.2" thickBot="1" x14ac:dyDescent="0.35">
      <c r="A159" s="432">
        <v>2025</v>
      </c>
      <c r="B159" s="409">
        <v>7</v>
      </c>
      <c r="C159" s="433" t="s">
        <v>6</v>
      </c>
      <c r="D159" s="449">
        <f t="shared" si="171"/>
        <v>1305.0143458450743</v>
      </c>
      <c r="E159" s="450">
        <f t="shared" si="172"/>
        <v>691.11777086700909</v>
      </c>
      <c r="F159" s="451">
        <f t="shared" si="173"/>
        <v>63.431484622837004</v>
      </c>
      <c r="G159" s="440">
        <f>1/23000*(SUMPRODUCT(M153:M159,J153:J159)+SUMPRODUCT(N153:N159,K153:K159)+SUMPRODUCT(O153:O159,L153:L159))/SUM(J153:L159)*J159</f>
        <v>978.86469833352078</v>
      </c>
      <c r="H159" s="441">
        <f>1/23000*(SUMPRODUCT(M153:M159,J153:J159)+SUMPRODUCT(N153:N159,K153:K159)+SUMPRODUCT(O153:O159,L153:L159))/SUM(J153:L159)*K159</f>
        <v>795.75899262340556</v>
      </c>
      <c r="I159" s="442">
        <f>1/23000*(SUMPRODUCT(M153:M159,J153:J159)+SUMPRODUCT(N153:N159,K153:K159)+SUMPRODUCT(O153:O159,L153:L159))/SUM(J153:L159)*L159</f>
        <v>84.936720643654752</v>
      </c>
      <c r="J159" s="16">
        <v>174.20540138359442</v>
      </c>
      <c r="K159" s="17">
        <v>141.61866798401218</v>
      </c>
      <c r="L159" s="18">
        <v>15.115914934029663</v>
      </c>
      <c r="M159" s="20">
        <v>172298.50346800653</v>
      </c>
      <c r="N159" s="20">
        <v>112243.03233621524</v>
      </c>
      <c r="O159" s="21">
        <v>96515.768492507996</v>
      </c>
      <c r="P159" s="19"/>
      <c r="Q159" s="21"/>
      <c r="R159" s="16"/>
      <c r="S159" s="18"/>
      <c r="T159" s="16"/>
      <c r="U159" s="18"/>
    </row>
    <row r="160" spans="1:23" s="1" customFormat="1" x14ac:dyDescent="0.3">
      <c r="A160" s="430">
        <v>2026</v>
      </c>
      <c r="B160" s="47">
        <v>1</v>
      </c>
      <c r="C160" s="431" t="s">
        <v>0</v>
      </c>
      <c r="D160" s="443">
        <f t="shared" si="171"/>
        <v>2228.4255058287436</v>
      </c>
      <c r="E160" s="444">
        <f t="shared" si="172"/>
        <v>622.5992473631959</v>
      </c>
      <c r="F160" s="445">
        <f t="shared" si="173"/>
        <v>63.162234005467823</v>
      </c>
      <c r="G160" s="434">
        <f>1/23000*(SUMPRODUCT(M160:M166,J160:J166)+SUMPRODUCT(N160:N166,K160:K166)+SUMPRODUCT(O160:O166,L160:L166))/SUM(J160:L166)*J160</f>
        <v>1564.8829598340776</v>
      </c>
      <c r="H160" s="435">
        <f>1/23000*(SUMPRODUCT(M160:M166,J160:J166)+SUMPRODUCT(N160:N166,K160:K166)+SUMPRODUCT(O160:O166,L160:L166))/SUM(J160:L166)*K160</f>
        <v>739.06772949507649</v>
      </c>
      <c r="I160" s="436">
        <f>1/23000*(SUMPRODUCT(M160:M166,J160:J166)+SUMPRODUCT(N160:N166,K160:K166)+SUMPRODUCT(O160:O166,L160:L166))/SUM(J160:L166)*L160</f>
        <v>89.081781442462699</v>
      </c>
      <c r="J160" s="4">
        <v>266.42622570131584</v>
      </c>
      <c r="K160" s="5">
        <v>125.82859597876384</v>
      </c>
      <c r="L160" s="6">
        <v>15.166452327515477</v>
      </c>
      <c r="M160" s="11">
        <v>192375.15563321652</v>
      </c>
      <c r="N160" s="11">
        <v>113803.88200286572</v>
      </c>
      <c r="O160" s="12">
        <v>95785.840403175025</v>
      </c>
      <c r="P160" s="458">
        <f>SUM(J160:L166)</f>
        <v>2346.1177611087346</v>
      </c>
      <c r="Q160" s="459">
        <f>(SUMPRODUCT(M160:M166,J160:J166)+SUMPRODUCT(N160:N166,K160:K166)+SUMPRODUCT(O160:O166,L160:L166))/SUM(J160:L166)</f>
        <v>135092.96234423225</v>
      </c>
      <c r="R160" s="461">
        <f>P160/P64*100-100</f>
        <v>-13.85757215339359</v>
      </c>
      <c r="S160" s="462">
        <f>Q160/Q64*100-100</f>
        <v>25.34076476970138</v>
      </c>
      <c r="T160" s="461">
        <f>P160/P256*100-100</f>
        <v>-31.019857153427992</v>
      </c>
      <c r="U160" s="462">
        <f>Q160/Q256*100-100</f>
        <v>-7.8589665817459604</v>
      </c>
      <c r="V160" s="460"/>
      <c r="W160" s="460"/>
    </row>
    <row r="161" spans="1:23" s="1" customFormat="1" x14ac:dyDescent="0.3">
      <c r="A161" s="428">
        <v>2026</v>
      </c>
      <c r="B161" s="327">
        <v>2</v>
      </c>
      <c r="C161" s="429" t="s">
        <v>1</v>
      </c>
      <c r="D161" s="446">
        <f t="shared" si="171"/>
        <v>121.3523373199809</v>
      </c>
      <c r="E161" s="447">
        <f t="shared" si="172"/>
        <v>2390.2853646766866</v>
      </c>
      <c r="F161" s="448">
        <f t="shared" si="173"/>
        <v>252.32621924576205</v>
      </c>
      <c r="G161" s="437">
        <f>1/23000*(SUMPRODUCT(M160:M166,J160:J166)+SUMPRODUCT(N160:N166,K160:K166)+SUMPRODUCT(O160:O166,L160:L166))/SUM(J160:L166)*J161</f>
        <v>84.518414759792847</v>
      </c>
      <c r="H161" s="438">
        <f>1/23000*(SUMPRODUCT(M160:M166,J160:J166)+SUMPRODUCT(N160:N166,K160:K166)+SUMPRODUCT(O160:O166,L160:L166))/SUM(J160:L166)*K161</f>
        <v>2847.4434634610607</v>
      </c>
      <c r="I161" s="439">
        <f>1/23000*(SUMPRODUCT(M160:M166,J160:J166)+SUMPRODUCT(N160:N166,K160:K166)+SUMPRODUCT(O160:O166,L160:L166))/SUM(J160:L166)*L161</f>
        <v>351.1889652476824</v>
      </c>
      <c r="J161" s="7">
        <v>14.389524855646417</v>
      </c>
      <c r="K161" s="8">
        <v>484.78616889549994</v>
      </c>
      <c r="L161" s="9">
        <v>59.791021386552295</v>
      </c>
      <c r="M161" s="14">
        <v>193967.74989858945</v>
      </c>
      <c r="N161" s="14">
        <v>113403.73738965827</v>
      </c>
      <c r="O161" s="15">
        <v>97063.119312388983</v>
      </c>
      <c r="P161" s="13"/>
      <c r="Q161" s="15"/>
      <c r="R161" s="7"/>
      <c r="S161" s="9"/>
      <c r="T161" s="7"/>
      <c r="U161" s="9"/>
    </row>
    <row r="162" spans="1:23" s="1" customFormat="1" x14ac:dyDescent="0.3">
      <c r="A162" s="428">
        <v>2026</v>
      </c>
      <c r="B162" s="327">
        <v>3</v>
      </c>
      <c r="C162" s="429" t="s">
        <v>2</v>
      </c>
      <c r="D162" s="446">
        <f t="shared" si="171"/>
        <v>836.95408408676622</v>
      </c>
      <c r="E162" s="447">
        <f t="shared" si="172"/>
        <v>662.66317209835393</v>
      </c>
      <c r="F162" s="448">
        <f t="shared" si="173"/>
        <v>48.615385652426781</v>
      </c>
      <c r="G162" s="437">
        <f>1/23000*(SUMPRODUCT(M160:M166,J160:J166)+SUMPRODUCT(N160:N166,K160:K166)+SUMPRODUCT(O160:O166,L160:L166))/SUM(J160:L166)*J162</f>
        <v>581.60503425494119</v>
      </c>
      <c r="H162" s="438">
        <f>1/23000*(SUMPRODUCT(M160:M166,J160:J166)+SUMPRODUCT(N160:N166,K160:K166)+SUMPRODUCT(O160:O166,L160:L166))/SUM(J160:L166)*K162</f>
        <v>788.74471627402875</v>
      </c>
      <c r="I162" s="439">
        <f>1/23000*(SUMPRODUCT(M160:M166,J160:J166)+SUMPRODUCT(N160:N166,K160:K166)+SUMPRODUCT(O160:O166,L160:L166))/SUM(J160:L166)*L162</f>
        <v>66.743495972045338</v>
      </c>
      <c r="J162" s="7">
        <v>99.020078882997183</v>
      </c>
      <c r="K162" s="8">
        <v>134.28625858449234</v>
      </c>
      <c r="L162" s="9">
        <v>11.363289254442671</v>
      </c>
      <c r="M162" s="14">
        <v>194404.44959392014</v>
      </c>
      <c r="N162" s="14">
        <v>113498.23220126732</v>
      </c>
      <c r="O162" s="15">
        <v>98400.546265127821</v>
      </c>
      <c r="P162" s="13"/>
      <c r="Q162" s="15"/>
      <c r="R162" s="7"/>
      <c r="S162" s="9"/>
      <c r="T162" s="7"/>
      <c r="U162" s="9"/>
    </row>
    <row r="163" spans="1:23" s="1" customFormat="1" x14ac:dyDescent="0.3">
      <c r="A163" s="428">
        <v>2026</v>
      </c>
      <c r="B163" s="327">
        <v>4</v>
      </c>
      <c r="C163" s="429" t="s">
        <v>3</v>
      </c>
      <c r="D163" s="446">
        <f t="shared" si="171"/>
        <v>548.00918694914583</v>
      </c>
      <c r="E163" s="447">
        <f t="shared" si="172"/>
        <v>469.76939173749128</v>
      </c>
      <c r="F163" s="448">
        <f t="shared" si="173"/>
        <v>38.938791219832297</v>
      </c>
      <c r="G163" s="437">
        <f>1/23000*(SUMPRODUCT(M160:M166,J160:J166)+SUMPRODUCT(N160:N166,K160:K166)+SUMPRODUCT(O160:O166,L160:L166))/SUM(J160:L166)*J163</f>
        <v>375.93403244114421</v>
      </c>
      <c r="H163" s="438">
        <f>1/23000*(SUMPRODUCT(M160:M166,J160:J166)+SUMPRODUCT(N160:N166,K160:K166)+SUMPRODUCT(O160:O166,L160:L166))/SUM(J160:L166)*K163</f>
        <v>560.01922215309821</v>
      </c>
      <c r="I163" s="439">
        <f>1/23000*(SUMPRODUCT(M160:M166,J160:J166)+SUMPRODUCT(N160:N166,K160:K166)+SUMPRODUCT(O160:O166,L160:L166))/SUM(J160:L166)*L163</f>
        <v>53.874000509893278</v>
      </c>
      <c r="J163" s="7">
        <v>64.003946586899872</v>
      </c>
      <c r="K163" s="8">
        <v>95.345026757947807</v>
      </c>
      <c r="L163" s="9">
        <v>9.1722173400134075</v>
      </c>
      <c r="M163" s="14">
        <v>196928.65787139043</v>
      </c>
      <c r="N163" s="14">
        <v>113322.07223972108</v>
      </c>
      <c r="O163" s="15">
        <v>97641.842191109026</v>
      </c>
      <c r="P163" s="13"/>
      <c r="Q163" s="15"/>
      <c r="R163" s="7"/>
      <c r="S163" s="9"/>
      <c r="T163" s="7"/>
      <c r="U163" s="9"/>
    </row>
    <row r="164" spans="1:23" s="1" customFormat="1" x14ac:dyDescent="0.3">
      <c r="A164" s="428">
        <v>2026</v>
      </c>
      <c r="B164" s="327">
        <v>5</v>
      </c>
      <c r="C164" s="429" t="s">
        <v>4</v>
      </c>
      <c r="D164" s="446">
        <f t="shared" si="171"/>
        <v>427.42732339640594</v>
      </c>
      <c r="E164" s="447">
        <f t="shared" si="172"/>
        <v>599.81639373102439</v>
      </c>
      <c r="F164" s="448">
        <f t="shared" si="173"/>
        <v>52.200667246069315</v>
      </c>
      <c r="G164" s="437">
        <f>1/23000*(SUMPRODUCT(M160:M166,J160:J166)+SUMPRODUCT(N160:N166,K160:K166)+SUMPRODUCT(O160:O166,L160:L166))/SUM(J160:L166)*J164</f>
        <v>294.89471765158862</v>
      </c>
      <c r="H164" s="438">
        <f>1/23000*(SUMPRODUCT(M160:M166,J160:J166)+SUMPRODUCT(N160:N166,K160:K166)+SUMPRODUCT(O160:O166,L160:L166))/SUM(J160:L166)*K164</f>
        <v>739.3807642614463</v>
      </c>
      <c r="I164" s="439">
        <f>1/23000*(SUMPRODUCT(M160:M166,J160:J166)+SUMPRODUCT(N160:N166,K160:K166)+SUMPRODUCT(O160:O166,L160:L166))/SUM(J160:L166)*L164</f>
        <v>73.385948544619652</v>
      </c>
      <c r="J164" s="7">
        <v>50.206749399008338</v>
      </c>
      <c r="K164" s="8">
        <v>125.88189112827844</v>
      </c>
      <c r="L164" s="9">
        <v>12.494187611530418</v>
      </c>
      <c r="M164" s="14">
        <v>195806.90954494479</v>
      </c>
      <c r="N164" s="14">
        <v>109593.02352516406</v>
      </c>
      <c r="O164" s="15">
        <v>96093.910543778882</v>
      </c>
      <c r="P164" s="13"/>
      <c r="Q164" s="15"/>
      <c r="R164" s="7"/>
      <c r="S164" s="9"/>
      <c r="T164" s="7"/>
      <c r="U164" s="9"/>
    </row>
    <row r="165" spans="1:23" s="1" customFormat="1" x14ac:dyDescent="0.3">
      <c r="A165" s="428">
        <v>2026</v>
      </c>
      <c r="B165" s="327">
        <v>6</v>
      </c>
      <c r="C165" s="429" t="s">
        <v>5</v>
      </c>
      <c r="D165" s="446">
        <f t="shared" si="171"/>
        <v>54.019511038022529</v>
      </c>
      <c r="E165" s="447">
        <f t="shared" si="172"/>
        <v>1913.7464993950246</v>
      </c>
      <c r="F165" s="448">
        <f t="shared" si="173"/>
        <v>199.89066581120784</v>
      </c>
      <c r="G165" s="437">
        <f>1/23000*(SUMPRODUCT(M160:M166,J160:J166)+SUMPRODUCT(N160:N166,K160:K166)+SUMPRODUCT(O160:O166,L160:L166))/SUM(J160:L166)*J165</f>
        <v>36.954732936354901</v>
      </c>
      <c r="H165" s="438">
        <f>1/23000*(SUMPRODUCT(M160:M166,J160:J166)+SUMPRODUCT(N160:N166,K160:K166)+SUMPRODUCT(O160:O166,L160:L166))/SUM(J160:L166)*K165</f>
        <v>2270.6372651750316</v>
      </c>
      <c r="I165" s="439">
        <f>1/23000*(SUMPRODUCT(M160:M166,J160:J166)+SUMPRODUCT(N160:N166,K160:K166)+SUMPRODUCT(O160:O166,L160:L166))/SUM(J160:L166)*L165</f>
        <v>284.24078254628859</v>
      </c>
      <c r="J165" s="7">
        <v>6.291659038243389</v>
      </c>
      <c r="K165" s="8">
        <v>386.58310686793106</v>
      </c>
      <c r="L165" s="9">
        <v>48.392883575283854</v>
      </c>
      <c r="M165" s="14">
        <v>197475.53806116708</v>
      </c>
      <c r="N165" s="14">
        <v>113859.5264617263</v>
      </c>
      <c r="O165" s="15">
        <v>95003.334663981397</v>
      </c>
      <c r="P165" s="13"/>
      <c r="Q165" s="15"/>
      <c r="R165" s="7"/>
      <c r="S165" s="9"/>
      <c r="T165" s="7"/>
      <c r="U165" s="9"/>
    </row>
    <row r="166" spans="1:23" s="1" customFormat="1" ht="16.2" thickBot="1" x14ac:dyDescent="0.35">
      <c r="A166" s="432">
        <v>2026</v>
      </c>
      <c r="B166" s="409">
        <v>7</v>
      </c>
      <c r="C166" s="433" t="s">
        <v>6</v>
      </c>
      <c r="D166" s="449">
        <f t="shared" si="171"/>
        <v>1433.2079288111322</v>
      </c>
      <c r="E166" s="450">
        <f t="shared" si="172"/>
        <v>747.42140335076363</v>
      </c>
      <c r="F166" s="451">
        <f t="shared" si="173"/>
        <v>69.342528627658737</v>
      </c>
      <c r="G166" s="440">
        <f>1/23000*(SUMPRODUCT(M160:M166,J160:J166)+SUMPRODUCT(N160:N166,K160:K166)+SUMPRODUCT(O160:O166,L160:L166))/SUM(J160:L166)*J166</f>
        <v>983.18639687716779</v>
      </c>
      <c r="H166" s="441">
        <f>1/23000*(SUMPRODUCT(M160:M166,J160:J166)+SUMPRODUCT(N160:N166,K160:K166)+SUMPRODUCT(O160:O166,L160:L166))/SUM(J160:L166)*K166</f>
        <v>896.19463722970545</v>
      </c>
      <c r="I166" s="442">
        <f>1/23000*(SUMPRODUCT(M160:M166,J160:J166)+SUMPRODUCT(N160:N166,K160:K166)+SUMPRODUCT(O160:O166,L160:L166))/SUM(J160:L166)*L166</f>
        <v>98.194780523657315</v>
      </c>
      <c r="J166" s="16">
        <v>167.39056377010689</v>
      </c>
      <c r="K166" s="17">
        <v>152.57994419990797</v>
      </c>
      <c r="L166" s="18">
        <v>16.717968966357063</v>
      </c>
      <c r="M166" s="20">
        <v>196927.36328869939</v>
      </c>
      <c r="N166" s="20">
        <v>112666.78833323321</v>
      </c>
      <c r="O166" s="21">
        <v>95399.038103591098</v>
      </c>
      <c r="P166" s="19"/>
      <c r="Q166" s="21"/>
      <c r="R166" s="16"/>
      <c r="S166" s="18"/>
      <c r="T166" s="16"/>
      <c r="U166" s="18"/>
    </row>
    <row r="167" spans="1:23" s="1" customFormat="1" x14ac:dyDescent="0.3">
      <c r="A167" s="430">
        <v>2027</v>
      </c>
      <c r="B167" s="47">
        <v>1</v>
      </c>
      <c r="C167" s="431" t="s">
        <v>0</v>
      </c>
      <c r="D167" s="443">
        <f t="shared" si="171"/>
        <v>2468.7397396541583</v>
      </c>
      <c r="E167" s="444">
        <f t="shared" si="172"/>
        <v>673.16959950753949</v>
      </c>
      <c r="F167" s="445">
        <f t="shared" si="173"/>
        <v>69.018364948541276</v>
      </c>
      <c r="G167" s="434">
        <f>1/23000*(SUMPRODUCT(M167:M173,J167:J173)+SUMPRODUCT(N167:N173,K167:K173)+SUMPRODUCT(O167:O173,L167:L173))/SUM(J167:L173)*J167</f>
        <v>1555.0905651586481</v>
      </c>
      <c r="H167" s="435">
        <f>1/23000*(SUMPRODUCT(M167:M173,J167:J173)+SUMPRODUCT(N167:N173,K167:K173)+SUMPRODUCT(O167:O173,L167:L173))/SUM(J167:L173)*K167</f>
        <v>832.88109389583019</v>
      </c>
      <c r="I167" s="436">
        <f>1/23000*(SUMPRODUCT(M167:M173,J167:J173)+SUMPRODUCT(N167:N173,K167:K173)+SUMPRODUCT(O167:O173,L167:L173))/SUM(J167:L173)*L167</f>
        <v>103.30885325769984</v>
      </c>
      <c r="J167" s="4">
        <v>254.52910917905794</v>
      </c>
      <c r="K167" s="5">
        <v>136.32163144129024</v>
      </c>
      <c r="L167" s="6">
        <v>16.909054031402839</v>
      </c>
      <c r="M167" s="11">
        <v>223082.59434523433</v>
      </c>
      <c r="N167" s="11">
        <v>113576.25803753268</v>
      </c>
      <c r="O167" s="12">
        <v>93880.023735706913</v>
      </c>
      <c r="P167" s="458">
        <f>SUM(J167:L173)</f>
        <v>2461.0982053010734</v>
      </c>
      <c r="Q167" s="459">
        <f>(SUMPRODUCT(M167:M173,J167:J173)+SUMPRODUCT(N167:N173,K167:K173)+SUMPRODUCT(O167:O173,L167:L173))/SUM(J167:L173)</f>
        <v>140522.5638592371</v>
      </c>
      <c r="R167" s="461">
        <f>P167/P71*100-100</f>
        <v>-13.355187034698375</v>
      </c>
      <c r="S167" s="462">
        <f>Q167/Q71*100-100</f>
        <v>24.612908146165722</v>
      </c>
      <c r="T167" s="461">
        <f>P167/P263*100-100</f>
        <v>-34.347872966629055</v>
      </c>
      <c r="U167" s="462">
        <f>Q167/Q263*100-100</f>
        <v>-9.3630519334028435</v>
      </c>
      <c r="V167" s="460"/>
      <c r="W167" s="460"/>
    </row>
    <row r="168" spans="1:23" s="1" customFormat="1" x14ac:dyDescent="0.3">
      <c r="A168" s="428">
        <v>2027</v>
      </c>
      <c r="B168" s="327">
        <v>2</v>
      </c>
      <c r="C168" s="429" t="s">
        <v>1</v>
      </c>
      <c r="D168" s="446">
        <f t="shared" ref="D168:D194" si="174">J168*M168/23000</f>
        <v>133.9187530865442</v>
      </c>
      <c r="E168" s="447">
        <f t="shared" ref="E168:E194" si="175">K168*N168/23000</f>
        <v>2586.7387463218092</v>
      </c>
      <c r="F168" s="448">
        <f t="shared" ref="F168:F194" si="176">L168*O168/23000</f>
        <v>275.85178185634101</v>
      </c>
      <c r="G168" s="437">
        <f>1/23000*(SUMPRODUCT(M167:M173,J167:J173)+SUMPRODUCT(N167:N173,K167:K173)+SUMPRODUCT(O167:O173,L167:L173))/SUM(J167:L173)*J168</f>
        <v>83.707800212910655</v>
      </c>
      <c r="H168" s="438">
        <f>1/23000*(SUMPRODUCT(M167:M173,J167:J173)+SUMPRODUCT(N167:N173,K167:K173)+SUMPRODUCT(O167:O173,L167:L173))/SUM(J167:L173)*K168</f>
        <v>3210.1132187574613</v>
      </c>
      <c r="I168" s="439">
        <f>1/23000*(SUMPRODUCT(M167:M173,J167:J173)+SUMPRODUCT(N167:N173,K167:K173)+SUMPRODUCT(O167:O173,L167:L173))/SUM(J167:L173)*L168</f>
        <v>407.36217146063001</v>
      </c>
      <c r="J168" s="7">
        <v>13.700855948127428</v>
      </c>
      <c r="K168" s="8">
        <v>525.41458114428144</v>
      </c>
      <c r="L168" s="9">
        <v>66.674914592220532</v>
      </c>
      <c r="M168" s="14">
        <v>224813.05785946132</v>
      </c>
      <c r="N168" s="14">
        <v>113234.37396013946</v>
      </c>
      <c r="O168" s="15">
        <v>95157.092011275177</v>
      </c>
      <c r="P168" s="13"/>
      <c r="Q168" s="15"/>
      <c r="R168" s="7"/>
      <c r="S168" s="9"/>
      <c r="T168" s="7"/>
      <c r="U168" s="9"/>
    </row>
    <row r="169" spans="1:23" s="1" customFormat="1" x14ac:dyDescent="0.3">
      <c r="A169" s="428">
        <v>2027</v>
      </c>
      <c r="B169" s="327">
        <v>3</v>
      </c>
      <c r="C169" s="429" t="s">
        <v>2</v>
      </c>
      <c r="D169" s="446">
        <f t="shared" si="174"/>
        <v>930.69600475314098</v>
      </c>
      <c r="E169" s="447">
        <f t="shared" si="175"/>
        <v>717.0064577370033</v>
      </c>
      <c r="F169" s="448">
        <f t="shared" si="176"/>
        <v>53.17933713031902</v>
      </c>
      <c r="G169" s="437">
        <f>1/23000*(SUMPRODUCT(M167:M173,J167:J173)+SUMPRODUCT(N167:N173,K167:K173)+SUMPRODUCT(O167:O173,L167:L173))/SUM(J167:L173)*J169</f>
        <v>578.75041690416037</v>
      </c>
      <c r="H169" s="438">
        <f>1/23000*(SUMPRODUCT(M167:M173,J167:J173)+SUMPRODUCT(N167:N173,K167:K173)+SUMPRODUCT(O167:O173,L167:L173))/SUM(J167:L173)*K169</f>
        <v>889.1688484607929</v>
      </c>
      <c r="I169" s="439">
        <f>1/23000*(SUMPRODUCT(M167:M173,J167:J173)+SUMPRODUCT(N167:N173,K167:K173)+SUMPRODUCT(O167:O173,L167:L173))/SUM(J167:L173)*L169</f>
        <v>77.443233254654558</v>
      </c>
      <c r="J169" s="7">
        <v>94.726848295549985</v>
      </c>
      <c r="K169" s="8">
        <v>145.53451739668012</v>
      </c>
      <c r="L169" s="9">
        <v>12.675504317166425</v>
      </c>
      <c r="M169" s="14">
        <v>225976.14609255231</v>
      </c>
      <c r="N169" s="14">
        <v>113314.3450979504</v>
      </c>
      <c r="O169" s="15">
        <v>96495.155016503821</v>
      </c>
      <c r="P169" s="13"/>
      <c r="Q169" s="15"/>
      <c r="R169" s="7"/>
      <c r="S169" s="9"/>
      <c r="T169" s="7"/>
      <c r="U169" s="9"/>
    </row>
    <row r="170" spans="1:23" s="1" customFormat="1" x14ac:dyDescent="0.3">
      <c r="A170" s="428">
        <v>2027</v>
      </c>
      <c r="B170" s="327">
        <v>4</v>
      </c>
      <c r="C170" s="429" t="s">
        <v>3</v>
      </c>
      <c r="D170" s="446">
        <f t="shared" si="174"/>
        <v>600.51989886135266</v>
      </c>
      <c r="E170" s="447">
        <f t="shared" si="175"/>
        <v>508.07601762987383</v>
      </c>
      <c r="F170" s="448">
        <f t="shared" si="176"/>
        <v>42.582840565242101</v>
      </c>
      <c r="G170" s="437">
        <f>1/23000*(SUMPRODUCT(M167:M173,J167:J173)+SUMPRODUCT(N167:N173,K167:K173)+SUMPRODUCT(O167:O173,L167:L173))/SUM(J167:L173)*J170</f>
        <v>372.05909255151306</v>
      </c>
      <c r="H170" s="438">
        <f>1/23000*(SUMPRODUCT(M167:M173,J167:J173)+SUMPRODUCT(N167:N173,K167:K173)+SUMPRODUCT(O167:O173,L167:L173))/SUM(J167:L173)*K170</f>
        <v>631.2454652416443</v>
      </c>
      <c r="I170" s="439">
        <f>1/23000*(SUMPRODUCT(M167:M173,J167:J173)+SUMPRODUCT(N167:N173,K167:K173)+SUMPRODUCT(O167:O173,L167:L173))/SUM(J167:L173)*L170</f>
        <v>62.503275367613526</v>
      </c>
      <c r="J170" s="7">
        <v>60.896690849284489</v>
      </c>
      <c r="K170" s="8">
        <v>103.31896388612219</v>
      </c>
      <c r="L170" s="9">
        <v>10.230209967526246</v>
      </c>
      <c r="M170" s="14">
        <v>226809.65880387236</v>
      </c>
      <c r="N170" s="14">
        <v>113103.6158895969</v>
      </c>
      <c r="O170" s="15">
        <v>95736.581762201808</v>
      </c>
      <c r="P170" s="13"/>
      <c r="Q170" s="15"/>
      <c r="R170" s="7"/>
      <c r="S170" s="9"/>
      <c r="T170" s="7"/>
      <c r="U170" s="9"/>
    </row>
    <row r="171" spans="1:23" s="1" customFormat="1" x14ac:dyDescent="0.3">
      <c r="A171" s="428">
        <v>2027</v>
      </c>
      <c r="B171" s="327">
        <v>5</v>
      </c>
      <c r="C171" s="429" t="s">
        <v>4</v>
      </c>
      <c r="D171" s="446">
        <f t="shared" si="174"/>
        <v>469.27932016875747</v>
      </c>
      <c r="E171" s="447">
        <f t="shared" si="175"/>
        <v>649.40382134885579</v>
      </c>
      <c r="F171" s="448">
        <f t="shared" si="176"/>
        <v>57.050520915201666</v>
      </c>
      <c r="G171" s="437">
        <f>1/23000*(SUMPRODUCT(M167:M173,J167:J173)+SUMPRODUCT(N167:N173,K167:K173)+SUMPRODUCT(O167:O173,L167:L173))/SUM(J167:L173)*J171</f>
        <v>292.00991189595146</v>
      </c>
      <c r="H171" s="438">
        <f>1/23000*(SUMPRODUCT(M167:M173,J167:J173)+SUMPRODUCT(N167:N173,K167:K173)+SUMPRODUCT(O167:O173,L167:L173))/SUM(J167:L173)*K171</f>
        <v>833.69921824952405</v>
      </c>
      <c r="I171" s="439">
        <f>1/23000*(SUMPRODUCT(M167:M173,J167:J173)+SUMPRODUCT(N167:N173,K167:K173)+SUMPRODUCT(O167:O173,L167:L173))/SUM(J167:L173)*L171</f>
        <v>85.116615333102033</v>
      </c>
      <c r="J171" s="7">
        <v>47.794658659477619</v>
      </c>
      <c r="K171" s="8">
        <v>136.45553776649655</v>
      </c>
      <c r="L171" s="9">
        <v>13.931443455745491</v>
      </c>
      <c r="M171" s="14">
        <v>225829.09192387547</v>
      </c>
      <c r="N171" s="14">
        <v>109459.00866685776</v>
      </c>
      <c r="O171" s="15">
        <v>94187.080126897199</v>
      </c>
      <c r="P171" s="13"/>
      <c r="Q171" s="15"/>
      <c r="R171" s="7"/>
      <c r="S171" s="9"/>
      <c r="T171" s="7"/>
      <c r="U171" s="9"/>
    </row>
    <row r="172" spans="1:23" s="1" customFormat="1" x14ac:dyDescent="0.3">
      <c r="A172" s="428">
        <v>2027</v>
      </c>
      <c r="B172" s="327">
        <v>6</v>
      </c>
      <c r="C172" s="429" t="s">
        <v>5</v>
      </c>
      <c r="D172" s="446">
        <f t="shared" si="174"/>
        <v>59.224182516057517</v>
      </c>
      <c r="E172" s="447">
        <f t="shared" si="175"/>
        <v>2069.900871346596</v>
      </c>
      <c r="F172" s="448">
        <f t="shared" si="176"/>
        <v>218.36720572143514</v>
      </c>
      <c r="G172" s="437">
        <f>1/23000*(SUMPRODUCT(M167:M173,J167:J173)+SUMPRODUCT(N167:N173,K167:K173)+SUMPRODUCT(O167:O173,L167:L173))/SUM(J167:L173)*J172</f>
        <v>36.568644626862103</v>
      </c>
      <c r="H172" s="438">
        <f>1/23000*(SUMPRODUCT(M167:M173,J167:J173)+SUMPRODUCT(N167:N173,K167:K173)+SUMPRODUCT(O167:O173,L167:L173))/SUM(J167:L173)*K172</f>
        <v>2559.0113824213577</v>
      </c>
      <c r="I172" s="439">
        <f>1/23000*(SUMPRODUCT(M167:M173,J167:J173)+SUMPRODUCT(N167:N173,K167:K173)+SUMPRODUCT(O167:O173,L167:L173))/SUM(J167:L173)*L172</f>
        <v>329.6099192018122</v>
      </c>
      <c r="J172" s="7">
        <v>5.9853649358429406</v>
      </c>
      <c r="K172" s="8">
        <v>418.84563004877384</v>
      </c>
      <c r="L172" s="9">
        <v>53.948831656926451</v>
      </c>
      <c r="M172" s="14">
        <v>227581.14375151056</v>
      </c>
      <c r="N172" s="14">
        <v>113664.12020444828</v>
      </c>
      <c r="O172" s="15">
        <v>93096.468956583602</v>
      </c>
      <c r="P172" s="13"/>
      <c r="Q172" s="15"/>
      <c r="R172" s="7"/>
      <c r="S172" s="9"/>
      <c r="T172" s="7"/>
      <c r="U172" s="9"/>
    </row>
    <row r="173" spans="1:23" s="1" customFormat="1" ht="16.2" thickBot="1" x14ac:dyDescent="0.35">
      <c r="A173" s="432">
        <v>2027</v>
      </c>
      <c r="B173" s="409">
        <v>7</v>
      </c>
      <c r="C173" s="433" t="s">
        <v>6</v>
      </c>
      <c r="D173" s="449">
        <f t="shared" si="174"/>
        <v>1570.2228764939464</v>
      </c>
      <c r="E173" s="450">
        <f t="shared" si="175"/>
        <v>807.80250046245919</v>
      </c>
      <c r="F173" s="451">
        <f t="shared" si="176"/>
        <v>75.76549455195314</v>
      </c>
      <c r="G173" s="440">
        <f>1/23000*(SUMPRODUCT(M167:M173,J167:J173)+SUMPRODUCT(N167:N173,K167:K173)+SUMPRODUCT(O167:O173,L167:L173))/SUM(J167:L173)*J173</f>
        <v>972.91614844753121</v>
      </c>
      <c r="H173" s="441">
        <f>1/23000*(SUMPRODUCT(M167:M173,J167:J173)+SUMPRODUCT(N167:N173,K167:K173)+SUMPRODUCT(O167:O173,L167:L173))/SUM(J167:L173)*K173</f>
        <v>1010.0739476490404</v>
      </c>
      <c r="I173" s="442">
        <f>1/23000*(SUMPRODUCT(M167:M173,J167:J173)+SUMPRODUCT(N167:N173,K167:K173)+SUMPRODUCT(O167:O173,L167:L173))/SUM(J167:L173)*L173</f>
        <v>113.87451322838976</v>
      </c>
      <c r="J173" s="16">
        <v>159.24183846167622</v>
      </c>
      <c r="K173" s="17">
        <v>165.32363314406476</v>
      </c>
      <c r="L173" s="18">
        <v>18.638386123359929</v>
      </c>
      <c r="M173" s="20">
        <v>226794.20501699604</v>
      </c>
      <c r="N173" s="20">
        <v>112382.34460070342</v>
      </c>
      <c r="O173" s="21">
        <v>93495.561426902335</v>
      </c>
      <c r="P173" s="19"/>
      <c r="Q173" s="21"/>
      <c r="R173" s="16"/>
      <c r="S173" s="18"/>
      <c r="T173" s="16"/>
      <c r="U173" s="18"/>
    </row>
    <row r="174" spans="1:23" s="1" customFormat="1" x14ac:dyDescent="0.3">
      <c r="A174" s="430">
        <v>2028</v>
      </c>
      <c r="B174" s="47">
        <v>1</v>
      </c>
      <c r="C174" s="431" t="s">
        <v>0</v>
      </c>
      <c r="D174" s="443">
        <f t="shared" si="174"/>
        <v>2735.3226104680125</v>
      </c>
      <c r="E174" s="444">
        <f t="shared" si="175"/>
        <v>726.87627220353863</v>
      </c>
      <c r="F174" s="445">
        <f t="shared" si="176"/>
        <v>75.379223056909467</v>
      </c>
      <c r="G174" s="434">
        <f>1/23000*(SUMPRODUCT(M174:M180,J174:J180)+SUMPRODUCT(N174:N180,K174:K180)+SUMPRODUCT(O174:O180,L174:L180))/SUM(J174:L180)*J174</f>
        <v>1522.4617616440728</v>
      </c>
      <c r="H174" s="435">
        <f>1/23000*(SUMPRODUCT(M174:M180,J174:J180)+SUMPRODUCT(N174:N180,K174:K180)+SUMPRODUCT(O174:O180,L174:L180))/SUM(J174:L180)*K174</f>
        <v>938.11573829813506</v>
      </c>
      <c r="I174" s="436">
        <f>1/23000*(SUMPRODUCT(M174:M180,J174:J180)+SUMPRODUCT(N174:N180,K174:K180)+SUMPRODUCT(O174:O180,L174:L180))/SUM(J174:L180)*L174</f>
        <v>120.06269023589063</v>
      </c>
      <c r="J174" s="4">
        <v>240.96551740942448</v>
      </c>
      <c r="K174" s="5">
        <v>148.47896345509795</v>
      </c>
      <c r="L174" s="6">
        <v>19.00275527643921</v>
      </c>
      <c r="M174" s="11">
        <v>261084.74240266421</v>
      </c>
      <c r="N174" s="11">
        <v>112596.11376353112</v>
      </c>
      <c r="O174" s="12">
        <v>91235.302727836184</v>
      </c>
      <c r="P174" s="458">
        <f>SUM(J174:L180)</f>
        <v>2596.3630425767024</v>
      </c>
      <c r="Q174" s="459">
        <f>(SUMPRODUCT(M174:M180,J174:J180)+SUMPRODUCT(N174:N180,K174:K180)+SUMPRODUCT(O174:O180,L174:L180))/SUM(J174:L180)</f>
        <v>145317.97285466758</v>
      </c>
      <c r="R174" s="461">
        <f>P174/P78*100-100</f>
        <v>-12.952437119650313</v>
      </c>
      <c r="S174" s="462">
        <f>Q174/Q78*100-100</f>
        <v>23.516856016030999</v>
      </c>
      <c r="T174" s="461">
        <f>P174/P270*100-100</f>
        <v>-37.565847406884536</v>
      </c>
      <c r="U174" s="462">
        <f>Q174/Q270*100-100</f>
        <v>-10.760447208436688</v>
      </c>
      <c r="V174" s="460"/>
      <c r="W174" s="460"/>
    </row>
    <row r="175" spans="1:23" s="1" customFormat="1" x14ac:dyDescent="0.3">
      <c r="A175" s="428">
        <v>2028</v>
      </c>
      <c r="B175" s="327">
        <v>2</v>
      </c>
      <c r="C175" s="429" t="s">
        <v>1</v>
      </c>
      <c r="D175" s="446">
        <f t="shared" si="174"/>
        <v>148.05604580975299</v>
      </c>
      <c r="E175" s="447">
        <f t="shared" si="175"/>
        <v>2796.410083236548</v>
      </c>
      <c r="F175" s="448">
        <f t="shared" si="176"/>
        <v>301.48341982397051</v>
      </c>
      <c r="G175" s="437">
        <f>1/23000*(SUMPRODUCT(M174:M180,J174:J180)+SUMPRODUCT(N174:N180,K174:K180)+SUMPRODUCT(O174:O180,L174:L180))/SUM(J174:L180)*J175</f>
        <v>81.800300314513052</v>
      </c>
      <c r="H175" s="438">
        <f>1/23000*(SUMPRODUCT(M174:M180,J174:J180)+SUMPRODUCT(N174:N180,K174:K180)+SUMPRODUCT(O174:O180,L174:L180))/SUM(J174:L180)*K175</f>
        <v>3617.4388548410438</v>
      </c>
      <c r="I175" s="439">
        <f>1/23000*(SUMPRODUCT(M174:M180,J174:J180)+SUMPRODUCT(N174:N180,K174:K180)+SUMPRODUCT(O174:O180,L174:L180))/SUM(J174:L180)*L175</f>
        <v>473.57043260001376</v>
      </c>
      <c r="J175" s="7">
        <v>12.946828738902063</v>
      </c>
      <c r="K175" s="8">
        <v>572.54510248744918</v>
      </c>
      <c r="L175" s="9">
        <v>74.953701430266435</v>
      </c>
      <c r="M175" s="14">
        <v>263021.09360512783</v>
      </c>
      <c r="N175" s="14">
        <v>112336.00922444448</v>
      </c>
      <c r="O175" s="15">
        <v>92512.024404858967</v>
      </c>
      <c r="P175" s="13"/>
      <c r="Q175" s="15"/>
      <c r="R175" s="7"/>
      <c r="S175" s="9"/>
      <c r="T175" s="7"/>
      <c r="U175" s="9"/>
    </row>
    <row r="176" spans="1:23" s="1" customFormat="1" x14ac:dyDescent="0.3">
      <c r="A176" s="428">
        <v>2028</v>
      </c>
      <c r="B176" s="327">
        <v>3</v>
      </c>
      <c r="C176" s="429" t="s">
        <v>2</v>
      </c>
      <c r="D176" s="446">
        <f t="shared" si="174"/>
        <v>1028.2865815357836</v>
      </c>
      <c r="E176" s="447">
        <f t="shared" si="175"/>
        <v>775.2839990871264</v>
      </c>
      <c r="F176" s="448">
        <f t="shared" si="176"/>
        <v>58.168783668262378</v>
      </c>
      <c r="G176" s="437">
        <f>1/23000*(SUMPRODUCT(M174:M180,J174:J180)+SUMPRODUCT(N174:N180,K174:K180)+SUMPRODUCT(O174:O180,L174:L180))/SUM(J174:L180)*J176</f>
        <v>565.93989302067962</v>
      </c>
      <c r="H176" s="438">
        <f>1/23000*(SUMPRODUCT(M174:M180,J174:J180)+SUMPRODUCT(N174:N180,K174:K180)+SUMPRODUCT(O174:O180,L174:L180))/SUM(J174:L180)*K176</f>
        <v>1002.2042923679995</v>
      </c>
      <c r="I176" s="439">
        <f>1/23000*(SUMPRODUCT(M174:M180,J174:J180)+SUMPRODUCT(N174:N180,K174:K180)+SUMPRODUCT(O174:O180,L174:L180))/SUM(J174:L180)*L176</f>
        <v>90.06723319358828</v>
      </c>
      <c r="J176" s="7">
        <v>89.573349282084621</v>
      </c>
      <c r="K176" s="8">
        <v>158.62249019615061</v>
      </c>
      <c r="L176" s="9">
        <v>14.255266040108355</v>
      </c>
      <c r="M176" s="14">
        <v>264036.02818113368</v>
      </c>
      <c r="N176" s="14">
        <v>112414.90381946252</v>
      </c>
      <c r="O176" s="15">
        <v>93851.775239114751</v>
      </c>
      <c r="P176" s="13"/>
      <c r="Q176" s="15"/>
      <c r="R176" s="7"/>
      <c r="S176" s="9"/>
      <c r="T176" s="7"/>
      <c r="U176" s="9"/>
    </row>
    <row r="177" spans="1:23" s="1" customFormat="1" x14ac:dyDescent="0.3">
      <c r="A177" s="428">
        <v>2028</v>
      </c>
      <c r="B177" s="327">
        <v>4</v>
      </c>
      <c r="C177" s="429" t="s">
        <v>3</v>
      </c>
      <c r="D177" s="446">
        <f t="shared" si="174"/>
        <v>660.7873410449356</v>
      </c>
      <c r="E177" s="447">
        <f t="shared" si="175"/>
        <v>548.72022488191453</v>
      </c>
      <c r="F177" s="448">
        <f t="shared" si="176"/>
        <v>46.562026500872875</v>
      </c>
      <c r="G177" s="437">
        <f>1/23000*(SUMPRODUCT(M174:M180,J174:J180)+SUMPRODUCT(N174:N180,K174:K180)+SUMPRODUCT(O174:O180,L174:L180))/SUM(J174:L180)*J177</f>
        <v>363.35415198326439</v>
      </c>
      <c r="H177" s="438">
        <f>1/23000*(SUMPRODUCT(M174:M180,J174:J180)+SUMPRODUCT(N174:N180,K174:K180)+SUMPRODUCT(O174:O180,L174:L180))/SUM(J174:L180)*K177</f>
        <v>711.17697751046751</v>
      </c>
      <c r="I177" s="439">
        <f>1/23000*(SUMPRODUCT(M174:M180,J174:J180)+SUMPRODUCT(N174:N180,K174:K180)+SUMPRODUCT(O174:O180,L174:L180))/SUM(J174:L180)*L177</f>
        <v>72.688086976065975</v>
      </c>
      <c r="J177" s="7">
        <v>57.509372938838453</v>
      </c>
      <c r="K177" s="8">
        <v>112.56054678865806</v>
      </c>
      <c r="L177" s="9">
        <v>11.504605848868463</v>
      </c>
      <c r="M177" s="14">
        <v>264271.85808819014</v>
      </c>
      <c r="N177" s="14">
        <v>112122.45793350856</v>
      </c>
      <c r="O177" s="15">
        <v>93086.770949689439</v>
      </c>
      <c r="P177" s="13"/>
      <c r="Q177" s="15"/>
      <c r="R177" s="7"/>
      <c r="S177" s="9"/>
      <c r="T177" s="7"/>
      <c r="U177" s="9"/>
    </row>
    <row r="178" spans="1:23" s="1" customFormat="1" x14ac:dyDescent="0.3">
      <c r="A178" s="428">
        <v>2028</v>
      </c>
      <c r="B178" s="327">
        <v>5</v>
      </c>
      <c r="C178" s="429" t="s">
        <v>4</v>
      </c>
      <c r="D178" s="446">
        <f t="shared" si="174"/>
        <v>517.33391849279656</v>
      </c>
      <c r="E178" s="447">
        <f t="shared" si="175"/>
        <v>702.20868398851849</v>
      </c>
      <c r="F178" s="448">
        <f t="shared" si="176"/>
        <v>62.326773650452374</v>
      </c>
      <c r="G178" s="437">
        <f>1/23000*(SUMPRODUCT(M174:M180,J174:J180)+SUMPRODUCT(N174:N180,K174:K180)+SUMPRODUCT(O174:O180,L174:L180))/SUM(J174:L180)*J178</f>
        <v>285.32195488292001</v>
      </c>
      <c r="H178" s="438">
        <f>1/23000*(SUMPRODUCT(M174:M180,J174:J180)+SUMPRODUCT(N174:N180,K174:K180)+SUMPRODUCT(O174:O180,L174:L180))/SUM(J174:L180)*K178</f>
        <v>939.67016640323641</v>
      </c>
      <c r="I178" s="439">
        <f>1/23000*(SUMPRODUCT(M174:M180,J174:J180)+SUMPRODUCT(N174:N180,K174:K180)+SUMPRODUCT(O174:O180,L174:L180))/SUM(J174:L180)*L178</f>
        <v>98.947204897793611</v>
      </c>
      <c r="J178" s="7">
        <v>45.158935494305425</v>
      </c>
      <c r="K178" s="8">
        <v>148.72498840104933</v>
      </c>
      <c r="L178" s="9">
        <v>15.660731208556459</v>
      </c>
      <c r="M178" s="14">
        <v>263484.51297827321</v>
      </c>
      <c r="N178" s="14">
        <v>108595.06465842813</v>
      </c>
      <c r="O178" s="15">
        <v>91535.687246658272</v>
      </c>
      <c r="P178" s="13"/>
      <c r="Q178" s="15"/>
      <c r="R178" s="7"/>
      <c r="S178" s="9"/>
      <c r="T178" s="7"/>
      <c r="U178" s="9"/>
    </row>
    <row r="179" spans="1:23" s="1" customFormat="1" x14ac:dyDescent="0.3">
      <c r="A179" s="428">
        <v>2028</v>
      </c>
      <c r="B179" s="327">
        <v>6</v>
      </c>
      <c r="C179" s="429" t="s">
        <v>5</v>
      </c>
      <c r="D179" s="446">
        <f t="shared" si="174"/>
        <v>65.194080041975923</v>
      </c>
      <c r="E179" s="447">
        <f t="shared" si="175"/>
        <v>2235.4641338885644</v>
      </c>
      <c r="F179" s="448">
        <f t="shared" si="176"/>
        <v>238.4324742184717</v>
      </c>
      <c r="G179" s="437">
        <f>1/23000*(SUMPRODUCT(M174:M180,J174:J180)+SUMPRODUCT(N174:N180,K174:K180)+SUMPRODUCT(O174:O180,L174:L180))/SUM(J174:L180)*J179</f>
        <v>35.703502968001658</v>
      </c>
      <c r="H179" s="438">
        <f>1/23000*(SUMPRODUCT(M174:M180,J174:J180)+SUMPRODUCT(N174:N180,K174:K180)+SUMPRODUCT(O174:O180,L174:L180))/SUM(J174:L180)*K179</f>
        <v>2882.5519749924974</v>
      </c>
      <c r="I179" s="439">
        <f>1/23000*(SUMPRODUCT(M174:M180,J174:J180)+SUMPRODUCT(N174:N180,K174:K180)+SUMPRODUCT(O174:O180,L174:L180))/SUM(J174:L180)*L179</f>
        <v>383.07135175350186</v>
      </c>
      <c r="J179" s="7">
        <v>5.6509222646898625</v>
      </c>
      <c r="K179" s="8">
        <v>456.23190388936075</v>
      </c>
      <c r="L179" s="9">
        <v>60.630085303640037</v>
      </c>
      <c r="M179" s="14">
        <v>265348.51670760696</v>
      </c>
      <c r="N179" s="14">
        <v>112696.3604279319</v>
      </c>
      <c r="O179" s="15">
        <v>90449.269196321096</v>
      </c>
      <c r="P179" s="13"/>
      <c r="Q179" s="15"/>
      <c r="R179" s="7"/>
      <c r="S179" s="9"/>
      <c r="T179" s="7"/>
      <c r="U179" s="9"/>
    </row>
    <row r="180" spans="1:23" s="1" customFormat="1" ht="16.2" thickBot="1" x14ac:dyDescent="0.35">
      <c r="A180" s="432">
        <v>2028</v>
      </c>
      <c r="B180" s="409">
        <v>7</v>
      </c>
      <c r="C180" s="433" t="s">
        <v>6</v>
      </c>
      <c r="D180" s="449">
        <f t="shared" si="174"/>
        <v>1727.288241327195</v>
      </c>
      <c r="E180" s="450">
        <f t="shared" si="175"/>
        <v>871.93297894307716</v>
      </c>
      <c r="F180" s="451">
        <f t="shared" si="176"/>
        <v>82.752284219289095</v>
      </c>
      <c r="G180" s="440">
        <f>1/23000*(SUMPRODUCT(M174:M180,J174:J180)+SUMPRODUCT(N174:N180,K174:K180)+SUMPRODUCT(O174:O180,L174:L180))/SUM(J174:L180)*J180</f>
        <v>949.89729810039694</v>
      </c>
      <c r="H180" s="441">
        <f>1/23000*(SUMPRODUCT(M174:M180,J174:J180)+SUMPRODUCT(N174:N180,K174:K180)+SUMPRODUCT(O174:O180,L174:L180))/SUM(J174:L180)*K180</f>
        <v>1137.8699233828127</v>
      </c>
      <c r="I180" s="442">
        <f>1/23000*(SUMPRODUCT(M174:M180,J174:J180)+SUMPRODUCT(N174:N180,K174:K180)+SUMPRODUCT(O174:O180,L174:L180))/SUM(J174:L180)*L180</f>
        <v>132.35638972107802</v>
      </c>
      <c r="J180" s="16">
        <v>150.34367344333202</v>
      </c>
      <c r="K180" s="17">
        <v>180.09477921893597</v>
      </c>
      <c r="L180" s="18">
        <v>20.948523460544649</v>
      </c>
      <c r="M180" s="20">
        <v>264245.43607749307</v>
      </c>
      <c r="N180" s="20">
        <v>111355.02429701836</v>
      </c>
      <c r="O180" s="21">
        <v>90856.166575578041</v>
      </c>
      <c r="P180" s="19"/>
      <c r="Q180" s="21"/>
      <c r="R180" s="16"/>
      <c r="S180" s="18"/>
      <c r="T180" s="16"/>
      <c r="U180" s="18"/>
    </row>
    <row r="181" spans="1:23" s="1" customFormat="1" x14ac:dyDescent="0.3">
      <c r="A181" s="430">
        <v>2029</v>
      </c>
      <c r="B181" s="47">
        <v>1</v>
      </c>
      <c r="C181" s="431" t="s">
        <v>0</v>
      </c>
      <c r="D181" s="443">
        <f t="shared" si="174"/>
        <v>3039.3312554811791</v>
      </c>
      <c r="E181" s="444">
        <f t="shared" si="175"/>
        <v>786.05204296919521</v>
      </c>
      <c r="F181" s="445">
        <f t="shared" si="176"/>
        <v>84.856981616191277</v>
      </c>
      <c r="G181" s="434">
        <f>1/23000*(SUMPRODUCT(M181:M187,J181:J187)+SUMPRODUCT(N181:N187,K181:K187)+SUMPRODUCT(O181:O187,L181:L187))/SUM(J181:L187)*J181</f>
        <v>1472.7413317980627</v>
      </c>
      <c r="H181" s="435">
        <f>1/23000*(SUMPRODUCT(M181:M187,J181:J187)+SUMPRODUCT(N181:N187,K181:K187)+SUMPRODUCT(O181:O187,L181:L187))/SUM(J181:L187)*K181</f>
        <v>1058.5431945727687</v>
      </c>
      <c r="I181" s="436">
        <f>1/23000*(SUMPRODUCT(M181:M187,J181:J187)+SUMPRODUCT(N181:N187,K181:K187)+SUMPRODUCT(O181:O187,L181:L187))/SUM(J181:L187)*L181</f>
        <v>141.87738411503173</v>
      </c>
      <c r="J181" s="4">
        <v>226.4954145645961</v>
      </c>
      <c r="K181" s="5">
        <v>162.79517286078692</v>
      </c>
      <c r="L181" s="6">
        <v>21.819566164576646</v>
      </c>
      <c r="M181" s="11">
        <v>308635.91216823703</v>
      </c>
      <c r="N181" s="11">
        <v>111054.87141041819</v>
      </c>
      <c r="O181" s="12">
        <v>89447.726066200979</v>
      </c>
      <c r="P181" s="458">
        <f>SUM(J181:L187)</f>
        <v>2761.2693844646633</v>
      </c>
      <c r="Q181" s="459">
        <f>(SUMPRODUCT(M181:M187,J181:J187)+SUMPRODUCT(N181:N187,K181:K187)+SUMPRODUCT(O181:O187,L181:L187))/SUM(J181:L187)</f>
        <v>149552.92007333291</v>
      </c>
      <c r="R181" s="461">
        <f>P181/P85*100-100</f>
        <v>-12.478065263191269</v>
      </c>
      <c r="S181" s="462">
        <f>Q181/Q85*100-100</f>
        <v>22.498767619959352</v>
      </c>
      <c r="T181" s="461">
        <f>P181/P277*100-100</f>
        <v>-40.556654383802112</v>
      </c>
      <c r="U181" s="462">
        <f>Q181/Q277*100-100</f>
        <v>-12.075296030803003</v>
      </c>
      <c r="V181" s="460"/>
      <c r="W181" s="460"/>
    </row>
    <row r="182" spans="1:23" s="1" customFormat="1" x14ac:dyDescent="0.3">
      <c r="A182" s="428">
        <v>2029</v>
      </c>
      <c r="B182" s="327">
        <v>2</v>
      </c>
      <c r="C182" s="429" t="s">
        <v>1</v>
      </c>
      <c r="D182" s="446">
        <f t="shared" si="174"/>
        <v>164.00977635852854</v>
      </c>
      <c r="E182" s="447">
        <f t="shared" si="175"/>
        <v>3024.6523727042777</v>
      </c>
      <c r="F182" s="448">
        <f t="shared" si="176"/>
        <v>339.52103915966609</v>
      </c>
      <c r="G182" s="437">
        <f>1/23000*(SUMPRODUCT(M181:M187,J181:J187)+SUMPRODUCT(N181:N187,K181:K187)+SUMPRODUCT(O181:O187,L181:L187))/SUM(J181:L187)*J182</f>
        <v>78.897051419903065</v>
      </c>
      <c r="H182" s="438">
        <f>1/23000*(SUMPRODUCT(M181:M187,J181:J187)+SUMPRODUCT(N181:N187,K181:K187)+SUMPRODUCT(O181:O187,L181:L187))/SUM(J181:L187)*K182</f>
        <v>4079.0935891315075</v>
      </c>
      <c r="I182" s="439">
        <f>1/23000*(SUMPRODUCT(M181:M187,J181:J187)+SUMPRODUCT(N181:N187,K181:K187)+SUMPRODUCT(O181:O187,L181:L187))/SUM(J181:L187)*L182</f>
        <v>559.67939950551965</v>
      </c>
      <c r="J182" s="7">
        <v>12.133712813952211</v>
      </c>
      <c r="K182" s="8">
        <v>627.33079704509066</v>
      </c>
      <c r="L182" s="9">
        <v>86.074054470584002</v>
      </c>
      <c r="M182" s="14">
        <v>310887.9296952358</v>
      </c>
      <c r="N182" s="14">
        <v>110893.65435250284</v>
      </c>
      <c r="O182" s="15">
        <v>90724.016066200973</v>
      </c>
      <c r="P182" s="13"/>
      <c r="Q182" s="15"/>
      <c r="R182" s="7"/>
      <c r="S182" s="9"/>
      <c r="T182" s="7"/>
      <c r="U182" s="9"/>
    </row>
    <row r="183" spans="1:23" s="1" customFormat="1" x14ac:dyDescent="0.3">
      <c r="A183" s="428">
        <v>2029</v>
      </c>
      <c r="B183" s="327">
        <v>3</v>
      </c>
      <c r="C183" s="429" t="s">
        <v>2</v>
      </c>
      <c r="D183" s="446">
        <f t="shared" si="174"/>
        <v>1137.4191309287962</v>
      </c>
      <c r="E183" s="447">
        <f t="shared" si="175"/>
        <v>838.95226948134928</v>
      </c>
      <c r="F183" s="448">
        <f t="shared" si="176"/>
        <v>65.549367287642013</v>
      </c>
      <c r="G183" s="437">
        <f>1/23000*(SUMPRODUCT(M181:M187,J181:J187)+SUMPRODUCT(N181:N187,K181:K187)+SUMPRODUCT(O181:O187,L181:L187))/SUM(J181:L187)*J183</f>
        <v>545.61870426575706</v>
      </c>
      <c r="H183" s="438">
        <f>1/23000*(SUMPRODUCT(M181:M187,J181:J187)+SUMPRODUCT(N181:N187,K181:K187)+SUMPRODUCT(O181:O187,L181:L187))/SUM(J181:L187)*K183</f>
        <v>1130.4776174259578</v>
      </c>
      <c r="I183" s="439">
        <f>1/23000*(SUMPRODUCT(M181:M187,J181:J187)+SUMPRODUCT(N181:N187,K181:K187)+SUMPRODUCT(O181:O187,L181:L187))/SUM(J181:L187)*L183</f>
        <v>106.47788790434012</v>
      </c>
      <c r="J183" s="7">
        <v>83.911636041335257</v>
      </c>
      <c r="K183" s="8">
        <v>173.85809108941177</v>
      </c>
      <c r="L183" s="9">
        <v>16.375416946716694</v>
      </c>
      <c r="M183" s="14">
        <v>311764.15149950673</v>
      </c>
      <c r="N183" s="14">
        <v>110986.50673754109</v>
      </c>
      <c r="O183" s="15">
        <v>92066.996066200954</v>
      </c>
      <c r="P183" s="13"/>
      <c r="Q183" s="15"/>
      <c r="R183" s="7"/>
      <c r="S183" s="9"/>
      <c r="T183" s="7"/>
      <c r="U183" s="9"/>
    </row>
    <row r="184" spans="1:23" s="1" customFormat="1" x14ac:dyDescent="0.3">
      <c r="A184" s="428">
        <v>2029</v>
      </c>
      <c r="B184" s="327">
        <v>4</v>
      </c>
      <c r="C184" s="429" t="s">
        <v>3</v>
      </c>
      <c r="D184" s="446">
        <f t="shared" si="174"/>
        <v>729.59324280395003</v>
      </c>
      <c r="E184" s="447">
        <f t="shared" si="175"/>
        <v>592.91665991837181</v>
      </c>
      <c r="F184" s="448">
        <f t="shared" si="176"/>
        <v>52.412178523623091</v>
      </c>
      <c r="G184" s="437">
        <f>1/23000*(SUMPRODUCT(M181:M187,J181:J187)+SUMPRODUCT(N181:N187,K181:K187)+SUMPRODUCT(O181:O187,L181:L187))/SUM(J181:L187)*J184</f>
        <v>350.36316152179171</v>
      </c>
      <c r="H184" s="438">
        <f>1/23000*(SUMPRODUCT(M181:M187,J181:J187)+SUMPRODUCT(N181:N187,K181:K187)+SUMPRODUCT(O181:O187,L181:L187))/SUM(J181:L187)*K184</f>
        <v>801.83945927571438</v>
      </c>
      <c r="I184" s="439">
        <f>1/23000*(SUMPRODUCT(M181:M187,J181:J187)+SUMPRODUCT(N181:N187,K181:K187)+SUMPRODUCT(O181:O187,L181:L187))/SUM(J181:L187)*L184</f>
        <v>85.891808461514671</v>
      </c>
      <c r="J184" s="7">
        <v>53.882951339564727</v>
      </c>
      <c r="K184" s="8">
        <v>123.31626526782821</v>
      </c>
      <c r="L184" s="9">
        <v>13.209448492521243</v>
      </c>
      <c r="M184" s="14">
        <v>311427.71818011568</v>
      </c>
      <c r="N184" s="14">
        <v>110586.24868750633</v>
      </c>
      <c r="O184" s="15">
        <v>91258.927783838546</v>
      </c>
      <c r="P184" s="13"/>
      <c r="Q184" s="15"/>
      <c r="R184" s="7"/>
      <c r="S184" s="9"/>
      <c r="T184" s="7"/>
      <c r="U184" s="9"/>
    </row>
    <row r="185" spans="1:23" s="1" customFormat="1" x14ac:dyDescent="0.3">
      <c r="A185" s="428">
        <v>2029</v>
      </c>
      <c r="B185" s="327">
        <v>5</v>
      </c>
      <c r="C185" s="429" t="s">
        <v>4</v>
      </c>
      <c r="D185" s="446">
        <f t="shared" si="174"/>
        <v>571.88385201988797</v>
      </c>
      <c r="E185" s="447">
        <f t="shared" si="175"/>
        <v>760.08138738439311</v>
      </c>
      <c r="F185" s="448">
        <f t="shared" si="176"/>
        <v>70.143039640332802</v>
      </c>
      <c r="G185" s="437">
        <f>1/23000*(SUMPRODUCT(M181:M187,J181:J187)+SUMPRODUCT(N181:N187,K181:K187)+SUMPRODUCT(O181:O187,L181:L187))/SUM(J181:L187)*J185</f>
        <v>275.18588782907659</v>
      </c>
      <c r="H185" s="438">
        <f>1/23000*(SUMPRODUCT(M181:M187,J181:J187)+SUMPRODUCT(N181:N187,K181:K187)+SUMPRODUCT(O181:O187,L181:L187))/SUM(J181:L187)*K185</f>
        <v>1060.4413001521564</v>
      </c>
      <c r="I185" s="439">
        <f>1/23000*(SUMPRODUCT(M181:M187,J181:J187)+SUMPRODUCT(N181:N187,K181:K187)+SUMPRODUCT(O181:O187,L181:L187))/SUM(J181:L187)*L185</f>
        <v>116.92922513994866</v>
      </c>
      <c r="J185" s="7">
        <v>42.321309520169962</v>
      </c>
      <c r="K185" s="8">
        <v>163.08708577231357</v>
      </c>
      <c r="L185" s="9">
        <v>17.982746019937906</v>
      </c>
      <c r="M185" s="14">
        <v>310796.82423788571</v>
      </c>
      <c r="N185" s="14">
        <v>107193.47781005508</v>
      </c>
      <c r="O185" s="15">
        <v>89713.212316904261</v>
      </c>
      <c r="P185" s="13"/>
      <c r="Q185" s="15"/>
      <c r="R185" s="7"/>
      <c r="S185" s="9"/>
      <c r="T185" s="7"/>
      <c r="U185" s="9"/>
    </row>
    <row r="186" spans="1:23" s="1" customFormat="1" x14ac:dyDescent="0.3">
      <c r="A186" s="428">
        <v>2029</v>
      </c>
      <c r="B186" s="327">
        <v>6</v>
      </c>
      <c r="C186" s="429" t="s">
        <v>5</v>
      </c>
      <c r="D186" s="446">
        <f t="shared" si="174"/>
        <v>71.907344106139178</v>
      </c>
      <c r="E186" s="447">
        <f t="shared" si="175"/>
        <v>2414.7955755147282</v>
      </c>
      <c r="F186" s="448">
        <f t="shared" si="176"/>
        <v>268.38952488330455</v>
      </c>
      <c r="G186" s="437">
        <f>1/23000*(SUMPRODUCT(M181:M187,J181:J187)+SUMPRODUCT(N181:N187,K181:K187)+SUMPRODUCT(O181:O187,L181:L187))/SUM(J181:L187)*J186</f>
        <v>34.378557026615617</v>
      </c>
      <c r="H186" s="438">
        <f>1/23000*(SUMPRODUCT(M181:M187,J181:J187)+SUMPRODUCT(N181:N187,K181:K187)+SUMPRODUCT(O181:O187,L181:L187))/SUM(J181:L187)*K186</f>
        <v>3249.042330974587</v>
      </c>
      <c r="I186" s="439">
        <f>1/23000*(SUMPRODUCT(M181:M187,J181:J187)+SUMPRODUCT(N181:N187,K181:K187)+SUMPRODUCT(O181:O187,L181:L187))/SUM(J181:L187)*L186</f>
        <v>452.73719601601709</v>
      </c>
      <c r="J186" s="7">
        <v>5.2871372302489181</v>
      </c>
      <c r="K186" s="8">
        <v>499.67579085565717</v>
      </c>
      <c r="L186" s="9">
        <v>69.627229633914382</v>
      </c>
      <c r="M186" s="14">
        <v>312809.90873076639</v>
      </c>
      <c r="N186" s="14">
        <v>111152.6698976754</v>
      </c>
      <c r="O186" s="15">
        <v>88657.255283200982</v>
      </c>
      <c r="P186" s="13"/>
      <c r="Q186" s="15"/>
      <c r="R186" s="7"/>
      <c r="S186" s="9"/>
      <c r="T186" s="7"/>
      <c r="U186" s="9"/>
    </row>
    <row r="187" spans="1:23" s="1" customFormat="1" ht="16.2" thickBot="1" x14ac:dyDescent="0.35">
      <c r="A187" s="432">
        <v>2029</v>
      </c>
      <c r="B187" s="409">
        <v>7</v>
      </c>
      <c r="C187" s="433" t="s">
        <v>6</v>
      </c>
      <c r="D187" s="449">
        <f t="shared" si="174"/>
        <v>1907.4445302455811</v>
      </c>
      <c r="E187" s="450">
        <f t="shared" si="175"/>
        <v>941.51420682230253</v>
      </c>
      <c r="F187" s="451">
        <f t="shared" si="176"/>
        <v>93.178550662949675</v>
      </c>
      <c r="G187" s="440">
        <f>1/23000*(SUMPRODUCT(M181:M187,J181:J187)+SUMPRODUCT(N181:N187,K181:K187)+SUMPRODUCT(O181:O187,L181:L187))/SUM(J181:L187)*J187</f>
        <v>915.31882773523148</v>
      </c>
      <c r="H187" s="441">
        <f>1/23000*(SUMPRODUCT(M181:M187,J181:J187)+SUMPRODUCT(N181:N187,K181:K187)+SUMPRODUCT(O181:O187,L181:L187))/SUM(J181:L187)*K187</f>
        <v>1282.6341380094068</v>
      </c>
      <c r="I187" s="442">
        <f>1/23000*(SUMPRODUCT(M181:M187,J181:J187)+SUMPRODUCT(N181:N187,K181:K187)+SUMPRODUCT(O181:O187,L181:L187))/SUM(J181:L187)*L187</f>
        <v>156.43627623147685</v>
      </c>
      <c r="J187" s="16">
        <v>140.76845191379323</v>
      </c>
      <c r="K187" s="17">
        <v>197.25850327596959</v>
      </c>
      <c r="L187" s="18">
        <v>24.058603145693716</v>
      </c>
      <c r="M187" s="20">
        <v>311655.22955750878</v>
      </c>
      <c r="N187" s="20">
        <v>109778.92662308866</v>
      </c>
      <c r="O187" s="21">
        <v>89078.599130200964</v>
      </c>
      <c r="P187" s="19"/>
      <c r="Q187" s="21"/>
      <c r="R187" s="16"/>
      <c r="S187" s="18"/>
      <c r="T187" s="16"/>
      <c r="U187" s="18"/>
    </row>
    <row r="188" spans="1:23" s="1" customFormat="1" x14ac:dyDescent="0.3">
      <c r="A188" s="430">
        <v>2030</v>
      </c>
      <c r="B188" s="47">
        <v>1</v>
      </c>
      <c r="C188" s="431" t="s">
        <v>0</v>
      </c>
      <c r="D188" s="443">
        <f t="shared" si="174"/>
        <v>3380.6222912226644</v>
      </c>
      <c r="E188" s="444">
        <f t="shared" si="175"/>
        <v>850.30722992179005</v>
      </c>
      <c r="F188" s="445">
        <f t="shared" si="176"/>
        <v>99.377157117473004</v>
      </c>
      <c r="G188" s="434">
        <f>1/23000*(SUMPRODUCT(M188:M194,J188:J194)+SUMPRODUCT(N188:N194,K188:K194)+SUMPRODUCT(O188:O194,L188:L194))/SUM(J188:L194)*J188</f>
        <v>1402.5175177842032</v>
      </c>
      <c r="H188" s="435">
        <f>1/23000*(SUMPRODUCT(M188:M194,J188:J194)+SUMPRODUCT(N188:N194,K188:K194)+SUMPRODUCT(O188:O194,L188:L194))/SUM(J188:L194)*K188</f>
        <v>1194.2226084733152</v>
      </c>
      <c r="I188" s="436">
        <f>1/23000*(SUMPRODUCT(M188:M194,J188:J194)+SUMPRODUCT(N188:N194,K188:K194)+SUMPRODUCT(O188:O194,L188:L194))/SUM(J188:L194)*L188</f>
        <v>171.16944870214729</v>
      </c>
      <c r="J188" s="4">
        <v>210.59395180618597</v>
      </c>
      <c r="K188" s="5">
        <v>179.31758802700617</v>
      </c>
      <c r="L188" s="6">
        <v>25.701818461149372</v>
      </c>
      <c r="M188" s="11">
        <v>369214.36741773196</v>
      </c>
      <c r="N188" s="11">
        <v>109063.84869093697</v>
      </c>
      <c r="O188" s="12">
        <v>88930.462922570383</v>
      </c>
      <c r="P188" s="458">
        <f>SUM(J188:L194)</f>
        <v>2964.1547651192373</v>
      </c>
      <c r="Q188" s="459">
        <f>(SUMPRODUCT(M188:M194,J188:J194)+SUMPRODUCT(N188:N194,K188:K194)+SUMPRODUCT(O188:O194,L188:L194))/SUM(J188:L194)</f>
        <v>153175.82785437396</v>
      </c>
      <c r="R188" s="461">
        <f>P188/P92*100-100</f>
        <v>-11.893483458994353</v>
      </c>
      <c r="S188" s="462">
        <f>Q188/Q92*100-100</f>
        <v>21.734464825404217</v>
      </c>
      <c r="T188" s="461">
        <f>P188/P284*100-100</f>
        <v>-43.282221237414909</v>
      </c>
      <c r="U188" s="462">
        <f>Q188/Q284*100-100</f>
        <v>-13.270316733108473</v>
      </c>
      <c r="V188" s="460"/>
      <c r="W188" s="460"/>
    </row>
    <row r="189" spans="1:23" s="1" customFormat="1" x14ac:dyDescent="0.3">
      <c r="A189" s="428">
        <v>2030</v>
      </c>
      <c r="B189" s="327">
        <v>2</v>
      </c>
      <c r="C189" s="429" t="s">
        <v>1</v>
      </c>
      <c r="D189" s="446">
        <f t="shared" si="174"/>
        <v>182.36321456958171</v>
      </c>
      <c r="E189" s="447">
        <f t="shared" si="175"/>
        <v>3277.4492476192545</v>
      </c>
      <c r="F189" s="448">
        <f t="shared" si="176"/>
        <v>397.66210061889711</v>
      </c>
      <c r="G189" s="437">
        <f>1/23000*(SUMPRODUCT(M188:M194,J188:J194)+SUMPRODUCT(N188:N194,K188:K194)+SUMPRODUCT(O188:O194,L188:L194))/SUM(J188:L194)*J189</f>
        <v>75.108269627038851</v>
      </c>
      <c r="H189" s="438">
        <f>1/23000*(SUMPRODUCT(M188:M194,J188:J194)+SUMPRODUCT(N188:N194,K188:K194)+SUMPRODUCT(O188:O194,L188:L194))/SUM(J188:L194)*K189</f>
        <v>4605.3646243981302</v>
      </c>
      <c r="I189" s="439">
        <f>1/23000*(SUMPRODUCT(M188:M194,J188:J194)+SUMPRODUCT(N188:N194,K188:K194)+SUMPRODUCT(O188:O194,L188:L194))/SUM(J188:L194)*L189</f>
        <v>675.2526410217165</v>
      </c>
      <c r="J189" s="7">
        <v>11.277825134813297</v>
      </c>
      <c r="K189" s="8">
        <v>691.51502456288063</v>
      </c>
      <c r="L189" s="9">
        <v>101.39204704194451</v>
      </c>
      <c r="M189" s="14">
        <v>371911.59509584086</v>
      </c>
      <c r="N189" s="14">
        <v>109008.95861647082</v>
      </c>
      <c r="O189" s="15">
        <v>90206.565318194669</v>
      </c>
      <c r="P189" s="13"/>
      <c r="Q189" s="15"/>
      <c r="R189" s="7"/>
      <c r="S189" s="9"/>
      <c r="T189" s="7"/>
      <c r="U189" s="9"/>
    </row>
    <row r="190" spans="1:23" s="1" customFormat="1" x14ac:dyDescent="0.3">
      <c r="A190" s="428">
        <v>2030</v>
      </c>
      <c r="B190" s="327">
        <v>3</v>
      </c>
      <c r="C190" s="429" t="s">
        <v>2</v>
      </c>
      <c r="D190" s="446">
        <f t="shared" si="174"/>
        <v>1262.9951029946917</v>
      </c>
      <c r="E190" s="447">
        <f t="shared" si="175"/>
        <v>909.67512593645245</v>
      </c>
      <c r="F190" s="448">
        <f t="shared" si="176"/>
        <v>76.793670263802369</v>
      </c>
      <c r="G190" s="437">
        <f>1/23000*(SUMPRODUCT(M188:M194,J188:J194)+SUMPRODUCT(N188:N194,K188:K194)+SUMPRODUCT(O188:O194,L188:L194))/SUM(J188:L194)*J190</f>
        <v>519.21924988444073</v>
      </c>
      <c r="H190" s="438">
        <f>1/23000*(SUMPRODUCT(M188:M194,J188:J194)+SUMPRODUCT(N188:N194,K188:K194)+SUMPRODUCT(O188:O194,L188:L194))/SUM(J188:L194)*K190</f>
        <v>1276.8407718183735</v>
      </c>
      <c r="I190" s="439">
        <f>1/23000*(SUMPRODUCT(M188:M194,J188:J194)+SUMPRODUCT(N188:N194,K188:K194)+SUMPRODUCT(O188:O194,L188:L194))/SUM(J188:L194)*L190</f>
        <v>128.484819343933</v>
      </c>
      <c r="J190" s="7">
        <v>77.962971799281377</v>
      </c>
      <c r="K190" s="8">
        <v>191.72305554465456</v>
      </c>
      <c r="L190" s="9">
        <v>19.292540385157604</v>
      </c>
      <c r="M190" s="14">
        <v>372598.51309497759</v>
      </c>
      <c r="N190" s="14">
        <v>109128.90907721478</v>
      </c>
      <c r="O190" s="15">
        <v>91551.158157807615</v>
      </c>
      <c r="P190" s="13"/>
      <c r="Q190" s="15"/>
      <c r="R190" s="7"/>
      <c r="S190" s="9"/>
      <c r="T190" s="7"/>
      <c r="U190" s="9"/>
    </row>
    <row r="191" spans="1:23" s="1" customFormat="1" x14ac:dyDescent="0.3">
      <c r="A191" s="428">
        <v>2030</v>
      </c>
      <c r="B191" s="327">
        <v>4</v>
      </c>
      <c r="C191" s="429" t="s">
        <v>3</v>
      </c>
      <c r="D191" s="446">
        <f t="shared" si="174"/>
        <v>809.47950557303625</v>
      </c>
      <c r="E191" s="447">
        <f t="shared" si="175"/>
        <v>641.57628448486503</v>
      </c>
      <c r="F191" s="448">
        <f t="shared" si="176"/>
        <v>60.014852869248109</v>
      </c>
      <c r="G191" s="437">
        <f>1/23000*(SUMPRODUCT(M188:M194,J188:J194)+SUMPRODUCT(N188:N194,K188:K194)+SUMPRODUCT(O188:O194,L188:L194))/SUM(J188:L194)*J191</f>
        <v>333.3435961471709</v>
      </c>
      <c r="H191" s="438">
        <f>1/23000*(SUMPRODUCT(M188:M194,J188:J194)+SUMPRODUCT(N188:N194,K188:K194)+SUMPRODUCT(O188:O194,L188:L194))/SUM(J188:L194)*K191</f>
        <v>904.98525789888845</v>
      </c>
      <c r="I191" s="439">
        <f>1/23000*(SUMPRODUCT(M188:M194,J188:J194)+SUMPRODUCT(N188:N194,K188:K194)+SUMPRODUCT(O188:O194,L188:L194))/SUM(J188:L194)*L191</f>
        <v>102.60556927208862</v>
      </c>
      <c r="J191" s="7">
        <v>50.052954299512209</v>
      </c>
      <c r="K191" s="8">
        <v>135.88737350558452</v>
      </c>
      <c r="L191" s="9">
        <v>15.406661261864691</v>
      </c>
      <c r="M191" s="14">
        <v>371966.62791912915</v>
      </c>
      <c r="N191" s="14">
        <v>108591.80041878918</v>
      </c>
      <c r="O191" s="15">
        <v>89593.818708106104</v>
      </c>
      <c r="P191" s="13"/>
      <c r="Q191" s="15"/>
      <c r="R191" s="7"/>
      <c r="S191" s="9"/>
      <c r="T191" s="7"/>
      <c r="U191" s="9"/>
    </row>
    <row r="192" spans="1:23" s="1" customFormat="1" x14ac:dyDescent="0.3">
      <c r="A192" s="428">
        <v>2030</v>
      </c>
      <c r="B192" s="327">
        <v>5</v>
      </c>
      <c r="C192" s="429" t="s">
        <v>4</v>
      </c>
      <c r="D192" s="446">
        <f t="shared" si="174"/>
        <v>635.70315280373222</v>
      </c>
      <c r="E192" s="447">
        <f t="shared" si="175"/>
        <v>823.36608632788705</v>
      </c>
      <c r="F192" s="448">
        <f t="shared" si="176"/>
        <v>80.255361928166735</v>
      </c>
      <c r="G192" s="437">
        <f>1/23000*(SUMPRODUCT(M188:M194,J188:J194)+SUMPRODUCT(N188:N194,K188:K194)+SUMPRODUCT(O188:O194,L188:L194))/SUM(J188:L194)*J192</f>
        <v>261.93253292845196</v>
      </c>
      <c r="H192" s="438">
        <f>1/23000*(SUMPRODUCT(M188:M194,J188:J194)+SUMPRODUCT(N188:N194,K188:K194)+SUMPRODUCT(O188:O194,L188:L194))/SUM(J188:L194)*K192</f>
        <v>1197.2096860019753</v>
      </c>
      <c r="I192" s="439">
        <f>1/23000*(SUMPRODUCT(M188:M194,J188:J194)+SUMPRODUCT(N188:N194,K188:K194)+SUMPRODUCT(O188:O194,L188:L194))/SUM(J188:L194)*L192</f>
        <v>139.63536933441938</v>
      </c>
      <c r="J192" s="7">
        <v>39.330280382632608</v>
      </c>
      <c r="K192" s="8">
        <v>179.76611038279523</v>
      </c>
      <c r="L192" s="9">
        <v>20.966842743262099</v>
      </c>
      <c r="M192" s="14">
        <v>371753.57948737714</v>
      </c>
      <c r="N192" s="14">
        <v>105344.77241130671</v>
      </c>
      <c r="O192" s="15">
        <v>88037.734004611862</v>
      </c>
      <c r="P192" s="13"/>
      <c r="Q192" s="15"/>
      <c r="R192" s="7"/>
      <c r="S192" s="9"/>
      <c r="T192" s="7"/>
      <c r="U192" s="9"/>
    </row>
    <row r="193" spans="1:60" s="1" customFormat="1" x14ac:dyDescent="0.3">
      <c r="A193" s="428">
        <v>2030</v>
      </c>
      <c r="B193" s="327">
        <v>6</v>
      </c>
      <c r="C193" s="429" t="s">
        <v>5</v>
      </c>
      <c r="D193" s="446">
        <f t="shared" si="174"/>
        <v>79.8479435824718</v>
      </c>
      <c r="E193" s="447">
        <f t="shared" si="175"/>
        <v>2610.0422356539279</v>
      </c>
      <c r="F193" s="448">
        <f t="shared" si="176"/>
        <v>319.96654665298877</v>
      </c>
      <c r="G193" s="437">
        <f>1/23000*(SUMPRODUCT(M188:M194,J188:J194)+SUMPRODUCT(N188:N194,K188:K194)+SUMPRODUCT(O188:O194,L188:L194))/SUM(J188:L194)*J193</f>
        <v>32.701327726115487</v>
      </c>
      <c r="H193" s="438">
        <f>1/23000*(SUMPRODUCT(M188:M194,J188:J194)+SUMPRODUCT(N188:N194,K188:K194)+SUMPRODUCT(O188:O194,L188:L194))/SUM(J188:L194)*K193</f>
        <v>3663.0262035206042</v>
      </c>
      <c r="I193" s="439">
        <f>1/23000*(SUMPRODUCT(M188:M194,J188:J194)+SUMPRODUCT(N188:N194,K188:K194)+SUMPRODUCT(O188:O194,L188:L194))/SUM(J188:L194)*L193</f>
        <v>550.49180667793939</v>
      </c>
      <c r="J193" s="7">
        <v>4.9102430078962289</v>
      </c>
      <c r="K193" s="8">
        <v>550.01891526299414</v>
      </c>
      <c r="L193" s="9">
        <v>82.658678793822872</v>
      </c>
      <c r="M193" s="14">
        <v>374014.62604672438</v>
      </c>
      <c r="N193" s="14">
        <v>109143.46716846319</v>
      </c>
      <c r="O193" s="15">
        <v>89031.55337596203</v>
      </c>
      <c r="P193" s="13"/>
      <c r="Q193" s="15"/>
      <c r="R193" s="7"/>
      <c r="S193" s="9"/>
      <c r="T193" s="7"/>
      <c r="U193" s="9"/>
      <c r="X193" s="109"/>
      <c r="AG193" s="109"/>
      <c r="AO193" s="109"/>
      <c r="AW193" s="109"/>
      <c r="AY193" s="109"/>
      <c r="BH193" s="109"/>
    </row>
    <row r="194" spans="1:60" s="1" customFormat="1" ht="16.2" thickBot="1" x14ac:dyDescent="0.35">
      <c r="A194" s="432">
        <v>2030</v>
      </c>
      <c r="B194" s="409">
        <v>7</v>
      </c>
      <c r="C194" s="433" t="s">
        <v>6</v>
      </c>
      <c r="D194" s="449">
        <f t="shared" si="174"/>
        <v>2115.3859129407119</v>
      </c>
      <c r="E194" s="450">
        <f t="shared" si="175"/>
        <v>1017.6774156709147</v>
      </c>
      <c r="F194" s="451">
        <f t="shared" si="176"/>
        <v>110.17260627468296</v>
      </c>
      <c r="G194" s="440">
        <f>1/23000*(SUMPRODUCT(M188:M194,J188:J194)+SUMPRODUCT(N188:N194,K188:K194)+SUMPRODUCT(O188:O194,L188:L194))/SUM(J188:L194)*J194</f>
        <v>870.57140994258543</v>
      </c>
      <c r="H194" s="441">
        <f>1/23000*(SUMPRODUCT(M188:M194,J188:J194)+SUMPRODUCT(N188:N194,K188:K194)+SUMPRODUCT(O188:O194,L188:L194))/SUM(J188:L194)*K194</f>
        <v>1446.5318461693062</v>
      </c>
      <c r="I194" s="442">
        <f>1/23000*(SUMPRODUCT(M188:M194,J188:J194)+SUMPRODUCT(N188:N194,K188:K194)+SUMPRODUCT(O188:O194,L188:L194))/SUM(J188:L194)*L194</f>
        <v>189.51848835440617</v>
      </c>
      <c r="J194" s="16">
        <v>130.71998832423935</v>
      </c>
      <c r="K194" s="17">
        <v>217.20288982883406</v>
      </c>
      <c r="L194" s="18">
        <v>28.457004562726581</v>
      </c>
      <c r="M194" s="20">
        <v>372199.2070329347</v>
      </c>
      <c r="N194" s="20">
        <v>107763.67008227426</v>
      </c>
      <c r="O194" s="21">
        <v>89045.561303972965</v>
      </c>
      <c r="P194" s="19"/>
      <c r="Q194" s="21"/>
      <c r="R194" s="16"/>
      <c r="S194" s="18"/>
      <c r="T194" s="16"/>
      <c r="U194" s="18"/>
      <c r="X194" s="109"/>
      <c r="AG194" s="109"/>
      <c r="AO194" s="109"/>
      <c r="AW194" s="109"/>
      <c r="AY194" s="109"/>
      <c r="BH194" s="109"/>
    </row>
    <row r="195" spans="1:60" x14ac:dyDescent="0.3">
      <c r="Y195" s="1"/>
      <c r="Z195" s="1"/>
      <c r="AA195" s="1"/>
      <c r="AB195" s="1"/>
      <c r="AC195" s="1"/>
      <c r="AD195" s="1"/>
      <c r="AE195" s="1"/>
      <c r="AF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  <c r="AT195" s="1"/>
      <c r="AU195" s="1"/>
      <c r="AV195" s="1"/>
      <c r="AZ195" s="1"/>
      <c r="BA195" s="1"/>
      <c r="BB195" s="1"/>
      <c r="BC195" s="1"/>
      <c r="BD195" s="1"/>
      <c r="BE195" s="1"/>
      <c r="BF195" s="1"/>
      <c r="BG195" s="1"/>
    </row>
    <row r="196" spans="1:60" x14ac:dyDescent="0.3"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6.2" thickBot="1" x14ac:dyDescent="0.35">
      <c r="A197" s="40" t="s">
        <v>208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s="1" customFormat="1" ht="16.2" thickBot="1" x14ac:dyDescent="0.35">
      <c r="A198" s="30"/>
      <c r="B198" s="45"/>
      <c r="C198" s="34"/>
      <c r="D198" s="476" t="s">
        <v>222</v>
      </c>
      <c r="E198" s="477"/>
      <c r="F198" s="478"/>
      <c r="G198" s="482" t="s">
        <v>223</v>
      </c>
      <c r="H198" s="483"/>
      <c r="I198" s="484"/>
      <c r="J198" s="480" t="s">
        <v>26</v>
      </c>
      <c r="K198" s="479"/>
      <c r="L198" s="479"/>
      <c r="M198" s="480" t="s">
        <v>28</v>
      </c>
      <c r="N198" s="479"/>
      <c r="O198" s="481"/>
      <c r="P198" s="466" t="s">
        <v>236</v>
      </c>
      <c r="Q198" s="468"/>
      <c r="R198" s="457"/>
    </row>
    <row r="199" spans="1:60" s="1" customFormat="1" ht="16.2" thickBot="1" x14ac:dyDescent="0.35">
      <c r="A199" s="32"/>
      <c r="B199" s="406"/>
      <c r="C199" s="35"/>
      <c r="D199" s="424" t="s">
        <v>30</v>
      </c>
      <c r="E199" s="424" t="s">
        <v>31</v>
      </c>
      <c r="F199" s="424" t="s">
        <v>32</v>
      </c>
      <c r="G199" s="424" t="s">
        <v>30</v>
      </c>
      <c r="H199" s="424" t="s">
        <v>31</v>
      </c>
      <c r="I199" s="424" t="s">
        <v>32</v>
      </c>
      <c r="J199" s="29" t="s">
        <v>30</v>
      </c>
      <c r="K199" s="29" t="s">
        <v>31</v>
      </c>
      <c r="L199" s="29" t="s">
        <v>32</v>
      </c>
      <c r="M199" s="29" t="s">
        <v>30</v>
      </c>
      <c r="N199" s="29" t="s">
        <v>31</v>
      </c>
      <c r="O199" s="29" t="s">
        <v>32</v>
      </c>
      <c r="P199" s="425" t="s">
        <v>235</v>
      </c>
      <c r="Q199" s="426" t="s">
        <v>234</v>
      </c>
      <c r="R199" s="457"/>
      <c r="Y199" s="109"/>
      <c r="Z199" s="109"/>
      <c r="AA199" s="109"/>
      <c r="AB199" s="109"/>
      <c r="AC199" s="109"/>
      <c r="AD199" s="109"/>
      <c r="AE199" s="109"/>
      <c r="AF199" s="109"/>
      <c r="AH199" s="109"/>
      <c r="AI199" s="109"/>
      <c r="AJ199" s="109"/>
      <c r="AK199" s="109"/>
      <c r="AL199" s="109"/>
      <c r="AM199" s="109"/>
      <c r="AN199" s="109"/>
      <c r="AP199" s="109"/>
      <c r="AQ199" s="109"/>
      <c r="AR199" s="109"/>
      <c r="AS199" s="109"/>
      <c r="AT199" s="109"/>
      <c r="AU199" s="109"/>
      <c r="AV199" s="109"/>
      <c r="AZ199" s="109"/>
      <c r="BA199" s="109"/>
      <c r="BB199" s="109"/>
      <c r="BC199" s="109"/>
      <c r="BD199" s="109"/>
      <c r="BE199" s="109"/>
      <c r="BF199" s="109"/>
      <c r="BG199" s="109"/>
    </row>
    <row r="200" spans="1:60" s="1" customFormat="1" x14ac:dyDescent="0.3">
      <c r="A200" s="430">
        <v>2018</v>
      </c>
      <c r="B200" s="47">
        <v>1</v>
      </c>
      <c r="C200" s="431" t="s">
        <v>0</v>
      </c>
      <c r="D200" s="443">
        <f t="shared" ref="D200:D231" si="177">J200*M200/23000</f>
        <v>737.37983028689825</v>
      </c>
      <c r="E200" s="444">
        <f t="shared" ref="E200:E231" si="178">K200*N200/23000</f>
        <v>272.59592929693309</v>
      </c>
      <c r="F200" s="445">
        <f t="shared" ref="F200:F231" si="179">L200*O200/23000</f>
        <v>30.704744103258516</v>
      </c>
      <c r="G200" s="434">
        <f>1/23000*(SUMPRODUCT(M200:M206,J200:J206)+SUMPRODUCT(N200:N206,K200:K206)+SUMPRODUCT(O200:O206,L200:L206))/SUM(J200:L206)*J200</f>
        <v>761.34236106558956</v>
      </c>
      <c r="H200" s="435">
        <f>1/23000*(SUMPRODUCT(M200:M206,J200:J206)+SUMPRODUCT(N200:N206,K200:K206)+SUMPRODUCT(O200:O206,L200:L206))/SUM(J200:L206)*K200</f>
        <v>272.17285399323629</v>
      </c>
      <c r="I200" s="436">
        <f>1/23000*(SUMPRODUCT(M200:M206,J200:J206)+SUMPRODUCT(N200:N206,K200:K206)+SUMPRODUCT(O200:O206,L200:L206))/SUM(J200:L206)*L200</f>
        <v>29.609011662106496</v>
      </c>
      <c r="J200" s="4">
        <v>220.27144153331326</v>
      </c>
      <c r="K200" s="5">
        <v>78.745003511188187</v>
      </c>
      <c r="L200" s="6">
        <v>8.5664741839144956</v>
      </c>
      <c r="M200" s="11">
        <v>76994.711518395881</v>
      </c>
      <c r="N200" s="11">
        <v>79620.370744394633</v>
      </c>
      <c r="O200" s="12">
        <v>82438.713899472685</v>
      </c>
      <c r="P200" s="458">
        <f>SUM(J200:L206)</f>
        <v>1911.7638491843672</v>
      </c>
      <c r="Q200" s="459">
        <f>(SUMPRODUCT(M200:M206,J200:J206)+SUMPRODUCT(N200:N206,K200:K206)+SUMPRODUCT(O200:O206,L200:L206))/SUM(J200:L206)</f>
        <v>79496.798053415652</v>
      </c>
      <c r="R200" s="14"/>
      <c r="Y200" s="109"/>
      <c r="Z200" s="109"/>
      <c r="AA200" s="109"/>
      <c r="AB200" s="109"/>
      <c r="AC200" s="109"/>
      <c r="AD200" s="109"/>
      <c r="AE200" s="109"/>
      <c r="AF200" s="109"/>
      <c r="AH200" s="109"/>
      <c r="AI200" s="109"/>
      <c r="AJ200" s="109"/>
      <c r="AK200" s="109"/>
      <c r="AL200" s="109"/>
      <c r="AM200" s="109"/>
      <c r="AN200" s="109"/>
      <c r="AP200" s="109"/>
      <c r="AQ200" s="109"/>
      <c r="AR200" s="109"/>
      <c r="AS200" s="109"/>
      <c r="AT200" s="109"/>
      <c r="AU200" s="109"/>
      <c r="AV200" s="109"/>
      <c r="AZ200" s="109"/>
      <c r="BA200" s="109"/>
      <c r="BB200" s="109"/>
      <c r="BC200" s="109"/>
      <c r="BD200" s="109"/>
      <c r="BE200" s="109"/>
      <c r="BF200" s="109"/>
      <c r="BG200" s="109"/>
    </row>
    <row r="201" spans="1:60" s="1" customFormat="1" x14ac:dyDescent="0.3">
      <c r="A201" s="428">
        <v>2018</v>
      </c>
      <c r="B201" s="327">
        <v>2</v>
      </c>
      <c r="C201" s="429" t="s">
        <v>1</v>
      </c>
      <c r="D201" s="446">
        <f t="shared" si="177"/>
        <v>324.94882447403575</v>
      </c>
      <c r="E201" s="447">
        <f t="shared" si="178"/>
        <v>1433.7402363196734</v>
      </c>
      <c r="F201" s="448">
        <f t="shared" si="179"/>
        <v>123.12899106498698</v>
      </c>
      <c r="G201" s="437">
        <f>1/23000*(SUMPRODUCT(M200:M206,J200:J206)+SUMPRODUCT(N200:N206,K200:K206)+SUMPRODUCT(O200:O206,L200:L206))/SUM(J200:L206)*J201</f>
        <v>330.04340364631707</v>
      </c>
      <c r="H201" s="438">
        <f>1/23000*(SUMPRODUCT(M200:M206,J200:J206)+SUMPRODUCT(N200:N206,K200:K206)+SUMPRODUCT(O200:O206,L200:L206))/SUM(J200:L206)*K201</f>
        <v>1431.1115203335221</v>
      </c>
      <c r="I201" s="439">
        <f>1/23000*(SUMPRODUCT(M200:M206,J200:J206)+SUMPRODUCT(N200:N206,K200:K206)+SUMPRODUCT(O200:O206,L200:L206))/SUM(J200:L206)*L201</f>
        <v>116.93049090158914</v>
      </c>
      <c r="J201" s="7">
        <v>95.48810102722291</v>
      </c>
      <c r="K201" s="8">
        <v>414.04894000327295</v>
      </c>
      <c r="L201" s="9">
        <v>33.830309604790394</v>
      </c>
      <c r="M201" s="14">
        <v>78269.678446868405</v>
      </c>
      <c r="N201" s="14">
        <v>79642.820568727504</v>
      </c>
      <c r="O201" s="15">
        <v>83710.933407883815</v>
      </c>
      <c r="P201" s="13"/>
      <c r="Q201" s="15"/>
      <c r="R201" s="14"/>
      <c r="Y201" s="109"/>
      <c r="Z201" s="109"/>
      <c r="AA201" s="109"/>
      <c r="AB201" s="109"/>
      <c r="AC201" s="109"/>
      <c r="AD201" s="109"/>
      <c r="AE201" s="109"/>
      <c r="AF201" s="109"/>
      <c r="AH201" s="109"/>
      <c r="AI201" s="109"/>
      <c r="AJ201" s="109"/>
      <c r="AK201" s="109"/>
      <c r="AL201" s="109"/>
      <c r="AM201" s="109"/>
      <c r="AN201" s="109"/>
      <c r="AP201" s="109"/>
      <c r="AQ201" s="109"/>
      <c r="AR201" s="109"/>
      <c r="AS201" s="109"/>
      <c r="AT201" s="109"/>
      <c r="AU201" s="109"/>
      <c r="AV201" s="109"/>
      <c r="AZ201" s="109"/>
      <c r="BA201" s="109"/>
      <c r="BB201" s="109"/>
      <c r="BC201" s="109"/>
      <c r="BD201" s="109"/>
      <c r="BE201" s="109"/>
      <c r="BF201" s="109"/>
      <c r="BG201" s="109"/>
    </row>
    <row r="202" spans="1:60" s="1" customFormat="1" x14ac:dyDescent="0.3">
      <c r="A202" s="428">
        <v>2018</v>
      </c>
      <c r="B202" s="327">
        <v>3</v>
      </c>
      <c r="C202" s="429" t="s">
        <v>2</v>
      </c>
      <c r="D202" s="446">
        <f t="shared" si="177"/>
        <v>335.90545398292704</v>
      </c>
      <c r="E202" s="447">
        <f t="shared" si="178"/>
        <v>289.99579771538453</v>
      </c>
      <c r="F202" s="448">
        <f t="shared" si="179"/>
        <v>23.781911346745375</v>
      </c>
      <c r="G202" s="437">
        <f>1/23000*(SUMPRODUCT(M200:M206,J200:J206)+SUMPRODUCT(N200:N206,K200:K206)+SUMPRODUCT(O200:O206,L200:L206))/SUM(J200:L206)*J202</f>
        <v>335.41846407542539</v>
      </c>
      <c r="H202" s="438">
        <f>1/23000*(SUMPRODUCT(M200:M206,J200:J206)+SUMPRODUCT(N200:N206,K200:K206)+SUMPRODUCT(O200:O206,L200:L206))/SUM(J200:L206)*K202</f>
        <v>286.22984618340183</v>
      </c>
      <c r="I202" s="439">
        <f>1/23000*(SUMPRODUCT(M200:M206,J200:J206)+SUMPRODUCT(N200:N206,K200:K206)+SUMPRODUCT(O200:O206,L200:L206))/SUM(J200:L206)*L202</f>
        <v>22.227853608951303</v>
      </c>
      <c r="J202" s="7">
        <v>97.043212590161886</v>
      </c>
      <c r="K202" s="8">
        <v>82.811970084565985</v>
      </c>
      <c r="L202" s="9">
        <v>6.4309587999049471</v>
      </c>
      <c r="M202" s="14">
        <v>79612.218468440886</v>
      </c>
      <c r="N202" s="14">
        <v>80542.744492646016</v>
      </c>
      <c r="O202" s="15">
        <v>85054.807221471914</v>
      </c>
      <c r="P202" s="13"/>
      <c r="Q202" s="15"/>
      <c r="R202" s="14"/>
    </row>
    <row r="203" spans="1:60" s="1" customFormat="1" x14ac:dyDescent="0.3">
      <c r="A203" s="428">
        <v>2018</v>
      </c>
      <c r="B203" s="327">
        <v>4</v>
      </c>
      <c r="C203" s="429" t="s">
        <v>3</v>
      </c>
      <c r="D203" s="446">
        <f t="shared" si="177"/>
        <v>211.66039127764384</v>
      </c>
      <c r="E203" s="447">
        <f t="shared" si="178"/>
        <v>204.00078832850568</v>
      </c>
      <c r="F203" s="448">
        <f t="shared" si="179"/>
        <v>18.766458267973714</v>
      </c>
      <c r="G203" s="437">
        <f>1/23000*(SUMPRODUCT(M200:M206,J200:J206)+SUMPRODUCT(N200:N206,K200:K206)+SUMPRODUCT(O200:O206,L200:L206))/SUM(J200:L206)*J203</f>
        <v>203.85972053969257</v>
      </c>
      <c r="H203" s="438">
        <f>1/23000*(SUMPRODUCT(M200:M206,J200:J206)+SUMPRODUCT(N200:N206,K200:K206)+SUMPRODUCT(O200:O206,L200:L206))/SUM(J200:L206)*K203</f>
        <v>200.94731950631444</v>
      </c>
      <c r="I203" s="439">
        <f>1/23000*(SUMPRODUCT(M200:M206,J200:J206)+SUMPRODUCT(N200:N206,K200:K206)+SUMPRODUCT(O200:O206,L200:L206))/SUM(J200:L206)*L203</f>
        <v>17.790084524238633</v>
      </c>
      <c r="J203" s="7">
        <v>58.980659438163009</v>
      </c>
      <c r="K203" s="8">
        <v>58.138044069897632</v>
      </c>
      <c r="L203" s="9">
        <v>5.1470242082273154</v>
      </c>
      <c r="M203" s="14">
        <v>82538.734659108988</v>
      </c>
      <c r="N203" s="14">
        <v>80704.78129457809</v>
      </c>
      <c r="O203" s="15">
        <v>83859.823210750445</v>
      </c>
      <c r="P203" s="13"/>
      <c r="Q203" s="15"/>
      <c r="R203" s="14"/>
    </row>
    <row r="204" spans="1:60" s="1" customFormat="1" x14ac:dyDescent="0.3">
      <c r="A204" s="428">
        <v>2018</v>
      </c>
      <c r="B204" s="327">
        <v>5</v>
      </c>
      <c r="C204" s="429" t="s">
        <v>4</v>
      </c>
      <c r="D204" s="446">
        <f t="shared" si="177"/>
        <v>158.88637689228457</v>
      </c>
      <c r="E204" s="447">
        <f t="shared" si="178"/>
        <v>252.09008217955</v>
      </c>
      <c r="F204" s="448">
        <f t="shared" si="179"/>
        <v>25.1042196329295</v>
      </c>
      <c r="G204" s="437">
        <f>1/23000*(SUMPRODUCT(M200:M206,J200:J206)+SUMPRODUCT(N200:N206,K200:K206)+SUMPRODUCT(O200:O206,L200:L206))/SUM(J200:L206)*J204</f>
        <v>155.97146905705151</v>
      </c>
      <c r="H204" s="438">
        <f>1/23000*(SUMPRODUCT(M200:M206,J200:J206)+SUMPRODUCT(N200:N206,K200:K206)+SUMPRODUCT(O200:O206,L200:L206))/SUM(J200:L206)*K204</f>
        <v>260.33092287365065</v>
      </c>
      <c r="I204" s="439">
        <f>1/23000*(SUMPRODUCT(M200:M206,J200:J206)+SUMPRODUCT(N200:N206,K200:K206)+SUMPRODUCT(O200:O206,L200:L206))/SUM(J200:L206)*L204</f>
        <v>24.248190977911676</v>
      </c>
      <c r="J204" s="7">
        <v>45.125638719458472</v>
      </c>
      <c r="K204" s="8">
        <v>75.318898027449549</v>
      </c>
      <c r="L204" s="9">
        <v>7.0154824615355187</v>
      </c>
      <c r="M204" s="14">
        <v>80982.491821146221</v>
      </c>
      <c r="N204" s="14">
        <v>76980.30696116366</v>
      </c>
      <c r="O204" s="15">
        <v>82303.256365208028</v>
      </c>
      <c r="P204" s="13"/>
      <c r="Q204" s="15"/>
      <c r="R204" s="14"/>
    </row>
    <row r="205" spans="1:60" s="1" customFormat="1" x14ac:dyDescent="0.3">
      <c r="A205" s="428">
        <v>2018</v>
      </c>
      <c r="B205" s="327">
        <v>6</v>
      </c>
      <c r="C205" s="429" t="s">
        <v>5</v>
      </c>
      <c r="D205" s="446">
        <f t="shared" si="177"/>
        <v>187.2221597077793</v>
      </c>
      <c r="E205" s="447">
        <f t="shared" si="178"/>
        <v>869.35510897708082</v>
      </c>
      <c r="F205" s="448">
        <f t="shared" si="179"/>
        <v>97.030343234986589</v>
      </c>
      <c r="G205" s="437">
        <f>1/23000*(SUMPRODUCT(M200:M206,J200:J206)+SUMPRODUCT(N200:N206,K200:K206)+SUMPRODUCT(O200:O206,L200:L206))/SUM(J200:L206)*J205</f>
        <v>186.17527766524697</v>
      </c>
      <c r="H205" s="438">
        <f>1/23000*(SUMPRODUCT(M200:M206,J200:J206)+SUMPRODUCT(N200:N206,K200:K206)+SUMPRODUCT(O200:O206,L200:L206))/SUM(J200:L206)*K205</f>
        <v>874.18573216808545</v>
      </c>
      <c r="I205" s="439">
        <f>1/23000*(SUMPRODUCT(M200:M206,J200:J206)+SUMPRODUCT(N200:N206,K200:K206)+SUMPRODUCT(O200:O206,L200:L206))/SUM(J200:L206)*L205</f>
        <v>94.426488000402202</v>
      </c>
      <c r="J205" s="7">
        <v>53.864199453964019</v>
      </c>
      <c r="K205" s="8">
        <v>252.9192663376972</v>
      </c>
      <c r="L205" s="9">
        <v>27.31945533894288</v>
      </c>
      <c r="M205" s="14">
        <v>79943.81642967173</v>
      </c>
      <c r="N205" s="14">
        <v>79057.510311513237</v>
      </c>
      <c r="O205" s="15">
        <v>81688.960000000006</v>
      </c>
      <c r="P205" s="13"/>
      <c r="Q205" s="15"/>
      <c r="R205" s="14"/>
    </row>
    <row r="206" spans="1:60" s="1" customFormat="1" ht="16.2" thickBot="1" x14ac:dyDescent="0.35">
      <c r="A206" s="432">
        <v>2018</v>
      </c>
      <c r="B206" s="409">
        <v>7</v>
      </c>
      <c r="C206" s="433" t="s">
        <v>6</v>
      </c>
      <c r="D206" s="449">
        <f t="shared" si="177"/>
        <v>642.25041449578691</v>
      </c>
      <c r="E206" s="450">
        <f t="shared" si="178"/>
        <v>335.54756294671262</v>
      </c>
      <c r="F206" s="451">
        <f t="shared" si="179"/>
        <v>33.691533921410667</v>
      </c>
      <c r="G206" s="440">
        <f>1/23000*(SUMPRODUCT(M200:M206,J200:J206)+SUMPRODUCT(N200:N206,K200:K206)+SUMPRODUCT(O200:O206,L200:L206))/SUM(J200:L206)*J206</f>
        <v>635.30640103662449</v>
      </c>
      <c r="H206" s="441">
        <f>1/23000*(SUMPRODUCT(M200:M206,J200:J206)+SUMPRODUCT(N200:N206,K200:K206)+SUMPRODUCT(O200:O206,L200:L206))/SUM(J200:L206)*K206</f>
        <v>336.84058749363084</v>
      </c>
      <c r="I206" s="442">
        <f>1/23000*(SUMPRODUCT(M200:M206,J200:J206)+SUMPRODUCT(N200:N206,K200:K206)+SUMPRODUCT(O200:O206,L200:L206))/SUM(J200:L206)*L206</f>
        <v>32.619159140501033</v>
      </c>
      <c r="J206" s="16">
        <v>183.80673915978608</v>
      </c>
      <c r="K206" s="17">
        <v>97.454661093996563</v>
      </c>
      <c r="L206" s="18">
        <v>9.4373695369141828</v>
      </c>
      <c r="M206" s="20">
        <v>80365.712383166625</v>
      </c>
      <c r="N206" s="20">
        <v>79191.634973012202</v>
      </c>
      <c r="O206" s="21">
        <v>82110.303847000003</v>
      </c>
      <c r="P206" s="19"/>
      <c r="Q206" s="21"/>
      <c r="R206" s="14"/>
    </row>
    <row r="207" spans="1:60" s="1" customFormat="1" x14ac:dyDescent="0.3">
      <c r="A207" s="430">
        <v>2019</v>
      </c>
      <c r="B207" s="47">
        <v>1</v>
      </c>
      <c r="C207" s="431" t="s">
        <v>0</v>
      </c>
      <c r="D207" s="443">
        <f t="shared" si="177"/>
        <v>799.69484188374065</v>
      </c>
      <c r="E207" s="444">
        <f t="shared" si="178"/>
        <v>326.38319612988039</v>
      </c>
      <c r="F207" s="445">
        <f t="shared" si="179"/>
        <v>35.404554432321284</v>
      </c>
      <c r="G207" s="434">
        <f>1/23000*(SUMPRODUCT(M207:M213,J207:J213)+SUMPRODUCT(N207:N213,K207:K213)+SUMPRODUCT(O207:O213,L207:L213))/SUM(J207:L213)*J207</f>
        <v>850.36770836933408</v>
      </c>
      <c r="H207" s="435">
        <f>1/23000*(SUMPRODUCT(M207:M213,J207:J213)+SUMPRODUCT(N207:N213,K207:K213)+SUMPRODUCT(O207:O213,L207:L213))/SUM(J207:L213)*K207</f>
        <v>319.62940429682482</v>
      </c>
      <c r="I207" s="436">
        <f>1/23000*(SUMPRODUCT(M207:M213,J207:J213)+SUMPRODUCT(N207:N213,K207:K213)+SUMPRODUCT(O207:O213,L207:L213))/SUM(J207:L213)*L207</f>
        <v>34.474599031465907</v>
      </c>
      <c r="J207" s="4">
        <v>225.54832894752002</v>
      </c>
      <c r="K207" s="5">
        <v>84.777299645918546</v>
      </c>
      <c r="L207" s="6">
        <v>9.1439128345943352</v>
      </c>
      <c r="M207" s="11">
        <v>81547.850295116426</v>
      </c>
      <c r="N207" s="11">
        <v>88547.447752408465</v>
      </c>
      <c r="O207" s="12">
        <v>89054.299474795436</v>
      </c>
      <c r="P207" s="458">
        <f>SUM(J207:L213)</f>
        <v>2018.3580919733004</v>
      </c>
      <c r="Q207" s="459">
        <f>(SUMPRODUCT(M207:M213,J207:J213)+SUMPRODUCT(N207:N213,K207:K213)+SUMPRODUCT(O207:O213,L207:L213))/SUM(J207:L213)</f>
        <v>86715.150512356442</v>
      </c>
      <c r="R207" s="14"/>
    </row>
    <row r="208" spans="1:60" s="1" customFormat="1" x14ac:dyDescent="0.3">
      <c r="A208" s="428">
        <v>2019</v>
      </c>
      <c r="B208" s="327">
        <v>2</v>
      </c>
      <c r="C208" s="429" t="s">
        <v>1</v>
      </c>
      <c r="D208" s="446">
        <f t="shared" si="177"/>
        <v>351.93345869905454</v>
      </c>
      <c r="E208" s="447">
        <f t="shared" si="178"/>
        <v>1723.797983810043</v>
      </c>
      <c r="F208" s="448">
        <f t="shared" si="179"/>
        <v>141.25868795367828</v>
      </c>
      <c r="G208" s="437">
        <f>1/23000*(SUMPRODUCT(M207:M213,J207:J213)+SUMPRODUCT(N207:N213,K207:K213)+SUMPRODUCT(O207:O213,L207:L213))/SUM(J207:L213)*J208</f>
        <v>368.43615127757391</v>
      </c>
      <c r="H208" s="438">
        <f>1/23000*(SUMPRODUCT(M207:M213,J207:J213)+SUMPRODUCT(N207:N213,K207:K213)+SUMPRODUCT(O207:O213,L207:L213))/SUM(J207:L213)*K208</f>
        <v>1683.2385809508014</v>
      </c>
      <c r="I208" s="439">
        <f>1/23000*(SUMPRODUCT(M207:M213,J207:J213)+SUMPRODUCT(N207:N213,K207:K213)+SUMPRODUCT(O207:O213,L207:L213))/SUM(J207:L213)*L208</f>
        <v>135.835443340653</v>
      </c>
      <c r="J208" s="7">
        <v>97.722617435539064</v>
      </c>
      <c r="K208" s="8">
        <v>446.45586305419397</v>
      </c>
      <c r="L208" s="9">
        <v>36.028481509581589</v>
      </c>
      <c r="M208" s="14">
        <v>82831.075983178845</v>
      </c>
      <c r="N208" s="14">
        <v>88804.643210203081</v>
      </c>
      <c r="O208" s="15">
        <v>90177.262177162775</v>
      </c>
      <c r="P208" s="13"/>
      <c r="Q208" s="15"/>
      <c r="R208" s="14"/>
    </row>
    <row r="209" spans="1:18" s="1" customFormat="1" x14ac:dyDescent="0.3">
      <c r="A209" s="428">
        <v>2019</v>
      </c>
      <c r="B209" s="327">
        <v>3</v>
      </c>
      <c r="C209" s="429" t="s">
        <v>2</v>
      </c>
      <c r="D209" s="446">
        <f t="shared" si="177"/>
        <v>363.31696463382497</v>
      </c>
      <c r="E209" s="447">
        <f t="shared" si="178"/>
        <v>348.54391521031306</v>
      </c>
      <c r="F209" s="448">
        <f t="shared" si="179"/>
        <v>27.235182143180225</v>
      </c>
      <c r="G209" s="437">
        <f>1/23000*(SUMPRODUCT(M207:M213,J207:J213)+SUMPRODUCT(N207:N213,K207:K213)+SUMPRODUCT(O207:O213,L207:L213))/SUM(J207:L213)*J209</f>
        <v>374.31459743202436</v>
      </c>
      <c r="H209" s="438">
        <f>1/23000*(SUMPRODUCT(M207:M213,J207:J213)+SUMPRODUCT(N207:N213,K207:K213)+SUMPRODUCT(O207:O213,L207:L213))/SUM(J207:L213)*K209</f>
        <v>336.65393557177146</v>
      </c>
      <c r="I209" s="439">
        <f>1/23000*(SUMPRODUCT(M207:M213,J207:J213)+SUMPRODUCT(N207:N213,K207:K213)+SUMPRODUCT(O207:O213,L207:L213))/SUM(J207:L213)*L209</f>
        <v>25.805227829868176</v>
      </c>
      <c r="J209" s="7">
        <v>99.28179435852779</v>
      </c>
      <c r="K209" s="8">
        <v>89.292822216198545</v>
      </c>
      <c r="L209" s="9">
        <v>6.84448146119973</v>
      </c>
      <c r="M209" s="14">
        <v>84167.396858296328</v>
      </c>
      <c r="N209" s="14">
        <v>89777.765456078632</v>
      </c>
      <c r="O209" s="15">
        <v>91520.328142337545</v>
      </c>
      <c r="P209" s="13"/>
      <c r="Q209" s="15"/>
      <c r="R209" s="14"/>
    </row>
    <row r="210" spans="1:18" s="1" customFormat="1" x14ac:dyDescent="0.3">
      <c r="A210" s="428">
        <v>2019</v>
      </c>
      <c r="B210" s="327">
        <v>4</v>
      </c>
      <c r="C210" s="429" t="s">
        <v>3</v>
      </c>
      <c r="D210" s="446">
        <f t="shared" si="177"/>
        <v>228.14713556373707</v>
      </c>
      <c r="E210" s="447">
        <f t="shared" si="178"/>
        <v>243.75727454449435</v>
      </c>
      <c r="F210" s="448">
        <f t="shared" si="179"/>
        <v>21.718456128232443</v>
      </c>
      <c r="G210" s="437">
        <f>1/23000*(SUMPRODUCT(M207:M213,J207:J213)+SUMPRODUCT(N207:N213,K207:K213)+SUMPRODUCT(O207:O213,L207:L213))/SUM(J207:L213)*J210</f>
        <v>227.16369506493879</v>
      </c>
      <c r="H210" s="438">
        <f>1/23000*(SUMPRODUCT(M207:M213,J207:J213)+SUMPRODUCT(N207:N213,K207:K213)+SUMPRODUCT(O207:O213,L207:L213))/SUM(J207:L213)*K210</f>
        <v>235.8127640990291</v>
      </c>
      <c r="I210" s="439">
        <f>1/23000*(SUMPRODUCT(M207:M213,J207:J213)+SUMPRODUCT(N207:N213,K207:K213)+SUMPRODUCT(O207:O213,L207:L213))/SUM(J207:L213)*L210</f>
        <v>20.750686855405402</v>
      </c>
      <c r="J210" s="7">
        <v>60.252043104613996</v>
      </c>
      <c r="K210" s="8">
        <v>62.546089607545809</v>
      </c>
      <c r="L210" s="9">
        <v>5.503834045774</v>
      </c>
      <c r="M210" s="14">
        <v>87090.559051334756</v>
      </c>
      <c r="N210" s="14">
        <v>89636.575998621498</v>
      </c>
      <c r="O210" s="15">
        <v>90759.366433458374</v>
      </c>
      <c r="P210" s="13"/>
      <c r="Q210" s="15"/>
      <c r="R210" s="14"/>
    </row>
    <row r="211" spans="1:18" s="1" customFormat="1" x14ac:dyDescent="0.3">
      <c r="A211" s="428">
        <v>2019</v>
      </c>
      <c r="B211" s="327">
        <v>5</v>
      </c>
      <c r="C211" s="429" t="s">
        <v>4</v>
      </c>
      <c r="D211" s="446">
        <f t="shared" si="177"/>
        <v>171.49998832570068</v>
      </c>
      <c r="E211" s="447">
        <f t="shared" si="178"/>
        <v>305.82776071135078</v>
      </c>
      <c r="F211" s="448">
        <f t="shared" si="179"/>
        <v>29.11934439067463</v>
      </c>
      <c r="G211" s="437">
        <f>1/23000*(SUMPRODUCT(M207:M213,J207:J213)+SUMPRODUCT(N207:N213,K207:K213)+SUMPRODUCT(O207:O213,L207:L213))/SUM(J207:L213)*J211</f>
        <v>173.85781157113138</v>
      </c>
      <c r="H211" s="438">
        <f>1/23000*(SUMPRODUCT(M207:M213,J207:J213)+SUMPRODUCT(N207:N213,K207:K213)+SUMPRODUCT(O207:O213,L207:L213))/SUM(J207:L213)*K211</f>
        <v>307.14390472141122</v>
      </c>
      <c r="I211" s="439">
        <f>1/23000*(SUMPRODUCT(M207:M213,J207:J213)+SUMPRODUCT(N207:N213,K207:K213)+SUMPRODUCT(O207:O213,L207:L213))/SUM(J207:L213)*L211</f>
        <v>28.307131945975328</v>
      </c>
      <c r="J211" s="7">
        <v>46.113391287560795</v>
      </c>
      <c r="K211" s="8">
        <v>81.465692752108296</v>
      </c>
      <c r="L211" s="9">
        <v>7.5080770881515022</v>
      </c>
      <c r="M211" s="14">
        <v>85539.13779390922</v>
      </c>
      <c r="N211" s="14">
        <v>86343.566951120418</v>
      </c>
      <c r="O211" s="15">
        <v>89203.255790013282</v>
      </c>
      <c r="P211" s="13"/>
      <c r="Q211" s="15"/>
      <c r="R211" s="14"/>
    </row>
    <row r="212" spans="1:18" s="1" customFormat="1" x14ac:dyDescent="0.3">
      <c r="A212" s="428">
        <v>2019</v>
      </c>
      <c r="B212" s="327">
        <v>6</v>
      </c>
      <c r="C212" s="429" t="s">
        <v>5</v>
      </c>
      <c r="D212" s="446">
        <f t="shared" si="177"/>
        <v>202.6047858549916</v>
      </c>
      <c r="E212" s="447">
        <f t="shared" si="178"/>
        <v>1042.4165579824091</v>
      </c>
      <c r="F212" s="448">
        <f t="shared" si="179"/>
        <v>111.55771221867175</v>
      </c>
      <c r="G212" s="437">
        <f>1/23000*(SUMPRODUCT(M207:M213,J207:J213)+SUMPRODUCT(N207:N213,K207:K213)+SUMPRODUCT(O207:O213,L207:L213))/SUM(J207:L213)*J212</f>
        <v>207.8974189264222</v>
      </c>
      <c r="H212" s="438">
        <f>1/23000*(SUMPRODUCT(M207:M213,J207:J213)+SUMPRODUCT(N207:N213,K207:K213)+SUMPRODUCT(O207:O213,L207:L213))/SUM(J207:L213)*K212</f>
        <v>1027.0360236095653</v>
      </c>
      <c r="I212" s="439">
        <f>1/23000*(SUMPRODUCT(M207:M213,J207:J213)+SUMPRODUCT(N207:N213,K207:K213)+SUMPRODUCT(O207:O213,L207:L213))/SUM(J207:L213)*L212</f>
        <v>109.79038146525667</v>
      </c>
      <c r="J212" s="7">
        <v>55.141928567907534</v>
      </c>
      <c r="K212" s="8">
        <v>272.40716764545101</v>
      </c>
      <c r="L212" s="9">
        <v>29.120387369229999</v>
      </c>
      <c r="M212" s="14">
        <v>84507.564310633548</v>
      </c>
      <c r="N212" s="14">
        <v>88013.766454194774</v>
      </c>
      <c r="O212" s="15">
        <v>88111.031920565278</v>
      </c>
      <c r="P212" s="13"/>
      <c r="Q212" s="15"/>
      <c r="R212" s="14"/>
    </row>
    <row r="213" spans="1:18" s="1" customFormat="1" ht="16.2" thickBot="1" x14ac:dyDescent="0.35">
      <c r="A213" s="432">
        <v>2019</v>
      </c>
      <c r="B213" s="409">
        <v>7</v>
      </c>
      <c r="C213" s="433" t="s">
        <v>6</v>
      </c>
      <c r="D213" s="449">
        <f t="shared" si="177"/>
        <v>694.60536391534765</v>
      </c>
      <c r="E213" s="450">
        <f t="shared" si="178"/>
        <v>402.1278943481106</v>
      </c>
      <c r="F213" s="451">
        <f t="shared" si="179"/>
        <v>38.710929524474004</v>
      </c>
      <c r="G213" s="440">
        <f>1/23000*(SUMPRODUCT(M207:M213,J207:J213)+SUMPRODUCT(N207:N213,K207:K213)+SUMPRODUCT(O207:O213,L207:L213))/SUM(J207:L213)*J213</f>
        <v>709.34235706790889</v>
      </c>
      <c r="H213" s="441">
        <f>1/23000*(SUMPRODUCT(M207:M213,J207:J213)+SUMPRODUCT(N207:N213,K207:K213)+SUMPRODUCT(O207:O213,L207:L213))/SUM(J207:L213)*K213</f>
        <v>395.8872539802577</v>
      </c>
      <c r="I213" s="442">
        <f>1/23000*(SUMPRODUCT(M207:M213,J207:J213)+SUMPRODUCT(N207:N213,K207:K213)+SUMPRODUCT(O207:O213,L207:L213))/SUM(J207:L213)*L213</f>
        <v>37.916910996614547</v>
      </c>
      <c r="J213" s="16">
        <v>188.14329579278214</v>
      </c>
      <c r="K213" s="17">
        <v>105.00364455053852</v>
      </c>
      <c r="L213" s="18">
        <v>10.056938698363517</v>
      </c>
      <c r="M213" s="20">
        <v>84913.593666651868</v>
      </c>
      <c r="N213" s="20">
        <v>88082.100479426736</v>
      </c>
      <c r="O213" s="21">
        <v>88531.053610556628</v>
      </c>
      <c r="P213" s="19"/>
      <c r="Q213" s="21"/>
      <c r="R213" s="14"/>
    </row>
    <row r="214" spans="1:18" s="1" customFormat="1" x14ac:dyDescent="0.3">
      <c r="A214" s="430">
        <v>2020</v>
      </c>
      <c r="B214" s="47">
        <v>1</v>
      </c>
      <c r="C214" s="431" t="s">
        <v>0</v>
      </c>
      <c r="D214" s="443">
        <f t="shared" si="177"/>
        <v>868.06797621642897</v>
      </c>
      <c r="E214" s="444">
        <f t="shared" si="178"/>
        <v>390.84926162812724</v>
      </c>
      <c r="F214" s="445">
        <f t="shared" si="179"/>
        <v>41.596058892090802</v>
      </c>
      <c r="G214" s="434">
        <f>1/23000*(SUMPRODUCT(M214:M220,J214:J220)+SUMPRODUCT(N214:N220,K214:K220)+SUMPRODUCT(O214:O220,L214:L220))/SUM(J214:L220)*J214</f>
        <v>949.4262487933421</v>
      </c>
      <c r="H214" s="435">
        <f>1/23000*(SUMPRODUCT(M214:M220,J214:J220)+SUMPRODUCT(N214:N220,K214:K220)+SUMPRODUCT(O214:O220,L214:L220))/SUM(J214:L220)*K214</f>
        <v>377.22144328940169</v>
      </c>
      <c r="I214" s="436">
        <f>1/23000*(SUMPRODUCT(M214:M220,J214:J220)+SUMPRODUCT(N214:N220,K214:K220)+SUMPRODUCT(O214:O220,L214:L220))/SUM(J214:L220)*L214</f>
        <v>40.7868919256696</v>
      </c>
      <c r="J214" s="4">
        <v>231.10572948412766</v>
      </c>
      <c r="K214" s="5">
        <v>91.821810213537049</v>
      </c>
      <c r="L214" s="6">
        <v>9.9281902347360607</v>
      </c>
      <c r="M214" s="11">
        <v>86391.468950358074</v>
      </c>
      <c r="N214" s="11">
        <v>97901.936332351062</v>
      </c>
      <c r="O214" s="12">
        <v>96362.915284481598</v>
      </c>
      <c r="P214" s="458">
        <f>SUM(J214:L220)</f>
        <v>2142.0940314574386</v>
      </c>
      <c r="Q214" s="459">
        <f>(SUMPRODUCT(M214:M220,J214:J220)+SUMPRODUCT(N214:N220,K214:K220)+SUMPRODUCT(O214:O220,L214:L220))/SUM(J214:L220)</f>
        <v>94488.370197445154</v>
      </c>
      <c r="R214" s="14"/>
    </row>
    <row r="215" spans="1:18" s="1" customFormat="1" x14ac:dyDescent="0.3">
      <c r="A215" s="428">
        <v>2020</v>
      </c>
      <c r="B215" s="327">
        <v>2</v>
      </c>
      <c r="C215" s="429" t="s">
        <v>1</v>
      </c>
      <c r="D215" s="446">
        <f t="shared" si="177"/>
        <v>381.5654101126969</v>
      </c>
      <c r="E215" s="447">
        <f t="shared" si="178"/>
        <v>2075.3672008614603</v>
      </c>
      <c r="F215" s="448">
        <f t="shared" si="179"/>
        <v>166.14062956084405</v>
      </c>
      <c r="G215" s="437">
        <f>1/23000*(SUMPRODUCT(M214:M220,J214:J220)+SUMPRODUCT(N214:N220,K214:K220)+SUMPRODUCT(O214:O220,L214:L220))/SUM(J214:L220)*J215</f>
        <v>411.17259350958454</v>
      </c>
      <c r="H215" s="438">
        <f>1/23000*(SUMPRODUCT(M214:M220,J214:J220)+SUMPRODUCT(N214:N220,K214:K220)+SUMPRODUCT(O214:O220,L214:L220))/SUM(J214:L220)*K215</f>
        <v>1990.4264918537244</v>
      </c>
      <c r="I215" s="439">
        <f>1/23000*(SUMPRODUCT(M214:M220,J214:J220)+SUMPRODUCT(N214:N220,K214:K220)+SUMPRODUCT(O214:O220,L214:L220))/SUM(J214:L220)*L215</f>
        <v>160.77758118857872</v>
      </c>
      <c r="J215" s="7">
        <v>100.08607017941928</v>
      </c>
      <c r="K215" s="8">
        <v>484.50205265444924</v>
      </c>
      <c r="L215" s="9">
        <v>39.135867828073692</v>
      </c>
      <c r="M215" s="14">
        <v>87684.574055707504</v>
      </c>
      <c r="N215" s="14">
        <v>98520.626194038996</v>
      </c>
      <c r="O215" s="15">
        <v>97640.213235754331</v>
      </c>
      <c r="P215" s="13"/>
      <c r="Q215" s="15"/>
      <c r="R215" s="14"/>
    </row>
    <row r="216" spans="1:18" s="1" customFormat="1" x14ac:dyDescent="0.3">
      <c r="A216" s="428">
        <v>2020</v>
      </c>
      <c r="B216" s="327">
        <v>3</v>
      </c>
      <c r="C216" s="429" t="s">
        <v>2</v>
      </c>
      <c r="D216" s="446">
        <f t="shared" si="177"/>
        <v>393.39521543677728</v>
      </c>
      <c r="E216" s="447">
        <f t="shared" si="178"/>
        <v>419.808244824312</v>
      </c>
      <c r="F216" s="448">
        <f t="shared" si="179"/>
        <v>31.974913896765667</v>
      </c>
      <c r="G216" s="437">
        <f>1/23000*(SUMPRODUCT(M214:M220,J214:J220)+SUMPRODUCT(N214:N220,K214:K220)+SUMPRODUCT(O214:O220,L214:L220))/SUM(J214:L220)*J216</f>
        <v>417.59030215747578</v>
      </c>
      <c r="H216" s="438">
        <f>1/23000*(SUMPRODUCT(M214:M220,J214:J220)+SUMPRODUCT(N214:N220,K214:K220)+SUMPRODUCT(O214:O220,L214:L220))/SUM(J214:L220)*K216</f>
        <v>398.18715635133606</v>
      </c>
      <c r="I216" s="439">
        <f>1/23000*(SUMPRODUCT(M214:M220,J214:J220)+SUMPRODUCT(N214:N220,K214:K220)+SUMPRODUCT(O214:O220,L214:L220))/SUM(J214:L220)*L216</f>
        <v>30.522896538365767</v>
      </c>
      <c r="J216" s="7">
        <v>101.64824442999694</v>
      </c>
      <c r="K216" s="8">
        <v>96.925204413445996</v>
      </c>
      <c r="L216" s="9">
        <v>7.4297674826588826</v>
      </c>
      <c r="M216" s="14">
        <v>89013.73561131311</v>
      </c>
      <c r="N216" s="14">
        <v>99618.976192942646</v>
      </c>
      <c r="O216" s="15">
        <v>98983.315607398428</v>
      </c>
      <c r="P216" s="13"/>
      <c r="Q216" s="15"/>
      <c r="R216" s="14"/>
    </row>
    <row r="217" spans="1:18" s="1" customFormat="1" x14ac:dyDescent="0.3">
      <c r="A217" s="428">
        <v>2020</v>
      </c>
      <c r="B217" s="327">
        <v>4</v>
      </c>
      <c r="C217" s="429" t="s">
        <v>3</v>
      </c>
      <c r="D217" s="446">
        <f t="shared" si="177"/>
        <v>246.23568915157944</v>
      </c>
      <c r="E217" s="447">
        <f t="shared" si="178"/>
        <v>291.42236376551926</v>
      </c>
      <c r="F217" s="448">
        <f t="shared" si="179"/>
        <v>25.52944587966363</v>
      </c>
      <c r="G217" s="437">
        <f>1/23000*(SUMPRODUCT(M214:M220,J214:J220)+SUMPRODUCT(N214:N220,K214:K220)+SUMPRODUCT(O214:O220,L214:L220))/SUM(J214:L220)*J217</f>
        <v>253.0803145644268</v>
      </c>
      <c r="H217" s="438">
        <f>1/23000*(SUMPRODUCT(M214:M220,J214:J220)+SUMPRODUCT(N214:N220,K214:K220)+SUMPRODUCT(O214:O220,L214:L220))/SUM(J214:L220)*K217</f>
        <v>278.15438574767916</v>
      </c>
      <c r="I217" s="439">
        <f>1/23000*(SUMPRODUCT(M214:M220,J214:J220)+SUMPRODUCT(N214:N220,K214:K220)+SUMPRODUCT(O214:O220,L214:L220))/SUM(J214:L220)*L217</f>
        <v>24.55908559734241</v>
      </c>
      <c r="J217" s="7">
        <v>61.603848418788843</v>
      </c>
      <c r="K217" s="8">
        <v>67.707283540060502</v>
      </c>
      <c r="L217" s="9">
        <v>5.9780792869909032</v>
      </c>
      <c r="M217" s="14">
        <v>91932.906723389286</v>
      </c>
      <c r="N217" s="14">
        <v>98995.470149694243</v>
      </c>
      <c r="O217" s="15">
        <v>98221.724243443779</v>
      </c>
      <c r="P217" s="13"/>
      <c r="Q217" s="15"/>
      <c r="R217" s="14"/>
    </row>
    <row r="218" spans="1:18" s="1" customFormat="1" x14ac:dyDescent="0.3">
      <c r="A218" s="428">
        <v>2020</v>
      </c>
      <c r="B218" s="327">
        <v>5</v>
      </c>
      <c r="C218" s="429" t="s">
        <v>4</v>
      </c>
      <c r="D218" s="446">
        <f t="shared" si="177"/>
        <v>185.35079584273501</v>
      </c>
      <c r="E218" s="447">
        <f t="shared" si="178"/>
        <v>370.97085174613551</v>
      </c>
      <c r="F218" s="448">
        <f t="shared" si="179"/>
        <v>34.30073510053996</v>
      </c>
      <c r="G218" s="437">
        <f>1/23000*(SUMPRODUCT(M214:M220,J214:J220)+SUMPRODUCT(N214:N220,K214:K220)+SUMPRODUCT(O214:O220,L214:L220))/SUM(J214:L220)*J218</f>
        <v>193.76104384058999</v>
      </c>
      <c r="H218" s="438">
        <f>1/23000*(SUMPRODUCT(M214:M220,J214:J220)+SUMPRODUCT(N214:N220,K214:K220)+SUMPRODUCT(O214:O220,L214:L220))/SUM(J214:L220)*K218</f>
        <v>364.2667259237013</v>
      </c>
      <c r="I218" s="439">
        <f>1/23000*(SUMPRODUCT(M214:M220,J214:J220)+SUMPRODUCT(N214:N220,K214:K220)+SUMPRODUCT(O214:O220,L214:L220))/SUM(J214:L220)*L218</f>
        <v>33.529343532160247</v>
      </c>
      <c r="J218" s="7">
        <v>47.164576963505169</v>
      </c>
      <c r="K218" s="8">
        <v>88.668422142724864</v>
      </c>
      <c r="L218" s="9">
        <v>8.1615853848279976</v>
      </c>
      <c r="M218" s="14">
        <v>90387.078159983634</v>
      </c>
      <c r="N218" s="14">
        <v>96227.375924509819</v>
      </c>
      <c r="O218" s="15">
        <v>96662.213297305992</v>
      </c>
      <c r="P218" s="13"/>
      <c r="Q218" s="15"/>
      <c r="R218" s="14"/>
    </row>
    <row r="219" spans="1:18" s="1" customFormat="1" x14ac:dyDescent="0.3">
      <c r="A219" s="428">
        <v>2020</v>
      </c>
      <c r="B219" s="327">
        <v>6</v>
      </c>
      <c r="C219" s="429" t="s">
        <v>5</v>
      </c>
      <c r="D219" s="446">
        <f t="shared" si="177"/>
        <v>219.2093232473226</v>
      </c>
      <c r="E219" s="447">
        <f t="shared" si="178"/>
        <v>1248.0970715662256</v>
      </c>
      <c r="F219" s="448">
        <f t="shared" si="179"/>
        <v>131.61383429820228</v>
      </c>
      <c r="G219" s="437">
        <f>1/23000*(SUMPRODUCT(M214:M220,J214:J220)+SUMPRODUCT(N214:N220,K214:K220)+SUMPRODUCT(O214:O220,L214:L220))/SUM(J214:L220)*J219</f>
        <v>231.78263562813785</v>
      </c>
      <c r="H219" s="438">
        <f>1/23000*(SUMPRODUCT(M214:M220,J214:J220)+SUMPRODUCT(N214:N220,K214:K220)+SUMPRODUCT(O214:O220,L214:L220))/SUM(J214:L220)*K219</f>
        <v>1211.7809653055883</v>
      </c>
      <c r="I219" s="439">
        <f>1/23000*(SUMPRODUCT(M214:M220,J214:J220)+SUMPRODUCT(N214:N220,K214:K220)+SUMPRODUCT(O214:O220,L214:L220))/SUM(J214:L220)*L219</f>
        <v>130.12228130286263</v>
      </c>
      <c r="J219" s="7">
        <v>56.419648347276862</v>
      </c>
      <c r="K219" s="8">
        <v>294.96711758059433</v>
      </c>
      <c r="L219" s="9">
        <v>31.673871225760251</v>
      </c>
      <c r="M219" s="14">
        <v>89362.741214812399</v>
      </c>
      <c r="N219" s="14">
        <v>97320.111073668202</v>
      </c>
      <c r="O219" s="15">
        <v>95571.462271928016</v>
      </c>
      <c r="P219" s="13"/>
      <c r="Q219" s="15"/>
      <c r="R219" s="14"/>
    </row>
    <row r="220" spans="1:18" s="1" customFormat="1" ht="16.2" thickBot="1" x14ac:dyDescent="0.35">
      <c r="A220" s="432">
        <v>2020</v>
      </c>
      <c r="B220" s="409">
        <v>7</v>
      </c>
      <c r="C220" s="433" t="s">
        <v>6</v>
      </c>
      <c r="D220" s="449">
        <f t="shared" si="177"/>
        <v>751.09643025297271</v>
      </c>
      <c r="E220" s="450">
        <f t="shared" si="178"/>
        <v>481.89352613819307</v>
      </c>
      <c r="F220" s="451">
        <f t="shared" si="179"/>
        <v>45.644319063502685</v>
      </c>
      <c r="G220" s="440">
        <f>1/23000*(SUMPRODUCT(M214:M220,J214:J220)+SUMPRODUCT(N214:N220,K214:K220)+SUMPRODUCT(O214:O220,L214:L220))/SUM(J214:L220)*J220</f>
        <v>790.74644846760634</v>
      </c>
      <c r="H220" s="441">
        <f>1/23000*(SUMPRODUCT(M214:M220,J214:J220)+SUMPRODUCT(N214:N220,K214:K220)+SUMPRODUCT(O214:O220,L214:L220))/SUM(J214:L220)*K220</f>
        <v>467.30730683138455</v>
      </c>
      <c r="I220" s="442">
        <f>1/23000*(SUMPRODUCT(M214:M220,J214:J220)+SUMPRODUCT(N214:N220,K214:K220)+SUMPRODUCT(O214:O220,L214:L220))/SUM(J214:L220)*L220</f>
        <v>44.927155133135471</v>
      </c>
      <c r="J220" s="16">
        <v>192.48049550172794</v>
      </c>
      <c r="K220" s="17">
        <v>113.75016877381233</v>
      </c>
      <c r="L220" s="18">
        <v>10.935997370923598</v>
      </c>
      <c r="M220" s="20">
        <v>89750.485371455667</v>
      </c>
      <c r="N220" s="20">
        <v>97437.667307708703</v>
      </c>
      <c r="O220" s="21">
        <v>95996.670706212826</v>
      </c>
      <c r="P220" s="19"/>
      <c r="Q220" s="21"/>
      <c r="R220" s="14"/>
    </row>
    <row r="221" spans="1:18" s="1" customFormat="1" x14ac:dyDescent="0.3">
      <c r="A221" s="430">
        <v>2021</v>
      </c>
      <c r="B221" s="47">
        <v>1</v>
      </c>
      <c r="C221" s="431" t="s">
        <v>0</v>
      </c>
      <c r="D221" s="443">
        <f t="shared" si="177"/>
        <v>941.13321542088477</v>
      </c>
      <c r="E221" s="444">
        <f t="shared" si="178"/>
        <v>467.48942767261155</v>
      </c>
      <c r="F221" s="445">
        <f t="shared" si="179"/>
        <v>49.021186106331513</v>
      </c>
      <c r="G221" s="434">
        <f>1/23000*(SUMPRODUCT(M221:M227,J221:J227)+SUMPRODUCT(N221:N227,K221:K227)+SUMPRODUCT(O221:O227,L221:L227))/SUM(J221:L227)*J221</f>
        <v>1056.6981114388564</v>
      </c>
      <c r="H221" s="435">
        <f>1/23000*(SUMPRODUCT(M221:M227,J221:J227)+SUMPRODUCT(N221:N227,K221:K227)+SUMPRODUCT(O221:O227,L221:L227))/SUM(J221:L227)*K221</f>
        <v>446.28235090471719</v>
      </c>
      <c r="I221" s="436">
        <f>1/23000*(SUMPRODUCT(M221:M227,J221:J227)+SUMPRODUCT(N221:N227,K221:K227)+SUMPRODUCT(O221:O227,L221:L227))/SUM(J221:L227)*L221</f>
        <v>48.585369078902716</v>
      </c>
      <c r="J221" s="4">
        <v>236.74369518996431</v>
      </c>
      <c r="K221" s="5">
        <v>99.985541478239455</v>
      </c>
      <c r="L221" s="6">
        <v>10.885114379778294</v>
      </c>
      <c r="M221" s="11">
        <v>91432.483290891614</v>
      </c>
      <c r="N221" s="11">
        <v>107538.11678671715</v>
      </c>
      <c r="O221" s="12">
        <v>103580.65529749529</v>
      </c>
      <c r="P221" s="458">
        <f>SUM(J221:L227)</f>
        <v>2283.6085043058106</v>
      </c>
      <c r="Q221" s="459">
        <f>(SUMPRODUCT(M221:M227,J221:J227)+SUMPRODUCT(N221:N227,K221:K227)+SUMPRODUCT(O221:O227,L221:L227))/SUM(J221:L227)</f>
        <v>102659.78379526432</v>
      </c>
      <c r="R221" s="14"/>
    </row>
    <row r="222" spans="1:18" s="1" customFormat="1" x14ac:dyDescent="0.3">
      <c r="A222" s="428">
        <v>2021</v>
      </c>
      <c r="B222" s="327">
        <v>2</v>
      </c>
      <c r="C222" s="429" t="s">
        <v>1</v>
      </c>
      <c r="D222" s="446">
        <f t="shared" si="177"/>
        <v>413.21977081465633</v>
      </c>
      <c r="E222" s="447">
        <f t="shared" si="178"/>
        <v>2498.4071173444008</v>
      </c>
      <c r="F222" s="448">
        <f t="shared" si="179"/>
        <v>195.47504346535482</v>
      </c>
      <c r="G222" s="437">
        <f>1/23000*(SUMPRODUCT(M221:M227,J221:J227)+SUMPRODUCT(N221:N227,K221:K227)+SUMPRODUCT(O221:O227,L221:L227))/SUM(J221:L227)*J222</f>
        <v>457.43484578381333</v>
      </c>
      <c r="H222" s="438">
        <f>1/23000*(SUMPRODUCT(M221:M227,J221:J227)+SUMPRODUCT(N221:N227,K221:K227)+SUMPRODUCT(O221:O227,L221:L227))/SUM(J221:L227)*K222</f>
        <v>2360.3647689718541</v>
      </c>
      <c r="I222" s="439">
        <f>1/23000*(SUMPRODUCT(M221:M227,J221:J227)+SUMPRODUCT(N221:N227,K221:K227)+SUMPRODUCT(O221:O227,L221:L227))/SUM(J221:L227)*L222</f>
        <v>191.37125229304584</v>
      </c>
      <c r="J222" s="7">
        <v>102.48415751595454</v>
      </c>
      <c r="K222" s="8">
        <v>528.81846892080591</v>
      </c>
      <c r="L222" s="9">
        <v>42.875005576848842</v>
      </c>
      <c r="M222" s="14">
        <v>92736.818637139339</v>
      </c>
      <c r="N222" s="14">
        <v>108663.68532133612</v>
      </c>
      <c r="O222" s="15">
        <v>104861.2341669483</v>
      </c>
      <c r="P222" s="13"/>
      <c r="Q222" s="15"/>
      <c r="R222" s="14"/>
    </row>
    <row r="223" spans="1:18" s="1" customFormat="1" x14ac:dyDescent="0.3">
      <c r="A223" s="428">
        <v>2021</v>
      </c>
      <c r="B223" s="327">
        <v>3</v>
      </c>
      <c r="C223" s="429" t="s">
        <v>2</v>
      </c>
      <c r="D223" s="446">
        <f t="shared" si="177"/>
        <v>425.51133263356456</v>
      </c>
      <c r="E223" s="447">
        <f t="shared" si="178"/>
        <v>505.95182463603987</v>
      </c>
      <c r="F223" s="448">
        <f t="shared" si="179"/>
        <v>37.565861210623289</v>
      </c>
      <c r="G223" s="437">
        <f>1/23000*(SUMPRODUCT(M221:M227,J221:J227)+SUMPRODUCT(N221:N227,K221:K227)+SUMPRODUCT(O221:O227,L221:L227))/SUM(J221:L227)*J223</f>
        <v>464.42641882202889</v>
      </c>
      <c r="H223" s="438">
        <f>1/23000*(SUMPRODUCT(M221:M227,J221:J227)+SUMPRODUCT(N221:N227,K221:K227)+SUMPRODUCT(O221:O227,L221:L227))/SUM(J221:L227)*K223</f>
        <v>472.40770417062157</v>
      </c>
      <c r="I223" s="439">
        <f>1/23000*(SUMPRODUCT(M221:M227,J221:J227)+SUMPRODUCT(N221:N227,K221:K227)+SUMPRODUCT(O221:O227,L221:L227))/SUM(J221:L227)*L223</f>
        <v>36.311695281645079</v>
      </c>
      <c r="J223" s="7">
        <v>104.05055648869791</v>
      </c>
      <c r="K223" s="8">
        <v>105.83869159118095</v>
      </c>
      <c r="L223" s="9">
        <v>8.1353083028445159</v>
      </c>
      <c r="M223" s="14">
        <v>94057.74443537007</v>
      </c>
      <c r="N223" s="14">
        <v>109949.31807715738</v>
      </c>
      <c r="O223" s="15">
        <v>106205.53956661142</v>
      </c>
      <c r="P223" s="13"/>
      <c r="Q223" s="15"/>
      <c r="R223" s="14"/>
    </row>
    <row r="224" spans="1:18" s="1" customFormat="1" x14ac:dyDescent="0.3">
      <c r="A224" s="428">
        <v>2021</v>
      </c>
      <c r="B224" s="327">
        <v>4</v>
      </c>
      <c r="C224" s="429" t="s">
        <v>3</v>
      </c>
      <c r="D224" s="446">
        <f t="shared" si="177"/>
        <v>265.59568075277156</v>
      </c>
      <c r="E224" s="447">
        <f t="shared" si="178"/>
        <v>348.12645315250307</v>
      </c>
      <c r="F224" s="448">
        <f t="shared" si="179"/>
        <v>30.019387363023291</v>
      </c>
      <c r="G224" s="437">
        <f>1/23000*(SUMPRODUCT(M221:M227,J221:J227)+SUMPRODUCT(N221:N227,K221:K227)+SUMPRODUCT(O221:O227,L221:L227))/SUM(J221:L227)*J224</f>
        <v>281.17232257251328</v>
      </c>
      <c r="H224" s="438">
        <f>1/23000*(SUMPRODUCT(M221:M227,J221:J227)+SUMPRODUCT(N221:N227,K221:K227)+SUMPRODUCT(O221:O227,L221:L227))/SUM(J221:L227)*K224</f>
        <v>328.98267331740573</v>
      </c>
      <c r="I224" s="439">
        <f>1/23000*(SUMPRODUCT(M221:M227,J221:J227)+SUMPRODUCT(N221:N227,K221:K227)+SUMPRODUCT(O221:O227,L221:L227))/SUM(J221:L227)*L224</f>
        <v>29.230139503205123</v>
      </c>
      <c r="J224" s="7">
        <v>62.994126619874343</v>
      </c>
      <c r="K224" s="8">
        <v>73.705605121772891</v>
      </c>
      <c r="L224" s="9">
        <v>6.5487495075430946</v>
      </c>
      <c r="M224" s="14">
        <v>96972.543078111034</v>
      </c>
      <c r="N224" s="14">
        <v>108633.64338816481</v>
      </c>
      <c r="O224" s="15">
        <v>105431.71769728775</v>
      </c>
      <c r="P224" s="13"/>
      <c r="Q224" s="15"/>
      <c r="R224" s="14"/>
    </row>
    <row r="225" spans="1:18" s="1" customFormat="1" x14ac:dyDescent="0.3">
      <c r="A225" s="428">
        <v>2021</v>
      </c>
      <c r="B225" s="327">
        <v>5</v>
      </c>
      <c r="C225" s="429" t="s">
        <v>4</v>
      </c>
      <c r="D225" s="446">
        <f t="shared" si="177"/>
        <v>200.17930878784588</v>
      </c>
      <c r="E225" s="447">
        <f t="shared" si="178"/>
        <v>449.21819346082577</v>
      </c>
      <c r="F225" s="448">
        <f t="shared" si="179"/>
        <v>40.383858376521239</v>
      </c>
      <c r="G225" s="437">
        <f>1/23000*(SUMPRODUCT(M221:M227,J221:J227)+SUMPRODUCT(N221:N227,K221:K227)+SUMPRODUCT(O221:O227,L221:L227))/SUM(J221:L227)*J225</f>
        <v>215.33799997926869</v>
      </c>
      <c r="H225" s="438">
        <f>1/23000*(SUMPRODUCT(M221:M227,J221:J227)+SUMPRODUCT(N221:N227,K221:K227)+SUMPRODUCT(O221:O227,L221:L227))/SUM(J221:L227)*K225</f>
        <v>433.14445307266885</v>
      </c>
      <c r="I225" s="439">
        <f>1/23000*(SUMPRODUCT(M221:M227,J221:J227)+SUMPRODUCT(N221:N227,K221:K227)+SUMPRODUCT(O221:O227,L221:L227))/SUM(J221:L227)*L225</f>
        <v>39.915515127255269</v>
      </c>
      <c r="J225" s="7">
        <v>48.24453955017632</v>
      </c>
      <c r="K225" s="8">
        <v>97.04211378955722</v>
      </c>
      <c r="L225" s="9">
        <v>8.9427116830653297</v>
      </c>
      <c r="M225" s="14">
        <v>95433.061338101805</v>
      </c>
      <c r="N225" s="14">
        <v>106469.42905638591</v>
      </c>
      <c r="O225" s="15">
        <v>103864.328357907</v>
      </c>
      <c r="P225" s="13"/>
      <c r="Q225" s="15"/>
      <c r="R225" s="14"/>
    </row>
    <row r="226" spans="1:18" s="1" customFormat="1" x14ac:dyDescent="0.3">
      <c r="A226" s="428">
        <v>2021</v>
      </c>
      <c r="B226" s="327">
        <v>6</v>
      </c>
      <c r="C226" s="429" t="s">
        <v>5</v>
      </c>
      <c r="D226" s="446">
        <f t="shared" si="177"/>
        <v>236.94341393632001</v>
      </c>
      <c r="E226" s="447">
        <f t="shared" si="178"/>
        <v>1491.0138285370303</v>
      </c>
      <c r="F226" s="448">
        <f t="shared" si="179"/>
        <v>155.23750713081742</v>
      </c>
      <c r="G226" s="437">
        <f>1/23000*(SUMPRODUCT(M221:M227,J221:J227)+SUMPRODUCT(N221:N227,K221:K227)+SUMPRODUCT(O221:O227,L221:L227))/SUM(J221:L227)*J226</f>
        <v>257.6292054841233</v>
      </c>
      <c r="H226" s="438">
        <f>1/23000*(SUMPRODUCT(M221:M227,J221:J227)+SUMPRODUCT(N221:N227,K221:K227)+SUMPRODUCT(O221:O227,L221:L227))/SUM(J221:L227)*K226</f>
        <v>1433.1491229413034</v>
      </c>
      <c r="I226" s="439">
        <f>1/23000*(SUMPRODUCT(M221:M227,J221:J227)+SUMPRODUCT(N221:N227,K221:K227)+SUMPRODUCT(O221:O227,L221:L227))/SUM(J221:L227)*L226</f>
        <v>155.05130109097078</v>
      </c>
      <c r="J226" s="7">
        <v>57.719503266752227</v>
      </c>
      <c r="K226" s="8">
        <v>321.08415397978393</v>
      </c>
      <c r="L226" s="9">
        <v>34.737847609385234</v>
      </c>
      <c r="M226" s="14">
        <v>94416.933828231908</v>
      </c>
      <c r="N226" s="14">
        <v>106804.76638691698</v>
      </c>
      <c r="O226" s="15">
        <v>102783.071195354</v>
      </c>
      <c r="P226" s="13"/>
      <c r="Q226" s="15"/>
      <c r="R226" s="14"/>
    </row>
    <row r="227" spans="1:18" s="1" customFormat="1" ht="16.2" thickBot="1" x14ac:dyDescent="0.35">
      <c r="A227" s="432">
        <v>2021</v>
      </c>
      <c r="B227" s="409">
        <v>7</v>
      </c>
      <c r="C227" s="433" t="s">
        <v>6</v>
      </c>
      <c r="D227" s="449">
        <f t="shared" si="177"/>
        <v>811.40434516671678</v>
      </c>
      <c r="E227" s="450">
        <f t="shared" si="178"/>
        <v>577.10069301178771</v>
      </c>
      <c r="F227" s="451">
        <f t="shared" si="179"/>
        <v>53.817999935083392</v>
      </c>
      <c r="G227" s="440">
        <f>1/23000*(SUMPRODUCT(M221:M227,J221:J227)+SUMPRODUCT(N221:N227,K221:K227)+SUMPRODUCT(O221:O227,L221:L227))/SUM(J221:L227)*J227</f>
        <v>878.82588772783265</v>
      </c>
      <c r="H227" s="441">
        <f>1/23000*(SUMPRODUCT(M221:M227,J221:J227)+SUMPRODUCT(N221:N227,K221:K227)+SUMPRODUCT(O221:O227,L221:L227))/SUM(J221:L227)*K227</f>
        <v>552.97119549708771</v>
      </c>
      <c r="I227" s="442">
        <f>1/23000*(SUMPRODUCT(M221:M227,J221:J227)+SUMPRODUCT(N221:N227,K221:K227)+SUMPRODUCT(O221:O227,L221:L227))/SUM(J221:L227)*L227</f>
        <v>53.523115856594032</v>
      </c>
      <c r="J227" s="16">
        <v>196.89302539396709</v>
      </c>
      <c r="K227" s="17">
        <v>123.88821626390092</v>
      </c>
      <c r="L227" s="18">
        <v>11.991372075716859</v>
      </c>
      <c r="M227" s="20">
        <v>94783.956422492498</v>
      </c>
      <c r="N227" s="20">
        <v>107139.45474036786</v>
      </c>
      <c r="O227" s="21">
        <v>103225.38494269182</v>
      </c>
      <c r="P227" s="19"/>
      <c r="Q227" s="21"/>
      <c r="R227" s="14"/>
    </row>
    <row r="228" spans="1:18" s="1" customFormat="1" x14ac:dyDescent="0.3">
      <c r="A228" s="430">
        <v>2022</v>
      </c>
      <c r="B228" s="47">
        <v>1</v>
      </c>
      <c r="C228" s="431" t="s">
        <v>0</v>
      </c>
      <c r="D228" s="443">
        <f t="shared" si="177"/>
        <v>1019.1282620257385</v>
      </c>
      <c r="E228" s="444">
        <f t="shared" si="178"/>
        <v>558.48046919408444</v>
      </c>
      <c r="F228" s="445">
        <f t="shared" si="179"/>
        <v>57.782837031150116</v>
      </c>
      <c r="G228" s="434">
        <f>1/23000*(SUMPRODUCT(M228:M234,J228:J234)+SUMPRODUCT(N228:N234,K228:K234)+SUMPRODUCT(O228:O234,L228:L234))/SUM(J228:L234)*J228</f>
        <v>1171.976538650621</v>
      </c>
      <c r="H228" s="435">
        <f>1/23000*(SUMPRODUCT(M228:M234,J228:J234)+SUMPRODUCT(N228:N234,K228:K234)+SUMPRODUCT(O228:O234,L228:L234))/SUM(J228:L234)*K228</f>
        <v>529.12587873860969</v>
      </c>
      <c r="I228" s="436">
        <f>1/23000*(SUMPRODUCT(M228:M234,J228:J234)+SUMPRODUCT(N228:N234,K228:K234)+SUMPRODUCT(O228:O234,L228:L234))/SUM(J228:L234)*L228</f>
        <v>58.179327909221065</v>
      </c>
      <c r="J228" s="4">
        <v>242.48880604215427</v>
      </c>
      <c r="K228" s="5">
        <v>109.47924156319728</v>
      </c>
      <c r="L228" s="6">
        <v>12.037643498636365</v>
      </c>
      <c r="M228" s="11">
        <v>96664.049813982681</v>
      </c>
      <c r="N228" s="11">
        <v>117328.64247190727</v>
      </c>
      <c r="O228" s="12">
        <v>110404.10457968817</v>
      </c>
      <c r="P228" s="458">
        <f>SUM(J228:L234)</f>
        <v>2446.266407065491</v>
      </c>
      <c r="Q228" s="459">
        <f>(SUMPRODUCT(M228:M234,J228:J234)+SUMPRODUCT(N228:N234,K228:K234)+SUMPRODUCT(O228:O234,L228:L234))/SUM(J228:L234)</f>
        <v>111161.6689814471</v>
      </c>
      <c r="R228" s="14"/>
    </row>
    <row r="229" spans="1:18" s="1" customFormat="1" x14ac:dyDescent="0.3">
      <c r="A229" s="428">
        <v>2022</v>
      </c>
      <c r="B229" s="327">
        <v>2</v>
      </c>
      <c r="C229" s="429" t="s">
        <v>1</v>
      </c>
      <c r="D229" s="446">
        <f t="shared" si="177"/>
        <v>447.0014741947042</v>
      </c>
      <c r="E229" s="447">
        <f t="shared" si="178"/>
        <v>3007.1772537920806</v>
      </c>
      <c r="F229" s="448">
        <f t="shared" si="179"/>
        <v>230.10404639829363</v>
      </c>
      <c r="G229" s="437">
        <f>1/23000*(SUMPRODUCT(M228:M234,J228:J234)+SUMPRODUCT(N228:N234,K228:K234)+SUMPRODUCT(O228:O234,L228:L234))/SUM(J228:L234)*J229</f>
        <v>507.13290430257217</v>
      </c>
      <c r="H229" s="438">
        <f>1/23000*(SUMPRODUCT(M228:M234,J228:J234)+SUMPRODUCT(N228:N234,K228:K234)+SUMPRODUCT(O228:O234,L228:L234))/SUM(J228:L234)*K229</f>
        <v>2806.0174326559363</v>
      </c>
      <c r="I229" s="439">
        <f>1/23000*(SUMPRODUCT(M228:M234,J228:J234)+SUMPRODUCT(N228:N234,K228:K234)+SUMPRODUCT(O228:O234,L228:L234))/SUM(J228:L234)*L229</f>
        <v>229.01447481291109</v>
      </c>
      <c r="J229" s="7">
        <v>104.92876641592969</v>
      </c>
      <c r="K229" s="8">
        <v>580.58143191299155</v>
      </c>
      <c r="L229" s="9">
        <v>47.384435381013155</v>
      </c>
      <c r="M229" s="14">
        <v>97981.080476301009</v>
      </c>
      <c r="N229" s="14">
        <v>119130.70765856534</v>
      </c>
      <c r="O229" s="15">
        <v>111690.5377178221</v>
      </c>
      <c r="P229" s="13"/>
      <c r="Q229" s="15"/>
      <c r="R229" s="14"/>
    </row>
    <row r="230" spans="1:18" s="1" customFormat="1" x14ac:dyDescent="0.3">
      <c r="A230" s="428">
        <v>2022</v>
      </c>
      <c r="B230" s="327">
        <v>3</v>
      </c>
      <c r="C230" s="429" t="s">
        <v>2</v>
      </c>
      <c r="D230" s="446">
        <f t="shared" si="177"/>
        <v>459.76929275996235</v>
      </c>
      <c r="E230" s="447">
        <f t="shared" si="178"/>
        <v>610.06829873522997</v>
      </c>
      <c r="F230" s="448">
        <f t="shared" si="179"/>
        <v>44.169368670077283</v>
      </c>
      <c r="G230" s="437">
        <f>1/23000*(SUMPRODUCT(M228:M234,J228:J234)+SUMPRODUCT(N228:N234,K228:K234)+SUMPRODUCT(O228:O234,L228:L234))/SUM(J228:L234)*J230</f>
        <v>514.72797062725033</v>
      </c>
      <c r="H230" s="438">
        <f>1/23000*(SUMPRODUCT(M228:M234,J228:J234)+SUMPRODUCT(N228:N234,K228:K234)+SUMPRODUCT(O228:O234,L228:L234))/SUM(J228:L234)*K230</f>
        <v>561.96044381386821</v>
      </c>
      <c r="I230" s="439">
        <f>1/23000*(SUMPRODUCT(M228:M234,J228:J234)+SUMPRODUCT(N228:N234,K228:K234)+SUMPRODUCT(O228:O234,L228:L234))/SUM(J228:L234)*L230</f>
        <v>43.436203544689747</v>
      </c>
      <c r="J230" s="7">
        <v>106.5002300964251</v>
      </c>
      <c r="K230" s="8">
        <v>116.27290527525426</v>
      </c>
      <c r="L230" s="9">
        <v>8.9872047683505265</v>
      </c>
      <c r="M230" s="14">
        <v>99292.684381102532</v>
      </c>
      <c r="N230" s="14">
        <v>120677.90718476658</v>
      </c>
      <c r="O230" s="15">
        <v>113037.98072893255</v>
      </c>
      <c r="P230" s="13"/>
      <c r="Q230" s="15"/>
      <c r="R230" s="14"/>
    </row>
    <row r="231" spans="1:18" s="1" customFormat="1" x14ac:dyDescent="0.3">
      <c r="A231" s="428">
        <v>2022</v>
      </c>
      <c r="B231" s="327">
        <v>4</v>
      </c>
      <c r="C231" s="429" t="s">
        <v>3</v>
      </c>
      <c r="D231" s="446">
        <f t="shared" si="177"/>
        <v>286.26643062927445</v>
      </c>
      <c r="E231" s="447">
        <f t="shared" si="178"/>
        <v>415.45389825441026</v>
      </c>
      <c r="F231" s="448">
        <f t="shared" si="179"/>
        <v>35.317397530763444</v>
      </c>
      <c r="G231" s="437">
        <f>1/23000*(SUMPRODUCT(M228:M234,J228:J234)+SUMPRODUCT(N228:N234,K228:K234)+SUMPRODUCT(O228:O234,L228:L234))/SUM(J228:L234)*J231</f>
        <v>311.36027960915652</v>
      </c>
      <c r="H231" s="438">
        <f>1/23000*(SUMPRODUCT(M228:M234,J228:J234)+SUMPRODUCT(N228:N234,K228:K234)+SUMPRODUCT(O228:O234,L228:L234))/SUM(J228:L234)*K231</f>
        <v>389.98259133509248</v>
      </c>
      <c r="I231" s="439">
        <f>1/23000*(SUMPRODUCT(M228:M234,J228:J234)+SUMPRODUCT(N228:N234,K228:K234)+SUMPRODUCT(O228:O234,L228:L234))/SUM(J228:L234)*L231</f>
        <v>34.977433260674971</v>
      </c>
      <c r="J231" s="7">
        <v>64.422264406679787</v>
      </c>
      <c r="K231" s="8">
        <v>80.689680920535238</v>
      </c>
      <c r="L231" s="9">
        <v>7.2370356829546374</v>
      </c>
      <c r="M231" s="14">
        <v>102202.67736802217</v>
      </c>
      <c r="N231" s="14">
        <v>118422.07765404126</v>
      </c>
      <c r="O231" s="15">
        <v>112242.10834289054</v>
      </c>
      <c r="P231" s="13"/>
      <c r="Q231" s="15"/>
      <c r="R231" s="14"/>
    </row>
    <row r="232" spans="1:18" s="1" customFormat="1" x14ac:dyDescent="0.3">
      <c r="A232" s="428">
        <v>2022</v>
      </c>
      <c r="B232" s="327">
        <v>5</v>
      </c>
      <c r="C232" s="429" t="s">
        <v>4</v>
      </c>
      <c r="D232" s="446">
        <f t="shared" ref="D232:D263" si="180">J232*M232/23000</f>
        <v>215.95757576954372</v>
      </c>
      <c r="E232" s="447">
        <f t="shared" ref="E232:E263" si="181">K232*N232/23000</f>
        <v>542.93608688303732</v>
      </c>
      <c r="F232" s="448">
        <f t="shared" ref="F232:F263" si="182">L232*O232/23000</f>
        <v>47.566815960568562</v>
      </c>
      <c r="G232" s="437">
        <f>1/23000*(SUMPRODUCT(M228:M234,J228:J234)+SUMPRODUCT(N228:N234,K228:K234)+SUMPRODUCT(O228:O234,L228:L234))/SUM(J228:L234)*J232</f>
        <v>238.46387658127185</v>
      </c>
      <c r="H232" s="438">
        <f>1/23000*(SUMPRODUCT(M228:M234,J228:J234)+SUMPRODUCT(N228:N234,K228:K234)+SUMPRODUCT(O228:O234,L228:L234))/SUM(J228:L234)*K232</f>
        <v>516.17680016058057</v>
      </c>
      <c r="I232" s="439">
        <f>1/23000*(SUMPRODUCT(M228:M234,J228:J234)+SUMPRODUCT(N228:N234,K228:K234)+SUMPRODUCT(O228:O234,L228:L234))/SUM(J228:L234)*L232</f>
        <v>47.78219611552111</v>
      </c>
      <c r="J232" s="7">
        <v>49.33957191920755</v>
      </c>
      <c r="K232" s="8">
        <v>106.80000140763272</v>
      </c>
      <c r="L232" s="9">
        <v>9.8864160706367876</v>
      </c>
      <c r="M232" s="14">
        <v>100670.19330514049</v>
      </c>
      <c r="N232" s="14">
        <v>116924.43664534827</v>
      </c>
      <c r="O232" s="15">
        <v>110660.603324437</v>
      </c>
      <c r="P232" s="13"/>
      <c r="Q232" s="15"/>
      <c r="R232" s="14"/>
    </row>
    <row r="233" spans="1:18" s="1" customFormat="1" x14ac:dyDescent="0.3">
      <c r="A233" s="428">
        <v>2022</v>
      </c>
      <c r="B233" s="327">
        <v>6</v>
      </c>
      <c r="C233" s="429" t="s">
        <v>5</v>
      </c>
      <c r="D233" s="446">
        <f t="shared" si="180"/>
        <v>255.85556062785361</v>
      </c>
      <c r="E233" s="447">
        <f t="shared" si="181"/>
        <v>1777.0775310417259</v>
      </c>
      <c r="F233" s="448">
        <f t="shared" si="182"/>
        <v>183.09918227825165</v>
      </c>
      <c r="G233" s="437">
        <f>1/23000*(SUMPRODUCT(M228:M234,J228:J234)+SUMPRODUCT(N228:N234,K228:K234)+SUMPRODUCT(O228:O234,L228:L234))/SUM(J228:L234)*J233</f>
        <v>285.38170336989793</v>
      </c>
      <c r="H233" s="438">
        <f>1/23000*(SUMPRODUCT(M228:M234,J228:J234)+SUMPRODUCT(N228:N234,K228:K234)+SUMPRODUCT(O228:O234,L228:L234))/SUM(J228:L234)*K233</f>
        <v>1698.4418371725167</v>
      </c>
      <c r="I233" s="439">
        <f>1/23000*(SUMPRODUCT(M228:M234,J228:J234)+SUMPRODUCT(N228:N234,K228:K234)+SUMPRODUCT(O228:O234,L228:L234))/SUM(J228:L234)*L233</f>
        <v>185.72032756033249</v>
      </c>
      <c r="J233" s="7">
        <v>59.047144916501281</v>
      </c>
      <c r="K233" s="8">
        <v>351.41755798473747</v>
      </c>
      <c r="L233" s="9">
        <v>38.426622891030654</v>
      </c>
      <c r="M233" s="14">
        <v>99660.667806414203</v>
      </c>
      <c r="N233" s="14">
        <v>116308.31267609814</v>
      </c>
      <c r="O233" s="15">
        <v>109592.79987580598</v>
      </c>
      <c r="P233" s="13"/>
      <c r="Q233" s="15"/>
      <c r="R233" s="14"/>
    </row>
    <row r="234" spans="1:18" s="1" customFormat="1" ht="16.2" thickBot="1" x14ac:dyDescent="0.35">
      <c r="A234" s="432">
        <v>2022</v>
      </c>
      <c r="B234" s="409">
        <v>7</v>
      </c>
      <c r="C234" s="433" t="s">
        <v>6</v>
      </c>
      <c r="D234" s="449">
        <f t="shared" si="180"/>
        <v>875.69654119102756</v>
      </c>
      <c r="E234" s="450">
        <f t="shared" si="181"/>
        <v>690.71146706310697</v>
      </c>
      <c r="F234" s="451">
        <f t="shared" si="182"/>
        <v>63.469626605986555</v>
      </c>
      <c r="G234" s="440">
        <f>1/23000*(SUMPRODUCT(M228:M234,J228:J234)+SUMPRODUCT(N228:N234,K228:K234)+SUMPRODUCT(O228:O234,L228:L234))/SUM(J228:L234)*J234</f>
        <v>973.39103892145317</v>
      </c>
      <c r="H234" s="441">
        <f>1/23000*(SUMPRODUCT(M228:M234,J228:J234)+SUMPRODUCT(N228:N234,K228:K234)+SUMPRODUCT(O228:O234,L228:L234))/SUM(J228:L234)*K234</f>
        <v>655.74119326550567</v>
      </c>
      <c r="I234" s="442">
        <f>1/23000*(SUMPRODUCT(M228:M234,J228:J234)+SUMPRODUCT(N228:N234,K228:K234)+SUMPRODUCT(O228:O234,L228:L234))/SUM(J228:L234)*L234</f>
        <v>64.098964229189178</v>
      </c>
      <c r="J234" s="16">
        <v>201.40030372276959</v>
      </c>
      <c r="K234" s="17">
        <v>135.67669128486929</v>
      </c>
      <c r="L234" s="18">
        <v>13.26245090398389</v>
      </c>
      <c r="M234" s="20">
        <v>100004.91595642298</v>
      </c>
      <c r="N234" s="20">
        <v>117089.85229523439</v>
      </c>
      <c r="O234" s="21">
        <v>110070.25944949458</v>
      </c>
      <c r="P234" s="19"/>
      <c r="Q234" s="21"/>
      <c r="R234" s="14"/>
    </row>
    <row r="235" spans="1:18" s="1" customFormat="1" x14ac:dyDescent="0.3">
      <c r="A235" s="430">
        <v>2023</v>
      </c>
      <c r="B235" s="47">
        <v>1</v>
      </c>
      <c r="C235" s="431" t="s">
        <v>0</v>
      </c>
      <c r="D235" s="443">
        <f t="shared" si="180"/>
        <v>1102.3529874547153</v>
      </c>
      <c r="E235" s="444">
        <f t="shared" si="181"/>
        <v>666.28311567187984</v>
      </c>
      <c r="F235" s="445">
        <f t="shared" si="182"/>
        <v>68.118973364575524</v>
      </c>
      <c r="G235" s="434">
        <f>1/23000*(SUMPRODUCT(M235:M241,J235:J241)+SUMPRODUCT(N235:N241,K235:K241)+SUMPRODUCT(O235:O241,L235:L241))/SUM(J235:L241)*J235</f>
        <v>1294.7903391716065</v>
      </c>
      <c r="H235" s="435">
        <f>1/23000*(SUMPRODUCT(M235:M241,J235:J241)+SUMPRODUCT(N235:N241,K235:K241)+SUMPRODUCT(O235:O241,L235:L241))/SUM(J235:L241)*K235</f>
        <v>628.40612631221745</v>
      </c>
      <c r="I235" s="436">
        <f>1/23000*(SUMPRODUCT(M235:M241,J235:J241)+SUMPRODUCT(N235:N241,K235:K241)+SUMPRODUCT(O235:O241,L235:L241))/SUM(J235:L241)*L235</f>
        <v>70.002368533058387</v>
      </c>
      <c r="J235" s="4">
        <v>248.35969532788181</v>
      </c>
      <c r="K235" s="5">
        <v>120.53747186044745</v>
      </c>
      <c r="L235" s="6">
        <v>13.427476553635483</v>
      </c>
      <c r="M235" s="11">
        <v>102086.28528870683</v>
      </c>
      <c r="N235" s="11">
        <v>127134.83553226691</v>
      </c>
      <c r="O235" s="12">
        <v>116681.37204537094</v>
      </c>
      <c r="P235" s="458">
        <f>SUM(J235:L241)</f>
        <v>2634.0748255631597</v>
      </c>
      <c r="Q235" s="459">
        <f>(SUMPRODUCT(M235:M241,J235:J241)+SUMPRODUCT(N235:N241,K235:K241)+SUMPRODUCT(O235:O241,L235:L241))/SUM(J235:L241)</f>
        <v>119907.45020697291</v>
      </c>
      <c r="R235" s="14"/>
    </row>
    <row r="236" spans="1:18" s="1" customFormat="1" x14ac:dyDescent="0.3">
      <c r="A236" s="428">
        <v>2023</v>
      </c>
      <c r="B236" s="327">
        <v>2</v>
      </c>
      <c r="C236" s="429" t="s">
        <v>1</v>
      </c>
      <c r="D236" s="446">
        <f t="shared" si="180"/>
        <v>483.04737528450295</v>
      </c>
      <c r="E236" s="447">
        <f t="shared" si="181"/>
        <v>3618.3467246759055</v>
      </c>
      <c r="F236" s="448">
        <f t="shared" si="182"/>
        <v>270.97778400299546</v>
      </c>
      <c r="G236" s="437">
        <f>1/23000*(SUMPRODUCT(M235:M241,J235:J241)+SUMPRODUCT(N235:N241,K235:K241)+SUMPRODUCT(O235:O241,L235:L241))/SUM(J235:L241)*J236</f>
        <v>560.06312257796105</v>
      </c>
      <c r="H236" s="438">
        <f>1/23000*(SUMPRODUCT(M235:M241,J235:J241)+SUMPRODUCT(N235:N241,K235:K241)+SUMPRODUCT(O235:O241,L235:L241))/SUM(J235:L241)*K236</f>
        <v>3342.5152761777222</v>
      </c>
      <c r="I236" s="439">
        <f>1/23000*(SUMPRODUCT(M235:M241,J235:J241)+SUMPRODUCT(N235:N241,K235:K241)+SUMPRODUCT(O235:O241,L235:L241))/SUM(J235:L241)*L236</f>
        <v>275.41074282385665</v>
      </c>
      <c r="J236" s="7">
        <v>107.4282857075049</v>
      </c>
      <c r="K236" s="8">
        <v>641.14324188687465</v>
      </c>
      <c r="L236" s="9">
        <v>52.827802392718546</v>
      </c>
      <c r="M236" s="14">
        <v>103418.66258382842</v>
      </c>
      <c r="N236" s="14">
        <v>129802.46726554402</v>
      </c>
      <c r="O236" s="15">
        <v>117977.442743822</v>
      </c>
      <c r="P236" s="13"/>
      <c r="Q236" s="15"/>
      <c r="R236" s="14"/>
    </row>
    <row r="237" spans="1:18" s="1" customFormat="1" x14ac:dyDescent="0.3">
      <c r="A237" s="428">
        <v>2023</v>
      </c>
      <c r="B237" s="327">
        <v>3</v>
      </c>
      <c r="C237" s="429" t="s">
        <v>2</v>
      </c>
      <c r="D237" s="446">
        <f t="shared" si="180"/>
        <v>496.30236984670864</v>
      </c>
      <c r="E237" s="447">
        <f t="shared" si="181"/>
        <v>735.80968445329017</v>
      </c>
      <c r="F237" s="448">
        <f t="shared" si="182"/>
        <v>51.968111202968004</v>
      </c>
      <c r="G237" s="437">
        <f>1/23000*(SUMPRODUCT(M235:M241,J235:J241)+SUMPRODUCT(N235:N241,K235:K241)+SUMPRODUCT(O235:O241,L235:L241))/SUM(J235:L241)*J237</f>
        <v>568.28619859356934</v>
      </c>
      <c r="H237" s="438">
        <f>1/23000*(SUMPRODUCT(M235:M241,J235:J241)+SUMPRODUCT(N235:N241,K235:K241)+SUMPRODUCT(O235:O241,L235:L241))/SUM(J235:L241)*K237</f>
        <v>669.94420841864314</v>
      </c>
      <c r="I237" s="439">
        <f>1/23000*(SUMPRODUCT(M235:M241,J235:J241)+SUMPRODUCT(N235:N241,K235:K241)+SUMPRODUCT(O235:O241,L235:L241))/SUM(J235:L241)*L237</f>
        <v>52.219191759824611</v>
      </c>
      <c r="J237" s="7">
        <v>109.0055917717447</v>
      </c>
      <c r="K237" s="8">
        <v>128.50508260355568</v>
      </c>
      <c r="L237" s="9">
        <v>10.016403554598499</v>
      </c>
      <c r="M237" s="14">
        <v>104718.98111774818</v>
      </c>
      <c r="N237" s="14">
        <v>131696.13527766726</v>
      </c>
      <c r="O237" s="15">
        <v>119330.91065600298</v>
      </c>
      <c r="P237" s="13"/>
      <c r="Q237" s="15"/>
      <c r="R237" s="14"/>
    </row>
    <row r="238" spans="1:18" s="1" customFormat="1" x14ac:dyDescent="0.3">
      <c r="A238" s="428">
        <v>2023</v>
      </c>
      <c r="B238" s="327">
        <v>4</v>
      </c>
      <c r="C238" s="429" t="s">
        <v>3</v>
      </c>
      <c r="D238" s="446">
        <f t="shared" si="180"/>
        <v>308.20770316782375</v>
      </c>
      <c r="E238" s="447">
        <f t="shared" si="181"/>
        <v>495.29896646653043</v>
      </c>
      <c r="F238" s="448">
        <f t="shared" si="182"/>
        <v>41.577331240739404</v>
      </c>
      <c r="G238" s="437">
        <f>1/23000*(SUMPRODUCT(M235:M241,J235:J241)+SUMPRODUCT(N235:N241,K235:K241)+SUMPRODUCT(O235:O241,L235:L241))/SUM(J235:L241)*J238</f>
        <v>343.4685592058475</v>
      </c>
      <c r="H238" s="438">
        <f>1/23000*(SUMPRODUCT(M235:M241,J235:J241)+SUMPRODUCT(N235:N241,K235:K241)+SUMPRODUCT(O235:O241,L235:L241))/SUM(J235:L241)*K238</f>
        <v>463.18744122323744</v>
      </c>
      <c r="I238" s="439">
        <f>1/23000*(SUMPRODUCT(M235:M241,J235:J241)+SUMPRODUCT(N235:N241,K235:K241)+SUMPRODUCT(O235:O241,L235:L241))/SUM(J235:L241)*L238</f>
        <v>42.070781906823051</v>
      </c>
      <c r="J238" s="7">
        <v>65.882285446806222</v>
      </c>
      <c r="K238" s="8">
        <v>88.846115314317188</v>
      </c>
      <c r="L238" s="9">
        <v>8.069790344025348</v>
      </c>
      <c r="M238" s="14">
        <v>107597.6208898137</v>
      </c>
      <c r="N238" s="14">
        <v>128220.30753318086</v>
      </c>
      <c r="O238" s="15">
        <v>118501.04869762929</v>
      </c>
      <c r="P238" s="13"/>
      <c r="Q238" s="15"/>
      <c r="R238" s="14"/>
    </row>
    <row r="239" spans="1:18" s="1" customFormat="1" x14ac:dyDescent="0.3">
      <c r="A239" s="428">
        <v>2023</v>
      </c>
      <c r="B239" s="327">
        <v>5</v>
      </c>
      <c r="C239" s="429" t="s">
        <v>4</v>
      </c>
      <c r="D239" s="446">
        <f t="shared" si="180"/>
        <v>232.77687737153852</v>
      </c>
      <c r="E239" s="447">
        <f t="shared" si="181"/>
        <v>655.19802260989854</v>
      </c>
      <c r="F239" s="448">
        <f t="shared" si="182"/>
        <v>56.052250463793932</v>
      </c>
      <c r="G239" s="437">
        <f>1/23000*(SUMPRODUCT(M235:M241,J235:J241)+SUMPRODUCT(N235:N241,K235:K241)+SUMPRODUCT(O235:O241,L235:L241))/SUM(J235:L241)*J239</f>
        <v>263.13898913078441</v>
      </c>
      <c r="H239" s="438">
        <f>1/23000*(SUMPRODUCT(M235:M241,J235:J241)+SUMPRODUCT(N235:N241,K235:K241)+SUMPRODUCT(O235:O241,L235:L241))/SUM(J235:L241)*K239</f>
        <v>616.54232750940434</v>
      </c>
      <c r="I239" s="439">
        <f>1/23000*(SUMPRODUCT(M235:M241,J235:J241)+SUMPRODUCT(N235:N241,K235:K241)+SUMPRODUCT(O235:O241,L235:L241))/SUM(J235:L241)*L239</f>
        <v>57.495545630852945</v>
      </c>
      <c r="J239" s="7">
        <v>50.473900825689405</v>
      </c>
      <c r="K239" s="8">
        <v>118.26182199887752</v>
      </c>
      <c r="L239" s="9">
        <v>11.028485279496978</v>
      </c>
      <c r="M239" s="14">
        <v>106072.01131600392</v>
      </c>
      <c r="N239" s="14">
        <v>127425.35389122195</v>
      </c>
      <c r="O239" s="15">
        <v>116897.44584090903</v>
      </c>
      <c r="P239" s="13"/>
      <c r="Q239" s="15"/>
      <c r="R239" s="14"/>
    </row>
    <row r="240" spans="1:18" s="1" customFormat="1" x14ac:dyDescent="0.3">
      <c r="A240" s="428">
        <v>2023</v>
      </c>
      <c r="B240" s="327">
        <v>6</v>
      </c>
      <c r="C240" s="429" t="s">
        <v>5</v>
      </c>
      <c r="D240" s="446">
        <f t="shared" si="180"/>
        <v>275.92561590181242</v>
      </c>
      <c r="E240" s="447">
        <f t="shared" si="181"/>
        <v>2113.0699059628364</v>
      </c>
      <c r="F240" s="448">
        <f t="shared" si="182"/>
        <v>215.98980390533612</v>
      </c>
      <c r="G240" s="437">
        <f>1/23000*(SUMPRODUCT(M235:M241,J235:J241)+SUMPRODUCT(N235:N241,K235:K241)+SUMPRODUCT(O235:O241,L235:L241))/SUM(J235:L241)*J240</f>
        <v>314.8860288123272</v>
      </c>
      <c r="H240" s="438">
        <f>1/23000*(SUMPRODUCT(M235:M241,J235:J241)+SUMPRODUCT(N235:N241,K235:K241)+SUMPRODUCT(O235:O241,L235:L241))/SUM(J235:L241)*K240</f>
        <v>2016.3297614861194</v>
      </c>
      <c r="I240" s="439">
        <f>1/23000*(SUMPRODUCT(M235:M241,J235:J241)+SUMPRODUCT(N235:N241,K235:K241)+SUMPRODUCT(O235:O241,L235:L241))/SUM(J235:L241)*L240</f>
        <v>223.56157310762444</v>
      </c>
      <c r="J240" s="7">
        <v>60.399738716672033</v>
      </c>
      <c r="K240" s="8">
        <v>386.76149341956312</v>
      </c>
      <c r="L240" s="9">
        <v>42.882374469641981</v>
      </c>
      <c r="M240" s="14">
        <v>105071.46720470714</v>
      </c>
      <c r="N240" s="14">
        <v>125660.41000473325</v>
      </c>
      <c r="O240" s="15">
        <v>115846.32500561728</v>
      </c>
      <c r="P240" s="13"/>
      <c r="Q240" s="15"/>
      <c r="R240" s="14"/>
    </row>
    <row r="241" spans="1:18" s="1" customFormat="1" ht="16.2" thickBot="1" x14ac:dyDescent="0.35">
      <c r="A241" s="432">
        <v>2023</v>
      </c>
      <c r="B241" s="409">
        <v>7</v>
      </c>
      <c r="C241" s="433" t="s">
        <v>6</v>
      </c>
      <c r="D241" s="449">
        <f t="shared" si="180"/>
        <v>943.92418417687406</v>
      </c>
      <c r="E241" s="450">
        <f t="shared" si="181"/>
        <v>826.29012384430564</v>
      </c>
      <c r="F241" s="451">
        <f t="shared" si="182"/>
        <v>74.881914481205143</v>
      </c>
      <c r="G241" s="440">
        <f>1/23000*(SUMPRODUCT(M235:M241,J235:J241)+SUMPRODUCT(N235:N241,K235:K241)+SUMPRODUCT(O235:O241,L235:L241))/SUM(J235:L241)*J241</f>
        <v>1073.9162997657768</v>
      </c>
      <c r="H241" s="441">
        <f>1/23000*(SUMPRODUCT(M235:M241,J235:J241)+SUMPRODUCT(N235:N241,K235:K241)+SUMPRODUCT(O235:O241,L235:L241))/SUM(J235:L241)*K241</f>
        <v>779.01625270538932</v>
      </c>
      <c r="I241" s="442">
        <f>1/23000*(SUMPRODUCT(M235:M241,J235:J241)+SUMPRODUCT(N235:N241,K235:K241)+SUMPRODUCT(O235:O241,L235:L241))/SUM(J235:L241)*L241</f>
        <v>77.148690697589217</v>
      </c>
      <c r="J241" s="16">
        <v>205.99282906923574</v>
      </c>
      <c r="K241" s="17">
        <v>149.42669351484562</v>
      </c>
      <c r="L241" s="18">
        <v>14.798245505026719</v>
      </c>
      <c r="M241" s="20">
        <v>105393.26215463123</v>
      </c>
      <c r="N241" s="20">
        <v>127183.92143590399</v>
      </c>
      <c r="O241" s="21">
        <v>116384.33978424582</v>
      </c>
      <c r="P241" s="19"/>
      <c r="Q241" s="21"/>
      <c r="R241" s="14"/>
    </row>
    <row r="242" spans="1:18" s="1" customFormat="1" x14ac:dyDescent="0.3">
      <c r="A242" s="430">
        <v>2024</v>
      </c>
      <c r="B242" s="47">
        <v>1</v>
      </c>
      <c r="C242" s="431" t="s">
        <v>0</v>
      </c>
      <c r="D242" s="443">
        <f t="shared" si="180"/>
        <v>1191.213817476854</v>
      </c>
      <c r="E242" s="444">
        <f t="shared" si="181"/>
        <v>793.89835367460205</v>
      </c>
      <c r="F242" s="445">
        <f t="shared" si="182"/>
        <v>80.319510987925895</v>
      </c>
      <c r="G242" s="434">
        <f>1/23000*(SUMPRODUCT(M242:M248,J242:J248)+SUMPRODUCT(N242:N248,K242:K248)+SUMPRODUCT(O242:O248,L242:L248))/SUM(J242:L248)*J242</f>
        <v>1424.6033813514334</v>
      </c>
      <c r="H242" s="435">
        <f>1/23000*(SUMPRODUCT(M242:M248,J242:J248)+SUMPRODUCT(N242:N248,K242:K248)+SUMPRODUCT(O242:O248,L242:L248))/SUM(J242:L248)*K242</f>
        <v>747.38395131850552</v>
      </c>
      <c r="I242" s="436">
        <f>1/23000*(SUMPRODUCT(M242:M248,J242:J248)+SUMPRODUCT(N242:N248,K242:K248)+SUMPRODUCT(O242:O248,L242:L248))/SUM(J242:L248)*L242</f>
        <v>84.608488549730112</v>
      </c>
      <c r="J242" s="4">
        <v>254.37152294121802</v>
      </c>
      <c r="K242" s="5">
        <v>133.4499106259068</v>
      </c>
      <c r="L242" s="6">
        <v>15.107355750997074</v>
      </c>
      <c r="M242" s="11">
        <v>107708.27443722523</v>
      </c>
      <c r="N242" s="11">
        <v>136827.83337114559</v>
      </c>
      <c r="O242" s="12">
        <v>122281.40934593216</v>
      </c>
      <c r="P242" s="458">
        <f>SUM(J242:L248)</f>
        <v>2851.6762024125592</v>
      </c>
      <c r="Q242" s="459">
        <f>(SUMPRODUCT(M242:M248,J242:J248)+SUMPRODUCT(N242:N248,K242:K248)+SUMPRODUCT(O242:O248,L242:L248))/SUM(J242:L248)</f>
        <v>128811.10822556478</v>
      </c>
      <c r="R242" s="14"/>
    </row>
    <row r="243" spans="1:18" s="1" customFormat="1" x14ac:dyDescent="0.3">
      <c r="A243" s="428">
        <v>2024</v>
      </c>
      <c r="B243" s="327">
        <v>2</v>
      </c>
      <c r="C243" s="429" t="s">
        <v>1</v>
      </c>
      <c r="D243" s="446">
        <f t="shared" si="180"/>
        <v>521.53665432758964</v>
      </c>
      <c r="E243" s="447">
        <f t="shared" si="181"/>
        <v>4352.6318762962728</v>
      </c>
      <c r="F243" s="448">
        <f t="shared" si="182"/>
        <v>319.25326988513592</v>
      </c>
      <c r="G243" s="437">
        <f>1/23000*(SUMPRODUCT(M242:M248,J242:J248)+SUMPRODUCT(N242:N248,K242:K248)+SUMPRODUCT(O242:O248,L242:L248))/SUM(J242:L248)*J243</f>
        <v>615.99088723152602</v>
      </c>
      <c r="H243" s="438">
        <f>1/23000*(SUMPRODUCT(M242:M248,J242:J248)+SUMPRODUCT(N242:N248,K242:K248)+SUMPRODUCT(O242:O248,L242:L248))/SUM(J242:L248)*K243</f>
        <v>3988.5407254272895</v>
      </c>
      <c r="I243" s="439">
        <f>1/23000*(SUMPRODUCT(M242:M248,J242:J248)+SUMPRODUCT(N242:N248,K242:K248)+SUMPRODUCT(O242:O248,L242:L248))/SUM(J242:L248)*L243</f>
        <v>332.73463487387312</v>
      </c>
      <c r="J243" s="7">
        <v>109.98888683975515</v>
      </c>
      <c r="K243" s="8">
        <v>712.1779941849843</v>
      </c>
      <c r="L243" s="9">
        <v>59.411775176236183</v>
      </c>
      <c r="M243" s="14">
        <v>109059.5913295386</v>
      </c>
      <c r="N243" s="14">
        <v>140569.54016022448</v>
      </c>
      <c r="O243" s="15">
        <v>123592.08566949445</v>
      </c>
      <c r="P243" s="13"/>
      <c r="Q243" s="15"/>
      <c r="R243" s="14"/>
    </row>
    <row r="244" spans="1:18" s="1" customFormat="1" x14ac:dyDescent="0.3">
      <c r="A244" s="428">
        <v>2024</v>
      </c>
      <c r="B244" s="327">
        <v>3</v>
      </c>
      <c r="C244" s="429" t="s">
        <v>2</v>
      </c>
      <c r="D244" s="446">
        <f t="shared" si="180"/>
        <v>535.28889608923009</v>
      </c>
      <c r="E244" s="447">
        <f t="shared" si="181"/>
        <v>887.75200749514738</v>
      </c>
      <c r="F244" s="448">
        <f t="shared" si="182"/>
        <v>61.185269881876913</v>
      </c>
      <c r="G244" s="437">
        <f>1/23000*(SUMPRODUCT(M242:M248,J242:J248)+SUMPRODUCT(N242:N248,K242:K248)+SUMPRODUCT(O242:O248,L242:L248))/SUM(J242:L248)*J244</f>
        <v>624.86347302055151</v>
      </c>
      <c r="H244" s="438">
        <f>1/23000*(SUMPRODUCT(M242:M248,J242:J248)+SUMPRODUCT(N242:N248,K242:K248)+SUMPRODUCT(O242:O248,L242:L248))/SUM(J242:L248)*K244</f>
        <v>800.19729939033789</v>
      </c>
      <c r="I244" s="439">
        <f>1/23000*(SUMPRODUCT(M242:M248,J242:J248)+SUMPRODUCT(N242:N248,K242:K248)+SUMPRODUCT(O242:O248,L242:L248))/SUM(J242:L248)*L244</f>
        <v>63.073208598482324</v>
      </c>
      <c r="J244" s="7">
        <v>111.57314052686911</v>
      </c>
      <c r="K244" s="8">
        <v>142.88005234571125</v>
      </c>
      <c r="L244" s="9">
        <v>11.262101675460784</v>
      </c>
      <c r="M244" s="14">
        <v>110345.95380137565</v>
      </c>
      <c r="N244" s="14">
        <v>142905.15601845155</v>
      </c>
      <c r="O244" s="15">
        <v>124955.46993235538</v>
      </c>
      <c r="P244" s="13"/>
      <c r="Q244" s="15"/>
      <c r="R244" s="14"/>
    </row>
    <row r="245" spans="1:18" s="1" customFormat="1" x14ac:dyDescent="0.3">
      <c r="A245" s="428">
        <v>2024</v>
      </c>
      <c r="B245" s="327">
        <v>4</v>
      </c>
      <c r="C245" s="429" t="s">
        <v>3</v>
      </c>
      <c r="D245" s="446">
        <f t="shared" si="180"/>
        <v>331.35030705956814</v>
      </c>
      <c r="E245" s="447">
        <f t="shared" si="181"/>
        <v>589.81961170834825</v>
      </c>
      <c r="F245" s="448">
        <f t="shared" si="182"/>
        <v>48.997517053830386</v>
      </c>
      <c r="G245" s="437">
        <f>1/23000*(SUMPRODUCT(M242:M248,J242:J248)+SUMPRODUCT(N242:N248,K242:K248)+SUMPRODUCT(O242:O248,L242:L248))/SUM(J242:L248)*J245</f>
        <v>377.16896219051728</v>
      </c>
      <c r="H245" s="438">
        <f>1/23000*(SUMPRODUCT(M242:M248,J242:J248)+SUMPRODUCT(N242:N248,K242:K248)+SUMPRODUCT(O242:O248,L242:L248))/SUM(J242:L248)*K245</f>
        <v>550.94532125239505</v>
      </c>
      <c r="I245" s="439">
        <f>1/23000*(SUMPRODUCT(M242:M248,J242:J248)+SUMPRODUCT(N242:N248,K242:K248)+SUMPRODUCT(O242:O248,L242:L248))/SUM(J242:L248)*L245</f>
        <v>50.856072199127006</v>
      </c>
      <c r="J245" s="7">
        <v>67.345792221514458</v>
      </c>
      <c r="K245" s="8">
        <v>98.374608862267067</v>
      </c>
      <c r="L245" s="9">
        <v>9.0806583119496533</v>
      </c>
      <c r="M245" s="14">
        <v>113163.0768749859</v>
      </c>
      <c r="N245" s="14">
        <v>137899.92383385607</v>
      </c>
      <c r="O245" s="15">
        <v>124103.65565182683</v>
      </c>
      <c r="P245" s="13"/>
      <c r="Q245" s="15"/>
      <c r="R245" s="14"/>
    </row>
    <row r="246" spans="1:18" s="1" customFormat="1" x14ac:dyDescent="0.3">
      <c r="A246" s="428">
        <v>2024</v>
      </c>
      <c r="B246" s="327">
        <v>5</v>
      </c>
      <c r="C246" s="429" t="s">
        <v>4</v>
      </c>
      <c r="D246" s="446">
        <f t="shared" si="180"/>
        <v>250.52063653573174</v>
      </c>
      <c r="E246" s="447">
        <f t="shared" si="181"/>
        <v>789.02804572678451</v>
      </c>
      <c r="F246" s="448">
        <f t="shared" si="182"/>
        <v>66.095118913792064</v>
      </c>
      <c r="G246" s="437">
        <f>1/23000*(SUMPRODUCT(M242:M248,J242:J248)+SUMPRODUCT(N242:N248,K242:K248)+SUMPRODUCT(O242:O248,L242:L248))/SUM(J242:L248)*J246</f>
        <v>289.04392105421414</v>
      </c>
      <c r="H246" s="438">
        <f>1/23000*(SUMPRODUCT(M242:M248,J242:J248)+SUMPRODUCT(N242:N248,K242:K248)+SUMPRODUCT(O242:O248,L242:L248))/SUM(J242:L248)*K246</f>
        <v>737.49023733210629</v>
      </c>
      <c r="I246" s="439">
        <f>1/23000*(SUMPRODUCT(M242:M248,J242:J248)+SUMPRODUCT(N242:N248,K242:K248)+SUMPRODUCT(O242:O248,L242:L248))/SUM(J242:L248)*L246</f>
        <v>69.52302033397244</v>
      </c>
      <c r="J246" s="7">
        <v>51.610534804229822</v>
      </c>
      <c r="K246" s="8">
        <v>131.68332834257836</v>
      </c>
      <c r="L246" s="9">
        <v>12.413754447956928</v>
      </c>
      <c r="M246" s="14">
        <v>111643.38176649933</v>
      </c>
      <c r="N246" s="14">
        <v>137812.77615116446</v>
      </c>
      <c r="O246" s="15">
        <v>122459.948872874</v>
      </c>
      <c r="P246" s="13"/>
      <c r="Q246" s="15"/>
      <c r="R246" s="14"/>
    </row>
    <row r="247" spans="1:18" s="1" customFormat="1" x14ac:dyDescent="0.3">
      <c r="A247" s="428">
        <v>2024</v>
      </c>
      <c r="B247" s="327">
        <v>6</v>
      </c>
      <c r="C247" s="429" t="s">
        <v>5</v>
      </c>
      <c r="D247" s="446">
        <f t="shared" si="180"/>
        <v>297.2151531215207</v>
      </c>
      <c r="E247" s="447">
        <f t="shared" si="181"/>
        <v>2506.8851062285885</v>
      </c>
      <c r="F247" s="448">
        <f t="shared" si="182"/>
        <v>254.84525403576058</v>
      </c>
      <c r="G247" s="437">
        <f>1/23000*(SUMPRODUCT(M242:M248,J242:J248)+SUMPRODUCT(N242:N248,K242:K248)+SUMPRODUCT(O242:O248,L242:L248))/SUM(J242:L248)*J247</f>
        <v>345.99364205478179</v>
      </c>
      <c r="H247" s="438">
        <f>1/23000*(SUMPRODUCT(M242:M248,J242:J248)+SUMPRODUCT(N242:N248,K242:K248)+SUMPRODUCT(O242:O248,L242:L248))/SUM(J242:L248)*K247</f>
        <v>2397.2713567489568</v>
      </c>
      <c r="I247" s="439">
        <f>1/23000*(SUMPRODUCT(M242:M248,J242:J248)+SUMPRODUCT(N242:N248,K242:K248)+SUMPRODUCT(O242:O248,L242:L248))/SUM(J242:L248)*L247</f>
        <v>270.37820579702054</v>
      </c>
      <c r="J247" s="7">
        <v>61.779250849427967</v>
      </c>
      <c r="K247" s="8">
        <v>428.04725434605859</v>
      </c>
      <c r="L247" s="9">
        <v>48.277658805960527</v>
      </c>
      <c r="M247" s="14">
        <v>110651.20453558028</v>
      </c>
      <c r="N247" s="14">
        <v>134700.91644751708</v>
      </c>
      <c r="O247" s="15">
        <v>121411.04162447121</v>
      </c>
      <c r="P247" s="13"/>
      <c r="Q247" s="15"/>
      <c r="R247" s="14"/>
    </row>
    <row r="248" spans="1:18" s="1" customFormat="1" ht="16.2" thickBot="1" x14ac:dyDescent="0.35">
      <c r="A248" s="432">
        <v>2024</v>
      </c>
      <c r="B248" s="409">
        <v>7</v>
      </c>
      <c r="C248" s="433" t="s">
        <v>6</v>
      </c>
      <c r="D248" s="449">
        <f t="shared" si="180"/>
        <v>1016.3197113190104</v>
      </c>
      <c r="E248" s="450">
        <f t="shared" si="181"/>
        <v>988.21658407646612</v>
      </c>
      <c r="F248" s="451">
        <f t="shared" si="182"/>
        <v>88.391295202997256</v>
      </c>
      <c r="G248" s="440">
        <f>1/23000*(SUMPRODUCT(M242:M248,J242:J248)+SUMPRODUCT(N242:N248,K242:K248)+SUMPRODUCT(O242:O248,L242:L248))/SUM(J242:L248)*J248</f>
        <v>1179.8945398635444</v>
      </c>
      <c r="H248" s="441">
        <f>1/23000*(SUMPRODUCT(M242:M248,J242:J248)+SUMPRODUCT(N242:N248,K242:K248)+SUMPRODUCT(O242:O248,L242:L248))/SUM(J242:L248)*K248</f>
        <v>926.90836523498683</v>
      </c>
      <c r="I248" s="442">
        <f>1/23000*(SUMPRODUCT(M242:M248,J242:J248)+SUMPRODUCT(N242:N248,K242:K248)+SUMPRODUCT(O242:O248,L242:L248))/SUM(J242:L248)*L248</f>
        <v>93.294303273677741</v>
      </c>
      <c r="J248" s="16">
        <v>210.67728389806371</v>
      </c>
      <c r="K248" s="17">
        <v>165.50507711704941</v>
      </c>
      <c r="L248" s="18">
        <v>16.658260338363608</v>
      </c>
      <c r="M248" s="20">
        <v>110953.36396897642</v>
      </c>
      <c r="N248" s="20">
        <v>137331.02228449588</v>
      </c>
      <c r="O248" s="21">
        <v>122041.54265658719</v>
      </c>
      <c r="P248" s="19"/>
      <c r="Q248" s="21"/>
      <c r="R248" s="14"/>
    </row>
    <row r="249" spans="1:18" s="1" customFormat="1" x14ac:dyDescent="0.3">
      <c r="A249" s="430">
        <v>2025</v>
      </c>
      <c r="B249" s="47">
        <v>1</v>
      </c>
      <c r="C249" s="431" t="s">
        <v>0</v>
      </c>
      <c r="D249" s="443">
        <f t="shared" si="180"/>
        <v>1285.684006744408</v>
      </c>
      <c r="E249" s="444">
        <f t="shared" si="181"/>
        <v>944.86586169028692</v>
      </c>
      <c r="F249" s="445">
        <f t="shared" si="182"/>
        <v>94.74727235907632</v>
      </c>
      <c r="G249" s="434">
        <f>1/23000*(SUMPRODUCT(M249:M255,J249:J255)+SUMPRODUCT(N249:N255,K249:K255)+SUMPRODUCT(O249:O255,L249:L255))/SUM(J249:L255)*J249</f>
        <v>1560.2556680921195</v>
      </c>
      <c r="H249" s="435">
        <f>1/23000*(SUMPRODUCT(M249:M255,J249:J255)+SUMPRODUCT(N249:N255,K249:K255)+SUMPRODUCT(O249:O255,L249:L255))/SUM(J249:L255)*K249</f>
        <v>889.92016404113519</v>
      </c>
      <c r="I249" s="436">
        <f>1/23000*(SUMPRODUCT(M249:M255,J249:J255)+SUMPRODUCT(N249:N255,K249:K255)+SUMPRODUCT(O249:O255,L249:L255))/SUM(J249:L255)*L249</f>
        <v>102.70642418646744</v>
      </c>
      <c r="J249" s="4">
        <v>260.49676759893589</v>
      </c>
      <c r="K249" s="5">
        <v>148.57906360776218</v>
      </c>
      <c r="L249" s="6">
        <v>17.147632954883331</v>
      </c>
      <c r="M249" s="11">
        <v>113516.69515012507</v>
      </c>
      <c r="N249" s="11">
        <v>146264.98707952056</v>
      </c>
      <c r="O249" s="12">
        <v>127083.85291383106</v>
      </c>
      <c r="P249" s="458">
        <f>SUM(J249:L255)</f>
        <v>3104.9278327621828</v>
      </c>
      <c r="Q249" s="459">
        <f>(SUMPRODUCT(M249:M255,J249:J255)+SUMPRODUCT(N249:N255,K249:K255)+SUMPRODUCT(O249:O255,L249:L255))/SUM(J249:L255)</f>
        <v>137759.40752312558</v>
      </c>
      <c r="R249" s="14"/>
    </row>
    <row r="250" spans="1:18" s="1" customFormat="1" x14ac:dyDescent="0.3">
      <c r="A250" s="428">
        <v>2025</v>
      </c>
      <c r="B250" s="327">
        <v>2</v>
      </c>
      <c r="C250" s="429" t="s">
        <v>1</v>
      </c>
      <c r="D250" s="446">
        <f t="shared" si="180"/>
        <v>562.45416637368351</v>
      </c>
      <c r="E250" s="447">
        <f t="shared" si="181"/>
        <v>5234.8061014546629</v>
      </c>
      <c r="F250" s="448">
        <f t="shared" si="182"/>
        <v>376.38504445973405</v>
      </c>
      <c r="G250" s="437">
        <f>1/23000*(SUMPRODUCT(M249:M255,J249:J255)+SUMPRODUCT(N249:N255,K249:K255)+SUMPRODUCT(O249:O255,L249:L255))/SUM(J249:L255)*J250</f>
        <v>674.4149555883821</v>
      </c>
      <c r="H250" s="438">
        <f>1/23000*(SUMPRODUCT(M249:M255,J249:J255)+SUMPRODUCT(N249:N255,K249:K255)+SUMPRODUCT(O249:O255,L249:L255))/SUM(J249:L255)*K250</f>
        <v>4766.1902647621264</v>
      </c>
      <c r="I250" s="439">
        <f>1/23000*(SUMPRODUCT(M249:M255,J249:J255)+SUMPRODUCT(N249:N255,K249:K255)+SUMPRODUCT(O249:O255,L249:L255))/SUM(J249:L255)*L250</f>
        <v>403.76999266963173</v>
      </c>
      <c r="J250" s="7">
        <v>112.59880001972914</v>
      </c>
      <c r="K250" s="8">
        <v>795.752377717846</v>
      </c>
      <c r="L250" s="9">
        <v>67.412527379246853</v>
      </c>
      <c r="M250" s="14">
        <v>114889.73083485833</v>
      </c>
      <c r="N250" s="14">
        <v>151304.02836967492</v>
      </c>
      <c r="O250" s="15">
        <v>128416.13212144485</v>
      </c>
      <c r="P250" s="13"/>
      <c r="Q250" s="15"/>
      <c r="R250" s="14"/>
    </row>
    <row r="251" spans="1:18" s="1" customFormat="1" x14ac:dyDescent="0.3">
      <c r="A251" s="428">
        <v>2025</v>
      </c>
      <c r="B251" s="327">
        <v>3</v>
      </c>
      <c r="C251" s="429" t="s">
        <v>2</v>
      </c>
      <c r="D251" s="446">
        <f t="shared" si="180"/>
        <v>576.71507038015568</v>
      </c>
      <c r="E251" s="447">
        <f t="shared" si="181"/>
        <v>1071.3977049631565</v>
      </c>
      <c r="F251" s="448">
        <f t="shared" si="182"/>
        <v>72.101919305670279</v>
      </c>
      <c r="G251" s="437">
        <f>1/23000*(SUMPRODUCT(M249:M255,J249:J255)+SUMPRODUCT(N249:N255,K249:K255)+SUMPRODUCT(O249:O255,L249:L255))/SUM(J249:L255)*J251</f>
        <v>683.95212343171863</v>
      </c>
      <c r="H251" s="438">
        <f>1/23000*(SUMPRODUCT(M249:M255,J249:J255)+SUMPRODUCT(N249:N255,K249:K255)+SUMPRODUCT(O249:O255,L249:L255))/SUM(J249:L255)*K251</f>
        <v>957.25574810427258</v>
      </c>
      <c r="I251" s="439">
        <f>1/23000*(SUMPRODUCT(M249:M255,J249:J255)+SUMPRODUCT(N249:N255,K249:K255)+SUMPRODUCT(O249:O255,L249:L255))/SUM(J249:L255)*L251</f>
        <v>76.526343829187326</v>
      </c>
      <c r="J251" s="7">
        <v>114.19110405428239</v>
      </c>
      <c r="K251" s="8">
        <v>159.82126086526836</v>
      </c>
      <c r="L251" s="9">
        <v>12.776665780707866</v>
      </c>
      <c r="M251" s="14">
        <v>116160.06981102604</v>
      </c>
      <c r="N251" s="14">
        <v>154185.66391442931</v>
      </c>
      <c r="O251" s="15">
        <v>129794.75024966484</v>
      </c>
      <c r="P251" s="13"/>
      <c r="Q251" s="15"/>
      <c r="R251" s="14"/>
    </row>
    <row r="252" spans="1:18" s="1" customFormat="1" x14ac:dyDescent="0.3">
      <c r="A252" s="428">
        <v>2025</v>
      </c>
      <c r="B252" s="327">
        <v>4</v>
      </c>
      <c r="C252" s="429" t="s">
        <v>3</v>
      </c>
      <c r="D252" s="446">
        <f t="shared" si="180"/>
        <v>355.90414441146493</v>
      </c>
      <c r="E252" s="447">
        <f t="shared" si="181"/>
        <v>701.64306896303469</v>
      </c>
      <c r="F252" s="448">
        <f t="shared" si="182"/>
        <v>57.782600799053775</v>
      </c>
      <c r="G252" s="437">
        <f>1/23000*(SUMPRODUCT(M249:M255,J249:J255)+SUMPRODUCT(N249:N255,K249:K255)+SUMPRODUCT(O249:O255,L249:L255))/SUM(J249:L255)*J252</f>
        <v>412.32758900419577</v>
      </c>
      <c r="H252" s="438">
        <f>1/23000*(SUMPRODUCT(M249:M255,J249:J255)+SUMPRODUCT(N249:N255,K249:K255)+SUMPRODUCT(O249:O255,L249:L255))/SUM(J249:L255)*K252</f>
        <v>656.12292271780825</v>
      </c>
      <c r="I252" s="439">
        <f>1/23000*(SUMPRODUCT(M249:M255,J249:J255)+SUMPRODUCT(N249:N255,K249:K255)+SUMPRODUCT(O249:O255,L249:L255))/SUM(J249:L255)*L252</f>
        <v>61.749815912812124</v>
      </c>
      <c r="J252" s="7">
        <v>68.841284363861007</v>
      </c>
      <c r="K252" s="8">
        <v>109.54480346452057</v>
      </c>
      <c r="L252" s="9">
        <v>10.309610004356784</v>
      </c>
      <c r="M252" s="14">
        <v>118908.23068026482</v>
      </c>
      <c r="N252" s="14">
        <v>147316.80623605769</v>
      </c>
      <c r="O252" s="15">
        <v>128908.83533097846</v>
      </c>
      <c r="P252" s="13"/>
      <c r="Q252" s="15"/>
      <c r="R252" s="14"/>
    </row>
    <row r="253" spans="1:18" s="1" customFormat="1" x14ac:dyDescent="0.3">
      <c r="A253" s="428">
        <v>2025</v>
      </c>
      <c r="B253" s="327">
        <v>5</v>
      </c>
      <c r="C253" s="429" t="s">
        <v>4</v>
      </c>
      <c r="D253" s="446">
        <f t="shared" si="180"/>
        <v>269.3503752407151</v>
      </c>
      <c r="E253" s="447">
        <f t="shared" si="181"/>
        <v>948.39419563478862</v>
      </c>
      <c r="F253" s="448">
        <f t="shared" si="182"/>
        <v>77.967429449202001</v>
      </c>
      <c r="G253" s="437">
        <f>1/23000*(SUMPRODUCT(M249:M255,J249:J255)+SUMPRODUCT(N249:N255,K249:K255)+SUMPRODUCT(O249:O255,L249:L255))/SUM(J249:L255)*J253</f>
        <v>316.07732871705758</v>
      </c>
      <c r="H253" s="438">
        <f>1/23000*(SUMPRODUCT(M249:M255,J249:J255)+SUMPRODUCT(N249:N255,K249:K255)+SUMPRODUCT(O249:O255,L249:L255))/SUM(J249:L255)*K253</f>
        <v>883.3395558366642</v>
      </c>
      <c r="I253" s="439">
        <f>1/23000*(SUMPRODUCT(M249:M255,J249:J255)+SUMPRODUCT(N249:N255,K249:K255)+SUMPRODUCT(O249:O255,L249:L255))/SUM(J249:L255)*L253</f>
        <v>84.433589200989971</v>
      </c>
      <c r="J253" s="7">
        <v>52.771557973432422</v>
      </c>
      <c r="K253" s="8">
        <v>147.48038010277233</v>
      </c>
      <c r="L253" s="9">
        <v>14.096841635274682</v>
      </c>
      <c r="M253" s="14">
        <v>117393.89300682233</v>
      </c>
      <c r="N253" s="14">
        <v>147904.87035902409</v>
      </c>
      <c r="O253" s="15">
        <v>127209.40787505015</v>
      </c>
      <c r="P253" s="13"/>
      <c r="Q253" s="15"/>
      <c r="R253" s="14"/>
    </row>
    <row r="254" spans="1:18" s="1" customFormat="1" x14ac:dyDescent="0.3">
      <c r="A254" s="428">
        <v>2025</v>
      </c>
      <c r="B254" s="327">
        <v>6</v>
      </c>
      <c r="C254" s="429" t="s">
        <v>5</v>
      </c>
      <c r="D254" s="446">
        <f t="shared" si="180"/>
        <v>319.80723215360507</v>
      </c>
      <c r="E254" s="447">
        <f t="shared" si="181"/>
        <v>2967.1314522205694</v>
      </c>
      <c r="F254" s="448">
        <f t="shared" si="182"/>
        <v>300.76420866280671</v>
      </c>
      <c r="G254" s="437">
        <f>1/23000*(SUMPRODUCT(M249:M255,J249:J255)+SUMPRODUCT(N249:N255,K249:K255)+SUMPRODUCT(O249:O255,L249:L255))/SUM(J249:L255)*J254</f>
        <v>378.46100274391455</v>
      </c>
      <c r="H254" s="438">
        <f>1/23000*(SUMPRODUCT(M249:M255,J249:J255)+SUMPRODUCT(N249:N255,K249:K255)+SUMPRODUCT(O249:O255,L249:L255))/SUM(J249:L255)*K254</f>
        <v>2853.2374800858197</v>
      </c>
      <c r="I254" s="439">
        <f>1/23000*(SUMPRODUCT(M249:M255,J249:J255)+SUMPRODUCT(N249:N255,K249:K255)+SUMPRODUCT(O249:O255,L249:L255))/SUM(J249:L255)*L254</f>
        <v>328.40708881059226</v>
      </c>
      <c r="J254" s="7">
        <v>63.186995499010095</v>
      </c>
      <c r="K254" s="8">
        <v>476.37009494946841</v>
      </c>
      <c r="L254" s="9">
        <v>54.830106912122446</v>
      </c>
      <c r="M254" s="14">
        <v>116409.4966289092</v>
      </c>
      <c r="N254" s="14">
        <v>143258.41215601953</v>
      </c>
      <c r="O254" s="15">
        <v>126163.8393361429</v>
      </c>
      <c r="P254" s="13"/>
      <c r="Q254" s="15"/>
      <c r="R254" s="14"/>
    </row>
    <row r="255" spans="1:18" s="1" customFormat="1" ht="16.2" thickBot="1" x14ac:dyDescent="0.35">
      <c r="A255" s="432">
        <v>2025</v>
      </c>
      <c r="B255" s="409">
        <v>7</v>
      </c>
      <c r="C255" s="433" t="s">
        <v>6</v>
      </c>
      <c r="D255" s="449">
        <f t="shared" si="180"/>
        <v>1093.1577502756236</v>
      </c>
      <c r="E255" s="450">
        <f t="shared" si="181"/>
        <v>1181.6283415296296</v>
      </c>
      <c r="F255" s="451">
        <f t="shared" si="182"/>
        <v>104.39982003217612</v>
      </c>
      <c r="G255" s="440">
        <f>1/23000*(SUMPRODUCT(M249:M255,J249:J255)+SUMPRODUCT(N249:N255,K249:K255)+SUMPRODUCT(O249:O255,L249:L255))/SUM(J249:L255)*J255</f>
        <v>1290.4950688498377</v>
      </c>
      <c r="H255" s="441">
        <f>1/23000*(SUMPRODUCT(M249:M255,J249:J255)+SUMPRODUCT(N249:N255,K249:K255)+SUMPRODUCT(O249:O255,L249:L255))/SUM(J249:L255)*K255</f>
        <v>1104.1371054741167</v>
      </c>
      <c r="I255" s="442">
        <f>1/23000*(SUMPRODUCT(M249:M255,J249:J255)+SUMPRODUCT(N249:N255,K249:K255)+SUMPRODUCT(O249:O255,L249:L255))/SUM(J249:L255)*L255</f>
        <v>113.30753504465602</v>
      </c>
      <c r="J255" s="16">
        <v>215.45814632342746</v>
      </c>
      <c r="K255" s="17">
        <v>184.34424103952111</v>
      </c>
      <c r="L255" s="18">
        <v>18.917570515753042</v>
      </c>
      <c r="M255" s="20">
        <v>116693.79267097826</v>
      </c>
      <c r="N255" s="20">
        <v>147427.72381674225</v>
      </c>
      <c r="O255" s="21">
        <v>126929.39924503131</v>
      </c>
      <c r="P255" s="19"/>
      <c r="Q255" s="21"/>
      <c r="R255" s="14"/>
    </row>
    <row r="256" spans="1:18" s="1" customFormat="1" x14ac:dyDescent="0.3">
      <c r="A256" s="430">
        <v>2026</v>
      </c>
      <c r="B256" s="47">
        <v>1</v>
      </c>
      <c r="C256" s="431" t="s">
        <v>0</v>
      </c>
      <c r="D256" s="443">
        <f t="shared" si="180"/>
        <v>1385.6558915710054</v>
      </c>
      <c r="E256" s="444">
        <f t="shared" si="181"/>
        <v>1123.4030660617143</v>
      </c>
      <c r="F256" s="445">
        <f t="shared" si="182"/>
        <v>111.79899354923452</v>
      </c>
      <c r="G256" s="434">
        <f>1/23000*(SUMPRODUCT(M256:M262,J256:J262)+SUMPRODUCT(N256:N262,K256:K262)+SUMPRODUCT(O256:O262,L256:L262))/SUM(J256:L262)*J256</f>
        <v>1700.2394344299582</v>
      </c>
      <c r="H256" s="435">
        <f>1/23000*(SUMPRODUCT(M256:M262,J256:J262)+SUMPRODUCT(N256:N262,K256:K262)+SUMPRODUCT(O256:O262,L256:L262))/SUM(J256:L262)*K256</f>
        <v>1060.6193408249819</v>
      </c>
      <c r="I256" s="436">
        <f>1/23000*(SUMPRODUCT(M256:M262,J256:J262)+SUMPRODUCT(N256:N262,K256:K262)+SUMPRODUCT(O256:O262,L256:L262))/SUM(J256:L262)*L256</f>
        <v>125.1756261779697</v>
      </c>
      <c r="J256" s="4">
        <v>266.72165330093179</v>
      </c>
      <c r="K256" s="5">
        <v>166.38253317693966</v>
      </c>
      <c r="L256" s="6">
        <v>19.636675453514112</v>
      </c>
      <c r="M256" s="11">
        <v>119488.18219934822</v>
      </c>
      <c r="N256" s="11">
        <v>155294.36910268516</v>
      </c>
      <c r="O256" s="12">
        <v>130947.66768028593</v>
      </c>
      <c r="P256" s="458">
        <f>SUM(J256:L262)</f>
        <v>3401.1494675026265</v>
      </c>
      <c r="Q256" s="459">
        <f>(SUMPRODUCT(M256:M262,J256:J262)+SUMPRODUCT(N256:N262,K256:K262)+SUMPRODUCT(O256:O262,L256:L262))/SUM(J256:L262)</f>
        <v>146615.41913797226</v>
      </c>
      <c r="R256" s="14"/>
    </row>
    <row r="257" spans="1:18" s="1" customFormat="1" x14ac:dyDescent="0.3">
      <c r="A257" s="428">
        <v>2026</v>
      </c>
      <c r="B257" s="327">
        <v>2</v>
      </c>
      <c r="C257" s="429" t="s">
        <v>1</v>
      </c>
      <c r="D257" s="446">
        <f t="shared" si="180"/>
        <v>605.74001771185965</v>
      </c>
      <c r="E257" s="447">
        <f t="shared" si="181"/>
        <v>6294.9897580075485</v>
      </c>
      <c r="F257" s="448">
        <f t="shared" si="182"/>
        <v>443.97484948615073</v>
      </c>
      <c r="G257" s="437">
        <f>1/23000*(SUMPRODUCT(M256:M262,J256:J262)+SUMPRODUCT(N256:N262,K256:K262)+SUMPRODUCT(O256:O262,L256:L262))/SUM(J256:L262)*J257</f>
        <v>734.68567312245477</v>
      </c>
      <c r="H257" s="438">
        <f>1/23000*(SUMPRODUCT(M256:M262,J256:J262)+SUMPRODUCT(N256:N262,K256:K262)+SUMPRODUCT(O256:O262,L256:L262))/SUM(J256:L262)*K257</f>
        <v>5701.9511553125449</v>
      </c>
      <c r="I257" s="439">
        <f>1/23000*(SUMPRODUCT(M256:M262,J256:J262)+SUMPRODUCT(N256:N262,K256:K262)+SUMPRODUCT(O256:O262,L256:L262))/SUM(J256:L262)*L257</f>
        <v>491.97471762021013</v>
      </c>
      <c r="J257" s="7">
        <v>115.25234236049097</v>
      </c>
      <c r="K257" s="8">
        <v>894.4821584472968</v>
      </c>
      <c r="L257" s="9">
        <v>77.177547708106147</v>
      </c>
      <c r="M257" s="14">
        <v>120882.75276692971</v>
      </c>
      <c r="N257" s="14">
        <v>161864.34024072756</v>
      </c>
      <c r="O257" s="15">
        <v>132310.78003154712</v>
      </c>
      <c r="P257" s="13"/>
      <c r="Q257" s="15"/>
      <c r="R257" s="14"/>
    </row>
    <row r="258" spans="1:18" s="1" customFormat="1" x14ac:dyDescent="0.3">
      <c r="A258" s="428">
        <v>2026</v>
      </c>
      <c r="B258" s="327">
        <v>3</v>
      </c>
      <c r="C258" s="429" t="s">
        <v>2</v>
      </c>
      <c r="D258" s="446">
        <f t="shared" si="180"/>
        <v>620.52942516350345</v>
      </c>
      <c r="E258" s="447">
        <f t="shared" si="181"/>
        <v>1293.4818310199278</v>
      </c>
      <c r="F258" s="448">
        <f t="shared" si="182"/>
        <v>85.028994620213197</v>
      </c>
      <c r="G258" s="437">
        <f>1/23000*(SUMPRODUCT(M256:M262,J256:J262)+SUMPRODUCT(N256:N262,K256:K262)+SUMPRODUCT(O256:O262,L256:L262))/SUM(J256:L262)*J258</f>
        <v>744.89317104183294</v>
      </c>
      <c r="H258" s="438">
        <f>1/23000*(SUMPRODUCT(M256:M262,J256:J262)+SUMPRODUCT(N256:N262,K256:K262)+SUMPRODUCT(O256:O262,L256:L262))/SUM(J256:L262)*K258</f>
        <v>1146.5625810448589</v>
      </c>
      <c r="I258" s="439">
        <f>1/23000*(SUMPRODUCT(M256:M262,J256:J262)+SUMPRODUCT(N256:N262,K256:K262)+SUMPRODUCT(O256:O262,L256:L262))/SUM(J256:L262)*L258</f>
        <v>93.234728663004603</v>
      </c>
      <c r="J258" s="7">
        <v>116.85362313659246</v>
      </c>
      <c r="K258" s="8">
        <v>179.86470672102649</v>
      </c>
      <c r="L258" s="9">
        <v>14.626011178477224</v>
      </c>
      <c r="M258" s="14">
        <v>122137.22087228358</v>
      </c>
      <c r="N258" s="14">
        <v>165402.55537514243</v>
      </c>
      <c r="O258" s="15">
        <v>133711.5671798985</v>
      </c>
      <c r="P258" s="13"/>
      <c r="Q258" s="15"/>
      <c r="R258" s="14"/>
    </row>
    <row r="259" spans="1:18" s="1" customFormat="1" x14ac:dyDescent="0.3">
      <c r="A259" s="428">
        <v>2026</v>
      </c>
      <c r="B259" s="327">
        <v>4</v>
      </c>
      <c r="C259" s="429" t="s">
        <v>3</v>
      </c>
      <c r="D259" s="446">
        <f t="shared" si="180"/>
        <v>382.01480004352703</v>
      </c>
      <c r="E259" s="447">
        <f t="shared" si="181"/>
        <v>833.72423294580562</v>
      </c>
      <c r="F259" s="448">
        <f t="shared" si="182"/>
        <v>68.158682223308261</v>
      </c>
      <c r="G259" s="437">
        <f>1/23000*(SUMPRODUCT(M256:M262,J256:J262)+SUMPRODUCT(N256:N262,K256:K262)+SUMPRODUCT(O256:O262,L256:L262))/SUM(J256:L262)*J259</f>
        <v>448.62763899807277</v>
      </c>
      <c r="H259" s="438">
        <f>1/23000*(SUMPRODUCT(M256:M262,J256:J262)+SUMPRODUCT(N256:N262,K256:K262)+SUMPRODUCT(O256:O262,L256:L262))/SUM(J256:L262)*K259</f>
        <v>781.988059432201</v>
      </c>
      <c r="I259" s="439">
        <f>1/23000*(SUMPRODUCT(M256:M262,J256:J262)+SUMPRODUCT(N256:N262,K256:K262)+SUMPRODUCT(O256:O262,L256:L262))/SUM(J256:L262)*L259</f>
        <v>75.263429007548638</v>
      </c>
      <c r="J259" s="7">
        <v>70.377561634533961</v>
      </c>
      <c r="K259" s="8">
        <v>122.67280939950237</v>
      </c>
      <c r="L259" s="9">
        <v>11.806799566862798</v>
      </c>
      <c r="M259" s="14">
        <v>124845.76329353394</v>
      </c>
      <c r="N259" s="14">
        <v>156315.46592615428</v>
      </c>
      <c r="O259" s="15">
        <v>132775.15911559024</v>
      </c>
      <c r="P259" s="13"/>
      <c r="Q259" s="15"/>
      <c r="R259" s="14"/>
    </row>
    <row r="260" spans="1:18" s="1" customFormat="1" x14ac:dyDescent="0.3">
      <c r="A260" s="428">
        <v>2026</v>
      </c>
      <c r="B260" s="327">
        <v>5</v>
      </c>
      <c r="C260" s="429" t="s">
        <v>4</v>
      </c>
      <c r="D260" s="446">
        <f t="shared" si="180"/>
        <v>289.38002821638162</v>
      </c>
      <c r="E260" s="447">
        <f t="shared" si="181"/>
        <v>1137.6236757703734</v>
      </c>
      <c r="F260" s="448">
        <f t="shared" si="182"/>
        <v>92.441846820943482</v>
      </c>
      <c r="G260" s="437">
        <f>1/23000*(SUMPRODUCT(M256:M262,J256:J262)+SUMPRODUCT(N256:N262,K256:K262)+SUMPRODUCT(O256:O262,L256:L262))/SUM(J256:L262)*J260</f>
        <v>343.99432483964029</v>
      </c>
      <c r="H260" s="438">
        <f>1/23000*(SUMPRODUCT(M256:M262,J256:J262)+SUMPRODUCT(N256:N262,K256:K262)+SUMPRODUCT(O256:O262,L256:L262))/SUM(J256:L262)*K260</f>
        <v>1058.9806030076586</v>
      </c>
      <c r="I260" s="439">
        <f>1/23000*(SUMPRODUCT(M256:M262,J256:J262)+SUMPRODUCT(N256:N262,K256:K262)+SUMPRODUCT(O256:O262,L256:L262))/SUM(J256:L262)*L260</f>
        <v>103.15676241910542</v>
      </c>
      <c r="J260" s="7">
        <v>53.963420203889136</v>
      </c>
      <c r="K260" s="8">
        <v>166.12545946654794</v>
      </c>
      <c r="L260" s="9">
        <v>16.182510336151527</v>
      </c>
      <c r="M260" s="14">
        <v>123338.00607577314</v>
      </c>
      <c r="N260" s="14">
        <v>157503.51948906065</v>
      </c>
      <c r="O260" s="15">
        <v>131386.44330922377</v>
      </c>
      <c r="P260" s="13"/>
      <c r="Q260" s="15"/>
      <c r="R260" s="14"/>
    </row>
    <row r="261" spans="1:18" s="1" customFormat="1" x14ac:dyDescent="0.3">
      <c r="A261" s="428">
        <v>2026</v>
      </c>
      <c r="B261" s="327">
        <v>6</v>
      </c>
      <c r="C261" s="429" t="s">
        <v>5</v>
      </c>
      <c r="D261" s="446">
        <f t="shared" si="180"/>
        <v>343.84749319224625</v>
      </c>
      <c r="E261" s="447">
        <f t="shared" si="181"/>
        <v>3503.3554802222266</v>
      </c>
      <c r="F261" s="448">
        <f t="shared" si="182"/>
        <v>354.88331511370541</v>
      </c>
      <c r="G261" s="437">
        <f>1/23000*(SUMPRODUCT(M256:M262,J256:J262)+SUMPRODUCT(N256:N262,K256:K262)+SUMPRODUCT(O256:O262,L256:L262))/SUM(J256:L262)*J261</f>
        <v>411.99868112629537</v>
      </c>
      <c r="H261" s="438">
        <f>1/23000*(SUMPRODUCT(M256:M262,J256:J262)+SUMPRODUCT(N256:N262,K256:K262)+SUMPRODUCT(O256:O262,L256:L262))/SUM(J256:L262)*K261</f>
        <v>3398.1417741616351</v>
      </c>
      <c r="I261" s="439">
        <f>1/23000*(SUMPRODUCT(M256:M262,J256:J262)+SUMPRODUCT(N256:N262,K256:K262)+SUMPRODUCT(O256:O262,L256:L262))/SUM(J256:L262)*L261</f>
        <v>400.36042526976127</v>
      </c>
      <c r="J261" s="7">
        <v>64.63146728781264</v>
      </c>
      <c r="K261" s="8">
        <v>533.0766795555644</v>
      </c>
      <c r="L261" s="9">
        <v>62.805739228143928</v>
      </c>
      <c r="M261" s="14">
        <v>122362.87794928253</v>
      </c>
      <c r="N261" s="14">
        <v>151154.94474883022</v>
      </c>
      <c r="O261" s="15">
        <v>129961.31162417085</v>
      </c>
      <c r="P261" s="13"/>
      <c r="Q261" s="15"/>
      <c r="R261" s="14"/>
    </row>
    <row r="262" spans="1:18" s="1" customFormat="1" ht="16.2" thickBot="1" x14ac:dyDescent="0.35">
      <c r="A262" s="432">
        <v>2026</v>
      </c>
      <c r="B262" s="409">
        <v>7</v>
      </c>
      <c r="C262" s="433" t="s">
        <v>6</v>
      </c>
      <c r="D262" s="449">
        <f t="shared" si="180"/>
        <v>1174.8845564431169</v>
      </c>
      <c r="E262" s="450">
        <f t="shared" si="181"/>
        <v>1412.660489297263</v>
      </c>
      <c r="F262" s="451">
        <f t="shared" si="182"/>
        <v>123.33364768467106</v>
      </c>
      <c r="G262" s="440">
        <f>1/23000*(SUMPRODUCT(M256:M262,J256:J262)+SUMPRODUCT(N256:N262,K256:K262)+SUMPRODUCT(O256:O262,L256:L262))/SUM(J256:L262)*J262</f>
        <v>1404.7306940388082</v>
      </c>
      <c r="H262" s="441">
        <f>1/23000*(SUMPRODUCT(M256:M262,J256:J262)+SUMPRODUCT(N256:N262,K256:K262)+SUMPRODUCT(O256:O262,L256:L262))/SUM(J256:L262)*K262</f>
        <v>1316.2078827076471</v>
      </c>
      <c r="I262" s="442">
        <f>1/23000*(SUMPRODUCT(M256:M262,J256:J262)+SUMPRODUCT(N256:N262,K256:K262)+SUMPRODUCT(O256:O262,L256:L262))/SUM(J256:L262)*L262</f>
        <v>138.12437191853729</v>
      </c>
      <c r="J262" s="16">
        <v>220.36431197245651</v>
      </c>
      <c r="K262" s="17">
        <v>206.47747338080259</v>
      </c>
      <c r="L262" s="18">
        <v>21.667983986982822</v>
      </c>
      <c r="M262" s="20">
        <v>122625.77618089644</v>
      </c>
      <c r="N262" s="20">
        <v>157359.49651957501</v>
      </c>
      <c r="O262" s="21">
        <v>130915.4510383423</v>
      </c>
      <c r="P262" s="19"/>
      <c r="Q262" s="21"/>
      <c r="R262" s="14"/>
    </row>
    <row r="263" spans="1:18" s="1" customFormat="1" x14ac:dyDescent="0.3">
      <c r="A263" s="430">
        <v>2027</v>
      </c>
      <c r="B263" s="47">
        <v>1</v>
      </c>
      <c r="C263" s="431" t="s">
        <v>0</v>
      </c>
      <c r="D263" s="443">
        <f t="shared" si="180"/>
        <v>1487.6732344928212</v>
      </c>
      <c r="E263" s="444">
        <f t="shared" si="181"/>
        <v>1332.8828866326032</v>
      </c>
      <c r="F263" s="445">
        <f t="shared" si="182"/>
        <v>131.95641510490128</v>
      </c>
      <c r="G263" s="434">
        <f>1/23000*(SUMPRODUCT(M263:M269,J263:J269)+SUMPRODUCT(N263:N269,K263:K269)+SUMPRODUCT(O263:O269,L263:L269))/SUM(J263:L269)*J263</f>
        <v>1840.1642738294954</v>
      </c>
      <c r="H263" s="435">
        <f>1/23000*(SUMPRODUCT(M263:M269,J263:J269)+SUMPRODUCT(N263:N269,K263:K269)+SUMPRODUCT(O263:O269,L263:L269))/SUM(J263:L269)*K263</f>
        <v>1263.0278537056547</v>
      </c>
      <c r="I263" s="436">
        <f>1/23000*(SUMPRODUCT(M263:M269,J263:J269)+SUMPRODUCT(N263:N269,K263:K269)+SUMPRODUCT(O263:O269,L263:L269))/SUM(J263:L269)*L263</f>
        <v>152.92363188988821</v>
      </c>
      <c r="J263" s="4">
        <v>272.98805189946307</v>
      </c>
      <c r="K263" s="5">
        <v>187.36996374803772</v>
      </c>
      <c r="L263" s="6">
        <v>22.686194353797834</v>
      </c>
      <c r="M263" s="11">
        <v>125340.59331628276</v>
      </c>
      <c r="N263" s="11">
        <v>163613.77127539169</v>
      </c>
      <c r="O263" s="12">
        <v>133781.69560222642</v>
      </c>
      <c r="P263" s="458">
        <f>SUM(J263:L269)</f>
        <v>3748.6953073890486</v>
      </c>
      <c r="Q263" s="459">
        <f>(SUMPRODUCT(M263:M269,J263:J269)+SUMPRODUCT(N263:N269,K263:K269)+SUMPRODUCT(O263:O269,L263:L269))/SUM(J263:L269)</f>
        <v>155038.94036236257</v>
      </c>
      <c r="R263" s="14"/>
    </row>
    <row r="264" spans="1:18" s="1" customFormat="1" x14ac:dyDescent="0.3">
      <c r="A264" s="428">
        <v>2027</v>
      </c>
      <c r="B264" s="327">
        <v>2</v>
      </c>
      <c r="C264" s="429" t="s">
        <v>1</v>
      </c>
      <c r="D264" s="446">
        <f t="shared" ref="D264:D290" si="183">J264*M264/23000</f>
        <v>649.90930696119938</v>
      </c>
      <c r="E264" s="447">
        <f t="shared" ref="E264:E290" si="184">K264*N264/23000</f>
        <v>7557.0507924446065</v>
      </c>
      <c r="F264" s="448">
        <f t="shared" ref="F264:F290" si="185">L264*O264/23000</f>
        <v>523.92105057528863</v>
      </c>
      <c r="G264" s="437">
        <f>1/23000*(SUMPRODUCT(M263:M269,J263:J269)+SUMPRODUCT(N263:N269,K263:K269)+SUMPRODUCT(O263:O269,L263:L269))/SUM(J263:L269)*J264</f>
        <v>794.90983722888791</v>
      </c>
      <c r="H264" s="438">
        <f>1/23000*(SUMPRODUCT(M263:M269,J263:J269)+SUMPRODUCT(N263:N269,K263:K269)+SUMPRODUCT(O263:O269,L263:L269))/SUM(J263:L269)*K264</f>
        <v>6817.1217410624367</v>
      </c>
      <c r="I264" s="439">
        <f>1/23000*(SUMPRODUCT(M263:M269,J263:J269)+SUMPRODUCT(N263:N269,K263:K269)+SUMPRODUCT(O263:O269,L263:L269))/SUM(J263:L269)*L264</f>
        <v>600.91587769827822</v>
      </c>
      <c r="J264" s="7">
        <v>117.92473693081823</v>
      </c>
      <c r="K264" s="8">
        <v>1011.3188317591178</v>
      </c>
      <c r="L264" s="9">
        <v>89.145766571658129</v>
      </c>
      <c r="M264" s="14">
        <v>126758.08697268442</v>
      </c>
      <c r="N264" s="14">
        <v>171866.8364198182</v>
      </c>
      <c r="O264" s="15">
        <v>135173.93620195444</v>
      </c>
      <c r="P264" s="13"/>
      <c r="Q264" s="15"/>
      <c r="R264" s="14"/>
    </row>
    <row r="265" spans="1:18" s="1" customFormat="1" x14ac:dyDescent="0.3">
      <c r="A265" s="428">
        <v>2027</v>
      </c>
      <c r="B265" s="327">
        <v>3</v>
      </c>
      <c r="C265" s="429" t="s">
        <v>2</v>
      </c>
      <c r="D265" s="446">
        <f t="shared" si="183"/>
        <v>665.22276929063128</v>
      </c>
      <c r="E265" s="447">
        <f t="shared" si="184"/>
        <v>1559.3615009258278</v>
      </c>
      <c r="F265" s="448">
        <f t="shared" si="185"/>
        <v>100.33131657250708</v>
      </c>
      <c r="G265" s="437">
        <f>1/23000*(SUMPRODUCT(M263:M269,J263:J269)+SUMPRODUCT(N263:N269,K263:K269)+SUMPRODUCT(O263:O269,L263:L269))/SUM(J263:L269)*J265</f>
        <v>805.77290449447582</v>
      </c>
      <c r="H265" s="438">
        <f>1/23000*(SUMPRODUCT(M263:M269,J263:J269)+SUMPRODUCT(N263:N269,K263:K269)+SUMPRODUCT(O263:O269,L263:L269))/SUM(J263:L269)*K265</f>
        <v>1372.5588468488743</v>
      </c>
      <c r="I265" s="439">
        <f>1/23000*(SUMPRODUCT(M263:M269,J263:J269)+SUMPRODUCT(N263:N269,K263:K269)+SUMPRODUCT(O263:O269,L263:L269))/SUM(J263:L269)*L265</f>
        <v>113.87531994089103</v>
      </c>
      <c r="J265" s="7">
        <v>119.53627108168743</v>
      </c>
      <c r="K265" s="8">
        <v>203.61886764538156</v>
      </c>
      <c r="L265" s="9">
        <v>16.893384026741693</v>
      </c>
      <c r="M265" s="14">
        <v>127995.65818168181</v>
      </c>
      <c r="N265" s="14">
        <v>176139.44589730428</v>
      </c>
      <c r="O265" s="15">
        <v>136599.05425193513</v>
      </c>
      <c r="P265" s="13"/>
      <c r="Q265" s="15"/>
      <c r="R265" s="14"/>
    </row>
    <row r="266" spans="1:18" s="1" customFormat="1" x14ac:dyDescent="0.3">
      <c r="A266" s="428">
        <v>2027</v>
      </c>
      <c r="B266" s="327">
        <v>4</v>
      </c>
      <c r="C266" s="429" t="s">
        <v>3</v>
      </c>
      <c r="D266" s="446">
        <f t="shared" si="183"/>
        <v>408.81424826325485</v>
      </c>
      <c r="E266" s="447">
        <f t="shared" si="184"/>
        <v>988.48722032242995</v>
      </c>
      <c r="F266" s="448">
        <f t="shared" si="185"/>
        <v>80.414483093752651</v>
      </c>
      <c r="G266" s="437">
        <f>1/23000*(SUMPRODUCT(M263:M269,J263:J269)+SUMPRODUCT(N263:N269,K263:K269)+SUMPRODUCT(O263:O269,L263:L269))/SUM(J263:L269)*J266</f>
        <v>484.95859501683293</v>
      </c>
      <c r="H266" s="438">
        <f>1/23000*(SUMPRODUCT(M263:M269,J263:J269)+SUMPRODUCT(N263:N269,K263:K269)+SUMPRODUCT(O263:O269,L263:L269))/SUM(J263:L269)*K266</f>
        <v>931.11284508014433</v>
      </c>
      <c r="I266" s="439">
        <f>1/23000*(SUMPRODUCT(M263:M269,J263:J269)+SUMPRODUCT(N263:N269,K263:K269)+SUMPRODUCT(O263:O269,L263:L269))/SUM(J263:L269)*L266</f>
        <v>91.936597456790508</v>
      </c>
      <c r="J266" s="7">
        <v>71.943523732279886</v>
      </c>
      <c r="K266" s="8">
        <v>138.13042959910601</v>
      </c>
      <c r="L266" s="9">
        <v>13.638778338938584</v>
      </c>
      <c r="M266" s="14">
        <v>130695.95736017599</v>
      </c>
      <c r="N266" s="14">
        <v>164592.30694786049</v>
      </c>
      <c r="O266" s="15">
        <v>135608.41485896954</v>
      </c>
      <c r="P266" s="13"/>
      <c r="Q266" s="15"/>
      <c r="R266" s="14"/>
    </row>
    <row r="267" spans="1:18" s="1" customFormat="1" x14ac:dyDescent="0.3">
      <c r="A267" s="428">
        <v>2027</v>
      </c>
      <c r="B267" s="327">
        <v>5</v>
      </c>
      <c r="C267" s="429" t="s">
        <v>4</v>
      </c>
      <c r="D267" s="446">
        <f t="shared" si="183"/>
        <v>309.95054894179628</v>
      </c>
      <c r="E267" s="447">
        <f t="shared" si="184"/>
        <v>1362.7112550094419</v>
      </c>
      <c r="F267" s="448">
        <f t="shared" si="185"/>
        <v>109.02986592132407</v>
      </c>
      <c r="G267" s="437">
        <f>1/23000*(SUMPRODUCT(M263:M269,J263:J269)+SUMPRODUCT(N263:N269,K263:K269)+SUMPRODUCT(O263:O269,L263:L269))/SUM(J263:L269)*J267</f>
        <v>371.94331022935717</v>
      </c>
      <c r="H267" s="438">
        <f>1/23000*(SUMPRODUCT(M263:M269,J263:J269)+SUMPRODUCT(N263:N269,K263:K269)+SUMPRODUCT(O263:O269,L263:L269))/SUM(J263:L269)*K267</f>
        <v>1269.3587172789473</v>
      </c>
      <c r="I267" s="439">
        <f>1/23000*(SUMPRODUCT(M263:M269,J263:J269)+SUMPRODUCT(N263:N269,K263:K269)+SUMPRODUCT(O263:O269,L263:L269))/SUM(J263:L269)*L267</f>
        <v>125.99536515883611</v>
      </c>
      <c r="J267" s="7">
        <v>55.177725771866548</v>
      </c>
      <c r="K267" s="8">
        <v>188.30914626467131</v>
      </c>
      <c r="L267" s="9">
        <v>18.691390639539783</v>
      </c>
      <c r="M267" s="14">
        <v>129198.19593753727</v>
      </c>
      <c r="N267" s="14">
        <v>166440.98009538534</v>
      </c>
      <c r="O267" s="15">
        <v>134162.67224578201</v>
      </c>
      <c r="P267" s="13"/>
      <c r="Q267" s="15"/>
      <c r="R267" s="14"/>
    </row>
    <row r="268" spans="1:18" s="1" customFormat="1" x14ac:dyDescent="0.3">
      <c r="A268" s="428">
        <v>2027</v>
      </c>
      <c r="B268" s="327">
        <v>6</v>
      </c>
      <c r="C268" s="429" t="s">
        <v>5</v>
      </c>
      <c r="D268" s="446">
        <f t="shared" si="183"/>
        <v>368.54692979854241</v>
      </c>
      <c r="E268" s="447">
        <f t="shared" si="184"/>
        <v>4123.3500044507537</v>
      </c>
      <c r="F268" s="448">
        <f t="shared" si="185"/>
        <v>418.75136948636651</v>
      </c>
      <c r="G268" s="437">
        <f>1/23000*(SUMPRODUCT(M263:M269,J263:J269)+SUMPRODUCT(N263:N269,K263:K269)+SUMPRODUCT(O263:O269,L263:L269))/SUM(J263:L269)*J268</f>
        <v>445.57378263169619</v>
      </c>
      <c r="H268" s="438">
        <f>1/23000*(SUMPRODUCT(M263:M269,J263:J269)+SUMPRODUCT(N263:N269,K263:K269)+SUMPRODUCT(O263:O269,L263:L269))/SUM(J263:L269)*K268</f>
        <v>4042.7930818424284</v>
      </c>
      <c r="I268" s="439">
        <f>1/23000*(SUMPRODUCT(M263:M269,J263:J269)+SUMPRODUCT(N263:N269,K263:K269)+SUMPRODUCT(O263:O269,L263:L269))/SUM(J263:L269)*L268</f>
        <v>489.09520458218367</v>
      </c>
      <c r="J268" s="7">
        <v>66.100793623695822</v>
      </c>
      <c r="K268" s="8">
        <v>599.74765478304835</v>
      </c>
      <c r="L268" s="9">
        <v>72.557189046172624</v>
      </c>
      <c r="M268" s="14">
        <v>128237.18023149105</v>
      </c>
      <c r="N268" s="14">
        <v>158128.25501864366</v>
      </c>
      <c r="O268" s="15">
        <v>132740.55437921459</v>
      </c>
      <c r="P268" s="13"/>
      <c r="Q268" s="15"/>
      <c r="R268" s="14"/>
    </row>
    <row r="269" spans="1:18" s="1" customFormat="1" ht="16.2" thickBot="1" x14ac:dyDescent="0.35">
      <c r="A269" s="432">
        <v>2027</v>
      </c>
      <c r="B269" s="409">
        <v>7</v>
      </c>
      <c r="C269" s="433" t="s">
        <v>6</v>
      </c>
      <c r="D269" s="449">
        <f t="shared" si="183"/>
        <v>1258.7346436267596</v>
      </c>
      <c r="E269" s="450">
        <f t="shared" si="184"/>
        <v>1686.4997415917098</v>
      </c>
      <c r="F269" s="451">
        <f t="shared" si="185"/>
        <v>145.69381644822374</v>
      </c>
      <c r="G269" s="440">
        <f>1/23000*(SUMPRODUCT(M263:M269,J263:J269)+SUMPRODUCT(N263:N269,K263:K269)+SUMPRODUCT(O263:O269,L263:L269))/SUM(J263:L269)*J269</f>
        <v>1519.0821452149376</v>
      </c>
      <c r="H269" s="441">
        <f>1/23000*(SUMPRODUCT(M263:M269,J263:J269)+SUMPRODUCT(N263:N269,K263:K269)+SUMPRODUCT(O263:O269,L263:L269))/SUM(J263:L269)*K269</f>
        <v>1567.4422809257599</v>
      </c>
      <c r="I269" s="442">
        <f>1/23000*(SUMPRODUCT(M263:M269,J263:J269)+SUMPRODUCT(N263:N269,K263:K269)+SUMPRODUCT(O263:O269,L263:L269))/SUM(J263:L269)*L269</f>
        <v>168.73118783795462</v>
      </c>
      <c r="J269" s="16">
        <v>225.35557362739411</v>
      </c>
      <c r="K269" s="17">
        <v>232.52979139971146</v>
      </c>
      <c r="L269" s="18">
        <v>25.031242545921501</v>
      </c>
      <c r="M269" s="20">
        <v>128467.63156292407</v>
      </c>
      <c r="N269" s="20">
        <v>166815.15870769176</v>
      </c>
      <c r="O269" s="21">
        <v>133871.01228241419</v>
      </c>
      <c r="P269" s="19"/>
      <c r="Q269" s="21"/>
      <c r="R269" s="14"/>
    </row>
    <row r="270" spans="1:18" s="1" customFormat="1" x14ac:dyDescent="0.3">
      <c r="A270" s="430">
        <v>2028</v>
      </c>
      <c r="B270" s="47">
        <v>1</v>
      </c>
      <c r="C270" s="431" t="s">
        <v>0</v>
      </c>
      <c r="D270" s="443">
        <f t="shared" si="183"/>
        <v>1591.6345292705971</v>
      </c>
      <c r="E270" s="444">
        <f t="shared" si="184"/>
        <v>1578.4001024756831</v>
      </c>
      <c r="F270" s="445">
        <f t="shared" si="185"/>
        <v>155.71244614563327</v>
      </c>
      <c r="G270" s="434">
        <f>1/23000*(SUMPRODUCT(M270:M276,J270:J276)+SUMPRODUCT(N270:N276,K270:K276)+SUMPRODUCT(O270:O276,L270:L276))/SUM(J270:L276)*J270</f>
        <v>1977.6001296033246</v>
      </c>
      <c r="H270" s="435">
        <f>1/23000*(SUMPRODUCT(M270:M276,J270:J276)+SUMPRODUCT(N270:N276,K270:K276)+SUMPRODUCT(O270:O276,L270:L276))/SUM(J270:L276)*K270</f>
        <v>1502.4134703732257</v>
      </c>
      <c r="I270" s="436">
        <f>1/23000*(SUMPRODUCT(M270:M276,J270:J276)+SUMPRODUCT(N270:N276,K270:K276)+SUMPRODUCT(O270:O276,L270:L276))/SUM(J270:L276)*L270</f>
        <v>187.15336389537578</v>
      </c>
      <c r="J270" s="4">
        <v>279.32150422200215</v>
      </c>
      <c r="K270" s="5">
        <v>212.20487611528642</v>
      </c>
      <c r="L270" s="6">
        <v>26.434039086531534</v>
      </c>
      <c r="M270" s="11">
        <v>131058.98980168872</v>
      </c>
      <c r="N270" s="11">
        <v>171076.1930711618</v>
      </c>
      <c r="O270" s="12">
        <v>135483.88309580451</v>
      </c>
      <c r="P270" s="458">
        <f>SUM(J270:L276)</f>
        <v>4158.5621566728851</v>
      </c>
      <c r="Q270" s="459">
        <f>(SUMPRODUCT(M270:M276,J270:J276)+SUMPRODUCT(N270:N276,K270:K276)+SUMPRODUCT(O270:O276,L270:L276))/SUM(J270:L276)</f>
        <v>162840.31946471822</v>
      </c>
      <c r="R270" s="14"/>
    </row>
    <row r="271" spans="1:18" s="1" customFormat="1" x14ac:dyDescent="0.3">
      <c r="A271" s="428">
        <v>2028</v>
      </c>
      <c r="B271" s="327">
        <v>2</v>
      </c>
      <c r="C271" s="429" t="s">
        <v>1</v>
      </c>
      <c r="D271" s="446">
        <f t="shared" si="183"/>
        <v>694.93790917744559</v>
      </c>
      <c r="E271" s="447">
        <f t="shared" si="184"/>
        <v>9057.8296416424037</v>
      </c>
      <c r="F271" s="448">
        <f t="shared" si="185"/>
        <v>618.18694719205905</v>
      </c>
      <c r="G271" s="437">
        <f>1/23000*(SUMPRODUCT(M270:M276,J270:J276)+SUMPRODUCT(N270:N276,K270:K276)+SUMPRODUCT(O270:O276,L270:L276))/SUM(J270:L276)*J271</f>
        <v>854.03979683709247</v>
      </c>
      <c r="H271" s="438">
        <f>1/23000*(SUMPRODUCT(M270:M276,J270:J276)+SUMPRODUCT(N270:N276,K270:K276)+SUMPRODUCT(O270:O276,L270:L276))/SUM(J270:L276)*K271</f>
        <v>8142.83251490154</v>
      </c>
      <c r="I271" s="439">
        <f>1/23000*(SUMPRODUCT(M270:M276,J270:J276)+SUMPRODUCT(N270:N276,K270:K276)+SUMPRODUCT(O270:O276,L270:L276))/SUM(J270:L276)*L271</f>
        <v>735.32912826179142</v>
      </c>
      <c r="J271" s="7">
        <v>120.62685329912446</v>
      </c>
      <c r="K271" s="8">
        <v>1150.1153305174739</v>
      </c>
      <c r="L271" s="9">
        <v>103.85984260910004</v>
      </c>
      <c r="M271" s="14">
        <v>132504.25982219717</v>
      </c>
      <c r="N271" s="14">
        <v>181138.42692979396</v>
      </c>
      <c r="O271" s="15">
        <v>136898.9151941154</v>
      </c>
      <c r="P271" s="13"/>
      <c r="Q271" s="15"/>
      <c r="R271" s="14"/>
    </row>
    <row r="272" spans="1:18" s="1" customFormat="1" x14ac:dyDescent="0.3">
      <c r="A272" s="428">
        <v>2028</v>
      </c>
      <c r="B272" s="327">
        <v>3</v>
      </c>
      <c r="C272" s="429" t="s">
        <v>2</v>
      </c>
      <c r="D272" s="446">
        <f t="shared" si="183"/>
        <v>710.81592210455187</v>
      </c>
      <c r="E272" s="447">
        <f t="shared" si="184"/>
        <v>1877.4189640863638</v>
      </c>
      <c r="F272" s="448">
        <f t="shared" si="185"/>
        <v>118.37862544064052</v>
      </c>
      <c r="G272" s="437">
        <f>1/23000*(SUMPRODUCT(M270:M276,J270:J276)+SUMPRODUCT(N270:N276,K270:K276)+SUMPRODUCT(O270:O276,L270:L276))/SUM(J270:L276)*J272</f>
        <v>865.60151924278841</v>
      </c>
      <c r="H272" s="438">
        <f>1/23000*(SUMPRODUCT(M270:M276,J270:J276)+SUMPRODUCT(N270:N276,K270:K276)+SUMPRODUCT(O270:O276,L270:L276))/SUM(J270:L276)*K272</f>
        <v>1641.7947263041049</v>
      </c>
      <c r="I272" s="439">
        <f>1/23000*(SUMPRODUCT(M270:M276,J270:J276)+SUMPRODUCT(N270:N276,K270:K276)+SUMPRODUCT(O270:O276,L270:L276))/SUM(J270:L276)*L272</f>
        <v>139.34397931139603</v>
      </c>
      <c r="J272" s="7">
        <v>122.2598617346589</v>
      </c>
      <c r="K272" s="8">
        <v>231.89145556285865</v>
      </c>
      <c r="L272" s="9">
        <v>19.681314398652358</v>
      </c>
      <c r="M272" s="14">
        <v>133721.45180309864</v>
      </c>
      <c r="N272" s="14">
        <v>186210.55298987255</v>
      </c>
      <c r="O272" s="15">
        <v>138339.76379754211</v>
      </c>
      <c r="P272" s="13"/>
      <c r="Q272" s="15"/>
      <c r="R272" s="14"/>
    </row>
    <row r="273" spans="1:18" s="1" customFormat="1" x14ac:dyDescent="0.3">
      <c r="A273" s="428">
        <v>2028</v>
      </c>
      <c r="B273" s="327">
        <v>4</v>
      </c>
      <c r="C273" s="429" t="s">
        <v>3</v>
      </c>
      <c r="D273" s="446">
        <f t="shared" si="183"/>
        <v>436.05432921014136</v>
      </c>
      <c r="E273" s="447">
        <f t="shared" si="184"/>
        <v>1169.7388762834055</v>
      </c>
      <c r="F273" s="448">
        <f t="shared" si="185"/>
        <v>94.883444885256381</v>
      </c>
      <c r="G273" s="437">
        <f>1/23000*(SUMPRODUCT(M270:M276,J270:J276)+SUMPRODUCT(N270:N276,K270:K276)+SUMPRODUCT(O270:O276,L270:L276))/SUM(J270:L276)*J273</f>
        <v>520.53612956841505</v>
      </c>
      <c r="H273" s="438">
        <f>1/23000*(SUMPRODUCT(M270:M276,J270:J276)+SUMPRODUCT(N270:N276,K270:K276)+SUMPRODUCT(O270:O276,L270:L276))/SUM(J270:L276)*K273</f>
        <v>1107.4223487758591</v>
      </c>
      <c r="I273" s="439">
        <f>1/23000*(SUMPRODUCT(M270:M276,J270:J276)+SUMPRODUCT(N270:N276,K270:K276)+SUMPRODUCT(O270:O276,L270:L276))/SUM(J270:L276)*L273</f>
        <v>112.51871137124168</v>
      </c>
      <c r="J273" s="7">
        <v>73.52190796129905</v>
      </c>
      <c r="K273" s="8">
        <v>156.41527912479543</v>
      </c>
      <c r="L273" s="9">
        <v>15.892442179218842</v>
      </c>
      <c r="M273" s="14">
        <v>136411.71522796326</v>
      </c>
      <c r="N273" s="14">
        <v>172003.61949968495</v>
      </c>
      <c r="O273" s="15">
        <v>137318.05393726868</v>
      </c>
      <c r="P273" s="13"/>
      <c r="Q273" s="15"/>
      <c r="R273" s="14"/>
    </row>
    <row r="274" spans="1:18" s="1" customFormat="1" x14ac:dyDescent="0.3">
      <c r="A274" s="428">
        <v>2028</v>
      </c>
      <c r="B274" s="327">
        <v>5</v>
      </c>
      <c r="C274" s="429" t="s">
        <v>4</v>
      </c>
      <c r="D274" s="446">
        <f t="shared" si="183"/>
        <v>330.8713803925944</v>
      </c>
      <c r="E274" s="447">
        <f t="shared" si="184"/>
        <v>1624.032783663579</v>
      </c>
      <c r="F274" s="448">
        <f t="shared" si="185"/>
        <v>128.62707339338692</v>
      </c>
      <c r="G274" s="437">
        <f>1/23000*(SUMPRODUCT(M270:M276,J270:J276)+SUMPRODUCT(N270:N276,K270:K276)+SUMPRODUCT(O270:O276,L270:L276))/SUM(J270:L276)*J274</f>
        <v>399.3230941389109</v>
      </c>
      <c r="H274" s="438">
        <f>1/23000*(SUMPRODUCT(M270:M276,J270:J276)+SUMPRODUCT(N270:N276,K270:K276)+SUMPRODUCT(O270:O276,L270:L276))/SUM(J270:L276)*K274</f>
        <v>1518.9184534277895</v>
      </c>
      <c r="I274" s="439">
        <f>1/23000*(SUMPRODUCT(M270:M276,J270:J276)+SUMPRODUCT(N270:N276,K270:K276)+SUMPRODUCT(O270:O276,L270:L276))/SUM(J270:L276)*L274</f>
        <v>154.19870179943655</v>
      </c>
      <c r="J274" s="7">
        <v>56.401456318592487</v>
      </c>
      <c r="K274" s="8">
        <v>214.53608383769091</v>
      </c>
      <c r="L274" s="9">
        <v>21.779434927695888</v>
      </c>
      <c r="M274" s="14">
        <v>134926.33427837669</v>
      </c>
      <c r="N274" s="14">
        <v>174109.42418675759</v>
      </c>
      <c r="O274" s="15">
        <v>135835.60353468178</v>
      </c>
      <c r="P274" s="13"/>
      <c r="Q274" s="15"/>
      <c r="R274" s="14"/>
    </row>
    <row r="275" spans="1:18" s="1" customFormat="1" x14ac:dyDescent="0.3">
      <c r="A275" s="428">
        <v>2028</v>
      </c>
      <c r="B275" s="327">
        <v>6</v>
      </c>
      <c r="C275" s="429" t="s">
        <v>5</v>
      </c>
      <c r="D275" s="446">
        <f t="shared" si="183"/>
        <v>393.73667630917214</v>
      </c>
      <c r="E275" s="447">
        <f t="shared" si="184"/>
        <v>4839.8901052117935</v>
      </c>
      <c r="F275" s="448">
        <f t="shared" si="185"/>
        <v>494.03893112123836</v>
      </c>
      <c r="G275" s="437">
        <f>1/23000*(SUMPRODUCT(M270:M276,J270:J276)+SUMPRODUCT(N270:N276,K270:K276)+SUMPRODUCT(O270:O276,L270:L276))/SUM(J270:L276)*J275</f>
        <v>478.53832083389858</v>
      </c>
      <c r="H275" s="438">
        <f>1/23000*(SUMPRODUCT(M270:M276,J270:J276)+SUMPRODUCT(N270:N276,K270:K276)+SUMPRODUCT(O270:O276,L270:L276))/SUM(J270:L276)*K275</f>
        <v>4804.1800441543874</v>
      </c>
      <c r="I275" s="439">
        <f>1/23000*(SUMPRODUCT(M270:M276,J270:J276)+SUMPRODUCT(N270:N276,K270:K276)+SUMPRODUCT(O270:O276,L270:L276))/SUM(J270:L276)*L275</f>
        <v>598.54011881827648</v>
      </c>
      <c r="J275" s="7">
        <v>67.590025709599303</v>
      </c>
      <c r="K275" s="8">
        <v>678.55517220040554</v>
      </c>
      <c r="L275" s="9">
        <v>84.539398952745614</v>
      </c>
      <c r="M275" s="14">
        <v>133983.43113553236</v>
      </c>
      <c r="N275" s="14">
        <v>164050.73158442386</v>
      </c>
      <c r="O275" s="15">
        <v>134409.46536821156</v>
      </c>
      <c r="P275" s="13"/>
      <c r="Q275" s="15"/>
      <c r="R275" s="14"/>
    </row>
    <row r="276" spans="1:18" s="1" customFormat="1" ht="16.2" thickBot="1" x14ac:dyDescent="0.35">
      <c r="A276" s="432">
        <v>2028</v>
      </c>
      <c r="B276" s="409">
        <v>7</v>
      </c>
      <c r="C276" s="433" t="s">
        <v>6</v>
      </c>
      <c r="D276" s="449">
        <f t="shared" si="183"/>
        <v>1344.1538725517307</v>
      </c>
      <c r="E276" s="450">
        <f t="shared" si="184"/>
        <v>2011.2948568434747</v>
      </c>
      <c r="F276" s="451">
        <f t="shared" si="185"/>
        <v>172.0404133162439</v>
      </c>
      <c r="G276" s="440">
        <f>1/23000*(SUMPRODUCT(M270:M276,J270:J276)+SUMPRODUCT(N270:N276,K270:K276)+SUMPRODUCT(O270:O276,L270:L276))/SUM(J270:L276)*J276</f>
        <v>1631.3420307612294</v>
      </c>
      <c r="H276" s="441">
        <f>1/23000*(SUMPRODUCT(M270:M276,J270:J276)+SUMPRODUCT(N270:N276,K270:K276)+SUMPRODUCT(O270:O276,L270:L276))/SUM(J270:L276)*K276</f>
        <v>1864.5668076752918</v>
      </c>
      <c r="I276" s="442">
        <f>1/23000*(SUMPRODUCT(M270:M276,J270:J276)+SUMPRODUCT(N270:N276,K270:K276)+SUMPRODUCT(O270:O276,L270:L276))/SUM(J270:L276)*L276</f>
        <v>206.48444066202327</v>
      </c>
      <c r="J276" s="16">
        <v>230.41508903228191</v>
      </c>
      <c r="K276" s="17">
        <v>263.35637707848758</v>
      </c>
      <c r="L276" s="18">
        <v>29.164411804384279</v>
      </c>
      <c r="M276" s="20">
        <v>134173.24012299575</v>
      </c>
      <c r="N276" s="20">
        <v>175654.68594524753</v>
      </c>
      <c r="O276" s="21">
        <v>135676.643602967</v>
      </c>
      <c r="P276" s="19"/>
      <c r="Q276" s="21"/>
      <c r="R276" s="14"/>
    </row>
    <row r="277" spans="1:18" s="1" customFormat="1" x14ac:dyDescent="0.3">
      <c r="A277" s="430">
        <v>2029</v>
      </c>
      <c r="B277" s="47">
        <v>1</v>
      </c>
      <c r="C277" s="431" t="s">
        <v>0</v>
      </c>
      <c r="D277" s="443">
        <f t="shared" si="183"/>
        <v>1701.7275062683464</v>
      </c>
      <c r="E277" s="444">
        <f t="shared" si="184"/>
        <v>1867.5139918924201</v>
      </c>
      <c r="F277" s="445">
        <f t="shared" si="185"/>
        <v>183.97679299848315</v>
      </c>
      <c r="G277" s="434">
        <f>1/23000*(SUMPRODUCT(M277:M283,J277:J283)+SUMPRODUCT(N277:N283,K277:K283)+SUMPRODUCT(O277:O283,L277:L283))/SUM(J277:L283)*J277</f>
        <v>2112.9895069700947</v>
      </c>
      <c r="H277" s="435">
        <f>1/23000*(SUMPRODUCT(M277:M283,J277:J283)+SUMPRODUCT(N277:N283,K277:K283)+SUMPRODUCT(O277:O283,L277:L283))/SUM(J277:L283)*K277</f>
        <v>1787.3320663734605</v>
      </c>
      <c r="I277" s="436">
        <f>1/23000*(SUMPRODUCT(M277:M283,J277:J283)+SUMPRODUCT(N277:N283,K277:K283)+SUMPRODUCT(O277:O283,L277:L283))/SUM(J277:L283)*L277</f>
        <v>229.88042666629343</v>
      </c>
      <c r="J277" s="4">
        <v>285.72036349294461</v>
      </c>
      <c r="K277" s="5">
        <v>241.6846680980932</v>
      </c>
      <c r="L277" s="6">
        <v>31.084640434958935</v>
      </c>
      <c r="M277" s="11">
        <v>136986.15025434986</v>
      </c>
      <c r="N277" s="11">
        <v>177722.57608038373</v>
      </c>
      <c r="O277" s="12">
        <v>136127.23775328763</v>
      </c>
      <c r="P277" s="458">
        <f>SUM(J277:L283)</f>
        <v>4645.2119338858965</v>
      </c>
      <c r="Q277" s="459">
        <f>(SUMPRODUCT(M277:M283,J277:J283)+SUMPRODUCT(N277:N283,K277:K283)+SUMPRODUCT(O277:O283,L277:L283))/SUM(J277:L283)</f>
        <v>170092.03707495719</v>
      </c>
      <c r="R277" s="14"/>
    </row>
    <row r="278" spans="1:18" s="1" customFormat="1" x14ac:dyDescent="0.3">
      <c r="A278" s="428">
        <v>2029</v>
      </c>
      <c r="B278" s="327">
        <v>2</v>
      </c>
      <c r="C278" s="429" t="s">
        <v>1</v>
      </c>
      <c r="D278" s="446">
        <f t="shared" si="183"/>
        <v>742.93513825105197</v>
      </c>
      <c r="E278" s="447">
        <f t="shared" si="184"/>
        <v>10860.425889885048</v>
      </c>
      <c r="F278" s="448">
        <f t="shared" si="185"/>
        <v>730.21039180728724</v>
      </c>
      <c r="G278" s="437">
        <f>1/23000*(SUMPRODUCT(M277:M283,J277:J283)+SUMPRODUCT(N277:N283,K277:K283)+SUMPRODUCT(O277:O283,L277:L283))/SUM(J277:L283)*J278</f>
        <v>912.64747217478066</v>
      </c>
      <c r="H278" s="438">
        <f>1/23000*(SUMPRODUCT(M277:M283,J277:J283)+SUMPRODUCT(N277:N283,K277:K283)+SUMPRODUCT(O277:O283,L277:L283))/SUM(J277:L283)*K278</f>
        <v>9731.5586180294267</v>
      </c>
      <c r="I278" s="439">
        <f>1/23000*(SUMPRODUCT(M277:M283,J277:J283)+SUMPRODUCT(N277:N283,K277:K283)+SUMPRODUCT(O277:O283,L277:L283))/SUM(J277:L283)*L278</f>
        <v>903.00683507830763</v>
      </c>
      <c r="J278" s="7">
        <v>123.40902149798794</v>
      </c>
      <c r="K278" s="8">
        <v>1315.9102099296974</v>
      </c>
      <c r="L278" s="9">
        <v>122.10540577892189</v>
      </c>
      <c r="M278" s="14">
        <v>138462.39093673383</v>
      </c>
      <c r="N278" s="14">
        <v>189822.82649870246</v>
      </c>
      <c r="O278" s="15">
        <v>137543.77952746439</v>
      </c>
      <c r="P278" s="13"/>
      <c r="Q278" s="15"/>
      <c r="R278" s="14"/>
    </row>
    <row r="279" spans="1:18" s="1" customFormat="1" x14ac:dyDescent="0.3">
      <c r="A279" s="428">
        <v>2029</v>
      </c>
      <c r="B279" s="327">
        <v>3</v>
      </c>
      <c r="C279" s="429" t="s">
        <v>2</v>
      </c>
      <c r="D279" s="446">
        <f t="shared" si="183"/>
        <v>759.33835652864241</v>
      </c>
      <c r="E279" s="447">
        <f t="shared" si="184"/>
        <v>2262.0748152649712</v>
      </c>
      <c r="F279" s="448">
        <f t="shared" si="185"/>
        <v>139.86169034766291</v>
      </c>
      <c r="G279" s="437">
        <f>1/23000*(SUMPRODUCT(M277:M283,J277:J283)+SUMPRODUCT(N277:N283,K277:K283)+SUMPRODUCT(O277:O283,L277:L283))/SUM(J277:L283)*J279</f>
        <v>924.81800426302243</v>
      </c>
      <c r="H279" s="438">
        <f>1/23000*(SUMPRODUCT(M277:M283,J277:J283)+SUMPRODUCT(N277:N283,K277:K283)+SUMPRODUCT(O277:O283,L277:L283))/SUM(J277:L283)*K279</f>
        <v>1964.9890003674516</v>
      </c>
      <c r="I279" s="439">
        <f>1/23000*(SUMPRODUCT(M277:M283,J277:J283)+SUMPRODUCT(N277:N283,K277:K283)+SUMPRODUCT(O277:O283,L277:L283))/SUM(J277:L283)*L279</f>
        <v>171.12980122605191</v>
      </c>
      <c r="J279" s="7">
        <v>125.05473191949464</v>
      </c>
      <c r="K279" s="8">
        <v>265.70760034189425</v>
      </c>
      <c r="L279" s="9">
        <v>23.140327412650482</v>
      </c>
      <c r="M279" s="14">
        <v>139657.10798853994</v>
      </c>
      <c r="N279" s="14">
        <v>195808.17667296174</v>
      </c>
      <c r="O279" s="15">
        <v>139013.54205721646</v>
      </c>
      <c r="P279" s="13"/>
      <c r="Q279" s="15"/>
      <c r="R279" s="14"/>
    </row>
    <row r="280" spans="1:18" s="1" customFormat="1" x14ac:dyDescent="0.3">
      <c r="A280" s="428">
        <v>2029</v>
      </c>
      <c r="B280" s="327">
        <v>4</v>
      </c>
      <c r="C280" s="429" t="s">
        <v>3</v>
      </c>
      <c r="D280" s="446">
        <f t="shared" si="183"/>
        <v>464.91340377837889</v>
      </c>
      <c r="E280" s="447">
        <f t="shared" si="184"/>
        <v>1382.1003436857493</v>
      </c>
      <c r="F280" s="448">
        <f t="shared" si="185"/>
        <v>112.10971026251742</v>
      </c>
      <c r="G280" s="437">
        <f>1/23000*(SUMPRODUCT(M277:M283,J277:J283)+SUMPRODUCT(N277:N283,K277:K283)+SUMPRODUCT(O277:O283,L277:L283))/SUM(J277:L283)*J280</f>
        <v>555.57196188926878</v>
      </c>
      <c r="H280" s="438">
        <f>1/23000*(SUMPRODUCT(M277:M283,J277:J283)+SUMPRODUCT(N277:N283,K277:K283)+SUMPRODUCT(O277:O283,L277:L283))/SUM(J277:L283)*K280</f>
        <v>1317.3282432848303</v>
      </c>
      <c r="I280" s="439">
        <f>1/23000*(SUMPRODUCT(M277:M283,J277:J283)+SUMPRODUCT(N277:N283,K277:K283)+SUMPRODUCT(O277:O283,L277:L283))/SUM(J277:L283)*L280</f>
        <v>138.21706156013019</v>
      </c>
      <c r="J280" s="7">
        <v>75.12494613620288</v>
      </c>
      <c r="K280" s="8">
        <v>178.13032353889056</v>
      </c>
      <c r="L280" s="9">
        <v>18.689836811596631</v>
      </c>
      <c r="M280" s="14">
        <v>142336.31885094597</v>
      </c>
      <c r="N280" s="14">
        <v>178455.34254493174</v>
      </c>
      <c r="O280" s="15">
        <v>137963.92991713999</v>
      </c>
      <c r="P280" s="13"/>
      <c r="Q280" s="15"/>
      <c r="R280" s="14"/>
    </row>
    <row r="281" spans="1:18" s="1" customFormat="1" x14ac:dyDescent="0.3">
      <c r="A281" s="428">
        <v>2029</v>
      </c>
      <c r="B281" s="327">
        <v>5</v>
      </c>
      <c r="C281" s="429" t="s">
        <v>4</v>
      </c>
      <c r="D281" s="446">
        <f t="shared" si="183"/>
        <v>353.07654726679908</v>
      </c>
      <c r="E281" s="447">
        <f t="shared" si="184"/>
        <v>1928.9713084295424</v>
      </c>
      <c r="F281" s="448">
        <f t="shared" si="185"/>
        <v>151.90856736931516</v>
      </c>
      <c r="G281" s="437">
        <f>1/23000*(SUMPRODUCT(M277:M283,J277:J283)+SUMPRODUCT(N277:N283,K277:K283)+SUMPRODUCT(O277:O283,L277:L283))/SUM(J277:L283)*J281</f>
        <v>426.33540922214257</v>
      </c>
      <c r="H281" s="438">
        <f>1/23000*(SUMPRODUCT(M277:M283,J277:J283)+SUMPRODUCT(N277:N283,K277:K283)+SUMPRODUCT(O277:O283,L277:L283))/SUM(J277:L283)*K281</f>
        <v>1816.5226640088113</v>
      </c>
      <c r="I281" s="439">
        <f>1/23000*(SUMPRODUCT(M277:M283,J277:J283)+SUMPRODUCT(N277:N283,K277:K283)+SUMPRODUCT(O277:O283,L277:L283))/SUM(J277:L283)*L281</f>
        <v>189.40320738168725</v>
      </c>
      <c r="J281" s="7">
        <v>57.649461907426257</v>
      </c>
      <c r="K281" s="8">
        <v>245.6318472674343</v>
      </c>
      <c r="L281" s="9">
        <v>25.61127401783693</v>
      </c>
      <c r="M281" s="14">
        <v>140864.46461853763</v>
      </c>
      <c r="N281" s="14">
        <v>180621.28582852348</v>
      </c>
      <c r="O281" s="15">
        <v>136420.27519056373</v>
      </c>
      <c r="P281" s="13"/>
      <c r="Q281" s="15"/>
      <c r="R281" s="14"/>
    </row>
    <row r="282" spans="1:18" s="1" customFormat="1" x14ac:dyDescent="0.3">
      <c r="A282" s="428">
        <v>2029</v>
      </c>
      <c r="B282" s="327">
        <v>6</v>
      </c>
      <c r="C282" s="429" t="s">
        <v>5</v>
      </c>
      <c r="D282" s="446">
        <f t="shared" si="183"/>
        <v>420.58418793596206</v>
      </c>
      <c r="E282" s="447">
        <f t="shared" si="184"/>
        <v>5669.3358284916321</v>
      </c>
      <c r="F282" s="448">
        <f t="shared" si="185"/>
        <v>583.28887352821198</v>
      </c>
      <c r="G282" s="437">
        <f>1/23000*(SUMPRODUCT(M277:M283,J277:J283)+SUMPRODUCT(N277:N283,K277:K283)+SUMPRODUCT(O277:O283,L277:L283))/SUM(J277:L283)*J282</f>
        <v>511.19756823531077</v>
      </c>
      <c r="H282" s="438">
        <f>1/23000*(SUMPRODUCT(M277:M283,J277:J283)+SUMPRODUCT(N277:N283,K277:K283)+SUMPRODUCT(O277:O283,L277:L283))/SUM(J277:L283)*K282</f>
        <v>5710.0334594755768</v>
      </c>
      <c r="I282" s="439">
        <f>1/23000*(SUMPRODUCT(M277:M283,J277:J283)+SUMPRODUCT(N277:N283,K277:K283)+SUMPRODUCT(O277:O283,L277:L283))/SUM(J277:L283)*L282</f>
        <v>735.01407225776154</v>
      </c>
      <c r="J282" s="7">
        <v>69.12460025527686</v>
      </c>
      <c r="K282" s="8">
        <v>772.11591927764744</v>
      </c>
      <c r="L282" s="9">
        <v>99.389271553485912</v>
      </c>
      <c r="M282" s="14">
        <v>139942.02189673673</v>
      </c>
      <c r="N282" s="14">
        <v>168879.72492174263</v>
      </c>
      <c r="O282" s="15">
        <v>134980.80709776914</v>
      </c>
      <c r="P282" s="13"/>
      <c r="Q282" s="15"/>
      <c r="R282" s="14"/>
    </row>
    <row r="283" spans="1:18" s="1" customFormat="1" ht="16.2" thickBot="1" x14ac:dyDescent="0.35">
      <c r="A283" s="432">
        <v>2029</v>
      </c>
      <c r="B283" s="409">
        <v>7</v>
      </c>
      <c r="C283" s="433" t="s">
        <v>6</v>
      </c>
      <c r="D283" s="449">
        <f t="shared" si="183"/>
        <v>1434.8313517780271</v>
      </c>
      <c r="E283" s="450">
        <f t="shared" si="184"/>
        <v>2400.1679877494707</v>
      </c>
      <c r="F283" s="451">
        <f t="shared" si="185"/>
        <v>203.41081559150189</v>
      </c>
      <c r="G283" s="440">
        <f>1/23000*(SUMPRODUCT(M277:M283,J277:J283)+SUMPRODUCT(N277:N283,K277:K283)+SUMPRODUCT(O277:O283,L277:L283))/SUM(J277:L283)*J283</f>
        <v>1742.3865872483454</v>
      </c>
      <c r="H283" s="441">
        <f>1/23000*(SUMPRODUCT(M277:M283,J277:J283)+SUMPRODUCT(N277:N283,K277:K283)+SUMPRODUCT(O277:O283,L277:L283))/SUM(J277:L283)*K283</f>
        <v>2218.7987273284771</v>
      </c>
      <c r="I283" s="442">
        <f>1/23000*(SUMPRODUCT(M277:M283,J277:J283)+SUMPRODUCT(N277:N283,K277:K283)+SUMPRODUCT(O277:O283,L277:L283))/SUM(J277:L283)*L283</f>
        <v>253.60280606979632</v>
      </c>
      <c r="J283" s="16">
        <v>235.60709952019386</v>
      </c>
      <c r="K283" s="17">
        <v>300.02798253316064</v>
      </c>
      <c r="L283" s="18">
        <v>34.292402160101432</v>
      </c>
      <c r="M283" s="20">
        <v>140068.4493722826</v>
      </c>
      <c r="N283" s="20">
        <v>183995.71683996648</v>
      </c>
      <c r="O283" s="21">
        <v>136428.14337596422</v>
      </c>
      <c r="P283" s="19"/>
      <c r="Q283" s="21"/>
      <c r="R283" s="14"/>
    </row>
    <row r="284" spans="1:18" s="1" customFormat="1" x14ac:dyDescent="0.3">
      <c r="A284" s="430">
        <v>2030</v>
      </c>
      <c r="B284" s="47">
        <v>1</v>
      </c>
      <c r="C284" s="431" t="s">
        <v>0</v>
      </c>
      <c r="D284" s="443">
        <f t="shared" si="183"/>
        <v>1817.9328132905796</v>
      </c>
      <c r="E284" s="444">
        <f t="shared" si="184"/>
        <v>2207.4293509722247</v>
      </c>
      <c r="F284" s="445">
        <f t="shared" si="185"/>
        <v>217.56872179467368</v>
      </c>
      <c r="G284" s="434">
        <f>1/23000*(SUMPRODUCT(M284:M290,J284:J290)+SUMPRODUCT(N284:N290,K284:K290)+SUMPRODUCT(O284:O290,L284:L290))/SUM(J284:L290)*J284</f>
        <v>2244.211320940271</v>
      </c>
      <c r="H284" s="435">
        <f>1/23000*(SUMPRODUCT(M284:M290,J284:J290)+SUMPRODUCT(N284:N290,K284:K290)+SUMPRODUCT(O284:O290,L284:L290))/SUM(J284:L290)*K284</f>
        <v>2125.8395896681659</v>
      </c>
      <c r="I284" s="436">
        <f>1/23000*(SUMPRODUCT(M284:M290,J284:J290)+SUMPRODUCT(N284:N290,K284:K290)+SUMPRODUCT(O284:O290,L284:L290))/SUM(J284:L290)*L284</f>
        <v>283.23910735917013</v>
      </c>
      <c r="J284" s="4">
        <v>292.25981767736027</v>
      </c>
      <c r="K284" s="5">
        <v>276.84446874077065</v>
      </c>
      <c r="L284" s="6">
        <v>36.885746499668642</v>
      </c>
      <c r="M284" s="11">
        <v>143066.03979286033</v>
      </c>
      <c r="N284" s="11">
        <v>183391.32908557975</v>
      </c>
      <c r="O284" s="12">
        <v>135664.34398507967</v>
      </c>
      <c r="P284" s="458">
        <f>SUM(J284:L290)</f>
        <v>5226.1474793060752</v>
      </c>
      <c r="Q284" s="459">
        <f>(SUMPRODUCT(M284:M290,J284:J290)+SUMPRODUCT(N284:N290,K284:K290)+SUMPRODUCT(O284:O290,L284:L290))/SUM(J284:L290)</f>
        <v>176612.9219946636</v>
      </c>
      <c r="R284" s="14"/>
    </row>
    <row r="285" spans="1:18" s="1" customFormat="1" x14ac:dyDescent="0.3">
      <c r="A285" s="428">
        <v>2030</v>
      </c>
      <c r="B285" s="327">
        <v>2</v>
      </c>
      <c r="C285" s="429" t="s">
        <v>1</v>
      </c>
      <c r="D285" s="446">
        <f t="shared" si="183"/>
        <v>793.46929926684982</v>
      </c>
      <c r="E285" s="447">
        <f t="shared" si="184"/>
        <v>13020.010990923964</v>
      </c>
      <c r="F285" s="448">
        <f t="shared" si="185"/>
        <v>863.64385444218976</v>
      </c>
      <c r="G285" s="437">
        <f>1/23000*(SUMPRODUCT(M284:M290,J284:J290)+SUMPRODUCT(N284:N290,K284:K290)+SUMPRODUCT(O284:O290,L284:L290))/SUM(J284:L290)*J285</f>
        <v>969.31463237927153</v>
      </c>
      <c r="H285" s="438">
        <f>1/23000*(SUMPRODUCT(M284:M290,J284:J290)+SUMPRODUCT(N284:N290,K284:K290)+SUMPRODUCT(O284:O290,L284:L290))/SUM(J284:L290)*K285</f>
        <v>11629.043310244433</v>
      </c>
      <c r="I285" s="439">
        <f>1/23000*(SUMPRODUCT(M284:M290,J284:J290)+SUMPRODUCT(N284:N290,K284:K290)+SUMPRODUCT(O284:O290,L284:L290))/SUM(J284:L290)*L285</f>
        <v>1112.5015549126956</v>
      </c>
      <c r="J285" s="7">
        <v>126.23219350505322</v>
      </c>
      <c r="K285" s="8">
        <v>1514.430502110732</v>
      </c>
      <c r="L285" s="9">
        <v>144.87918253096527</v>
      </c>
      <c r="M285" s="14">
        <v>144573.21366602875</v>
      </c>
      <c r="N285" s="14">
        <v>197737.8640841422</v>
      </c>
      <c r="O285" s="15">
        <v>137106.02382730064</v>
      </c>
      <c r="P285" s="13"/>
      <c r="Q285" s="15"/>
      <c r="R285" s="14"/>
    </row>
    <row r="286" spans="1:18" s="1" customFormat="1" x14ac:dyDescent="0.3">
      <c r="A286" s="428">
        <v>2030</v>
      </c>
      <c r="B286" s="327">
        <v>3</v>
      </c>
      <c r="C286" s="429" t="s">
        <v>2</v>
      </c>
      <c r="D286" s="446">
        <f t="shared" si="183"/>
        <v>810.41679111410826</v>
      </c>
      <c r="E286" s="447">
        <f t="shared" si="184"/>
        <v>2726.2114032634045</v>
      </c>
      <c r="F286" s="448">
        <f t="shared" si="185"/>
        <v>165.49161237901407</v>
      </c>
      <c r="G286" s="437">
        <f>1/23000*(SUMPRODUCT(M284:M290,J284:J290)+SUMPRODUCT(N284:N290,K284:K290)+SUMPRODUCT(O284:O290,L284:L290))/SUM(J284:L290)*J286</f>
        <v>982.05621930451377</v>
      </c>
      <c r="H286" s="438">
        <f>1/23000*(SUMPRODUCT(M284:M290,J284:J290)+SUMPRODUCT(N284:N290,K284:K290)+SUMPRODUCT(O284:O290,L284:L290))/SUM(J284:L290)*K286</f>
        <v>2351.7261076853656</v>
      </c>
      <c r="I286" s="439">
        <f>1/23000*(SUMPRODUCT(M284:M290,J284:J290)+SUMPRODUCT(N284:N290,K284:K290)+SUMPRODUCT(O284:O290,L284:L290))/SUM(J284:L290)*L286</f>
        <v>210.85671472752458</v>
      </c>
      <c r="J286" s="7">
        <v>127.89150866710816</v>
      </c>
      <c r="K286" s="8">
        <v>306.26128522123508</v>
      </c>
      <c r="L286" s="9">
        <v>27.459510798873485</v>
      </c>
      <c r="M286" s="14">
        <v>145745.29919841597</v>
      </c>
      <c r="N286" s="14">
        <v>204736.49560297315</v>
      </c>
      <c r="O286" s="15">
        <v>138615.25475076839</v>
      </c>
      <c r="P286" s="13"/>
      <c r="Q286" s="15"/>
      <c r="R286" s="14"/>
    </row>
    <row r="287" spans="1:18" s="1" customFormat="1" x14ac:dyDescent="0.3">
      <c r="A287" s="428">
        <v>2030</v>
      </c>
      <c r="B287" s="327">
        <v>4</v>
      </c>
      <c r="C287" s="429" t="s">
        <v>3</v>
      </c>
      <c r="D287" s="446">
        <f t="shared" si="183"/>
        <v>495.5090327007797</v>
      </c>
      <c r="E287" s="447">
        <f t="shared" si="184"/>
        <v>1632.8477117924087</v>
      </c>
      <c r="F287" s="448">
        <f t="shared" si="185"/>
        <v>132.57144731272689</v>
      </c>
      <c r="G287" s="437">
        <f>1/23000*(SUMPRODUCT(M284:M290,J284:J290)+SUMPRODUCT(N284:N290,K284:K290)+SUMPRODUCT(O284:O290,L284:L290))/SUM(J284:L290)*J287</f>
        <v>589.65778158749652</v>
      </c>
      <c r="H287" s="438">
        <f>1/23000*(SUMPRODUCT(M284:M290,J284:J290)+SUMPRODUCT(N284:N290,K284:K290)+SUMPRODUCT(O284:O290,L284:L290))/SUM(J284:L290)*K287</f>
        <v>1566.9444971229682</v>
      </c>
      <c r="I287" s="439">
        <f>1/23000*(SUMPRODUCT(M284:M290,J284:J290)+SUMPRODUCT(N284:N290,K284:K290)+SUMPRODUCT(O284:O290,L284:L290))/SUM(J284:L290)*L287</f>
        <v>170.30624716527686</v>
      </c>
      <c r="J287" s="7">
        <v>76.790128510088309</v>
      </c>
      <c r="K287" s="8">
        <v>204.06051282542745</v>
      </c>
      <c r="L287" s="9">
        <v>22.17869247936299</v>
      </c>
      <c r="M287" s="14">
        <v>148413.70854875821</v>
      </c>
      <c r="N287" s="14">
        <v>184040.98299681285</v>
      </c>
      <c r="O287" s="15">
        <v>137480.75054604371</v>
      </c>
      <c r="P287" s="13"/>
      <c r="Q287" s="15"/>
      <c r="R287" s="14"/>
    </row>
    <row r="288" spans="1:18" s="1" customFormat="1" x14ac:dyDescent="0.3">
      <c r="A288" s="428">
        <v>2030</v>
      </c>
      <c r="B288" s="327">
        <v>5</v>
      </c>
      <c r="C288" s="429" t="s">
        <v>4</v>
      </c>
      <c r="D288" s="446">
        <f t="shared" si="183"/>
        <v>376.58600309016975</v>
      </c>
      <c r="E288" s="447">
        <f t="shared" si="184"/>
        <v>2291.5986715273266</v>
      </c>
      <c r="F288" s="448">
        <f t="shared" si="185"/>
        <v>179.5252231959177</v>
      </c>
      <c r="G288" s="437">
        <f>1/23000*(SUMPRODUCT(M284:M290,J284:J290)+SUMPRODUCT(N284:N290,K284:K290)+SUMPRODUCT(O284:O290,L284:L290))/SUM(J284:L290)*J288</f>
        <v>452.58631908026223</v>
      </c>
      <c r="H288" s="438">
        <f>1/23000*(SUMPRODUCT(M284:M290,J284:J290)+SUMPRODUCT(N284:N290,K284:K290)+SUMPRODUCT(O284:O290,L284:L290))/SUM(J284:L290)*K288</f>
        <v>2174.8478522318087</v>
      </c>
      <c r="I288" s="439">
        <f>1/23000*(SUMPRODUCT(M284:M290,J284:J290)+SUMPRODUCT(N284:N290,K284:K290)+SUMPRODUCT(O284:O290,L284:L290))/SUM(J284:L290)*L288</f>
        <v>233.34858103151993</v>
      </c>
      <c r="J288" s="7">
        <v>58.93954542669622</v>
      </c>
      <c r="K288" s="8">
        <v>283.22673129683574</v>
      </c>
      <c r="L288" s="9">
        <v>30.388588236409589</v>
      </c>
      <c r="M288" s="14">
        <v>146955.29136454375</v>
      </c>
      <c r="N288" s="14">
        <v>186093.90859328595</v>
      </c>
      <c r="O288" s="15">
        <v>135876.01047418575</v>
      </c>
      <c r="P288" s="13"/>
      <c r="Q288" s="15"/>
      <c r="R288" s="14"/>
    </row>
    <row r="289" spans="1:60" s="1" customFormat="1" x14ac:dyDescent="0.3">
      <c r="A289" s="428">
        <v>2030</v>
      </c>
      <c r="B289" s="327">
        <v>6</v>
      </c>
      <c r="C289" s="429" t="s">
        <v>5</v>
      </c>
      <c r="D289" s="446">
        <f t="shared" si="183"/>
        <v>448.84450544280816</v>
      </c>
      <c r="E289" s="447">
        <f t="shared" si="184"/>
        <v>6625.6535741041662</v>
      </c>
      <c r="F289" s="448">
        <f t="shared" si="185"/>
        <v>689.23556725324408</v>
      </c>
      <c r="G289" s="437">
        <f>1/23000*(SUMPRODUCT(M284:M290,J284:J290)+SUMPRODUCT(N284:N290,K284:K290)+SUMPRODUCT(O284:O290,L284:L290))/SUM(J284:L290)*J289</f>
        <v>542.75986362561832</v>
      </c>
      <c r="H289" s="438">
        <f>1/23000*(SUMPRODUCT(M284:M290,J284:J290)+SUMPRODUCT(N284:N290,K284:K290)+SUMPRODUCT(O284:O290,L284:L290))/SUM(J284:L290)*K289</f>
        <v>6784.4039706075009</v>
      </c>
      <c r="I289" s="439">
        <f>1/23000*(SUMPRODUCT(M284:M290,J284:J290)+SUMPRODUCT(N284:N290,K284:K290)+SUMPRODUCT(O284:O290,L284:L290))/SUM(J284:L290)*L289</f>
        <v>905.44138188004865</v>
      </c>
      <c r="J289" s="7">
        <v>70.682692536882513</v>
      </c>
      <c r="K289" s="8">
        <v>883.52137296435956</v>
      </c>
      <c r="L289" s="9">
        <v>117.91408889022489</v>
      </c>
      <c r="M289" s="14">
        <v>146053.06128933592</v>
      </c>
      <c r="N289" s="14">
        <v>172480.30083652894</v>
      </c>
      <c r="O289" s="15">
        <v>134440.40653685434</v>
      </c>
      <c r="P289" s="13"/>
      <c r="Q289" s="15"/>
      <c r="R289" s="14"/>
      <c r="X289" s="109"/>
      <c r="AG289" s="109"/>
      <c r="AO289" s="109"/>
      <c r="AW289" s="109"/>
      <c r="AY289" s="109"/>
      <c r="BH289" s="109"/>
    </row>
    <row r="290" spans="1:60" s="1" customFormat="1" ht="16.2" thickBot="1" x14ac:dyDescent="0.35">
      <c r="A290" s="432">
        <v>2030</v>
      </c>
      <c r="B290" s="409">
        <v>7</v>
      </c>
      <c r="C290" s="433" t="s">
        <v>6</v>
      </c>
      <c r="D290" s="449">
        <f t="shared" si="183"/>
        <v>1530.6216510819147</v>
      </c>
      <c r="E290" s="450">
        <f t="shared" si="184"/>
        <v>2864.6773919115703</v>
      </c>
      <c r="F290" s="451">
        <f t="shared" si="185"/>
        <v>240.81425684828537</v>
      </c>
      <c r="G290" s="440">
        <f>1/23000*(SUMPRODUCT(M284:M290,J284:J290)+SUMPRODUCT(N284:N290,K284:K290)+SUMPRODUCT(O284:O290,L284:L290))/SUM(J284:L290)*J290</f>
        <v>1849.8427369822246</v>
      </c>
      <c r="H290" s="441">
        <f>1/23000*(SUMPRODUCT(M284:M290,J284:J290)+SUMPRODUCT(N284:N290,K284:K290)+SUMPRODUCT(O284:O290,L284:L290))/SUM(J284:L290)*K290</f>
        <v>2639.3234424195621</v>
      </c>
      <c r="I290" s="442">
        <f>1/23000*(SUMPRODUCT(M284:M290,J284:J290)+SUMPRODUCT(N284:N290,K284:K290)+SUMPRODUCT(O284:O290,L284:L290))/SUM(J284:L290)*L290</f>
        <v>312.40864275263368</v>
      </c>
      <c r="J290" s="16">
        <v>240.90186873119461</v>
      </c>
      <c r="K290" s="17">
        <v>343.71459624842248</v>
      </c>
      <c r="L290" s="18">
        <v>40.684445408403825</v>
      </c>
      <c r="M290" s="20">
        <v>146135.42916998302</v>
      </c>
      <c r="N290" s="20">
        <v>191692.70299578825</v>
      </c>
      <c r="O290" s="21">
        <v>136138.70981676152</v>
      </c>
      <c r="P290" s="19"/>
      <c r="Q290" s="21"/>
      <c r="R290" s="14"/>
      <c r="X290" s="109"/>
      <c r="AG290" s="109"/>
      <c r="AO290" s="109"/>
      <c r="AW290" s="109"/>
      <c r="AY290" s="109"/>
      <c r="BH290" s="109"/>
    </row>
    <row r="291" spans="1:60" x14ac:dyDescent="0.3">
      <c r="Y291" s="1"/>
      <c r="Z291" s="1"/>
      <c r="AA291" s="1"/>
      <c r="AB291" s="1"/>
      <c r="AC291" s="1"/>
      <c r="AD291" s="1"/>
      <c r="AE291" s="1"/>
      <c r="AF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  <c r="AT291" s="1"/>
      <c r="AU291" s="1"/>
      <c r="AV291" s="1"/>
      <c r="AZ291" s="1"/>
      <c r="BA291" s="1"/>
      <c r="BB291" s="1"/>
      <c r="BC291" s="1"/>
      <c r="BD291" s="1"/>
      <c r="BE291" s="1"/>
      <c r="BF291" s="1"/>
      <c r="BG291" s="1"/>
    </row>
    <row r="292" spans="1:60" x14ac:dyDescent="0.3">
      <c r="Y292" s="1"/>
      <c r="Z292" s="1"/>
      <c r="AA292" s="1"/>
      <c r="AB292" s="1"/>
      <c r="AC292" s="1"/>
      <c r="AD292" s="1"/>
      <c r="AE292" s="1"/>
      <c r="AF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  <c r="AT292" s="1"/>
      <c r="AU292" s="1"/>
      <c r="AV292" s="1"/>
      <c r="AZ292" s="1"/>
      <c r="BA292" s="1"/>
      <c r="BB292" s="1"/>
      <c r="BC292" s="1"/>
      <c r="BD292" s="1"/>
      <c r="BE292" s="1"/>
      <c r="BF292" s="1"/>
      <c r="BG292" s="1"/>
    </row>
    <row r="293" spans="1:60" x14ac:dyDescent="0.3">
      <c r="Y293" s="1"/>
      <c r="Z293" s="1"/>
      <c r="AA293" s="1"/>
      <c r="AB293" s="1"/>
      <c r="AC293" s="1"/>
      <c r="AD293" s="1"/>
      <c r="AE293" s="1"/>
      <c r="AF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  <c r="AT293" s="1"/>
      <c r="AU293" s="1"/>
      <c r="AV293" s="1"/>
      <c r="AZ293" s="1"/>
      <c r="BA293" s="1"/>
      <c r="BB293" s="1"/>
      <c r="BC293" s="1"/>
      <c r="BD293" s="1"/>
      <c r="BE293" s="1"/>
      <c r="BF293" s="1"/>
      <c r="BG293" s="1"/>
    </row>
    <row r="294" spans="1:60" x14ac:dyDescent="0.3">
      <c r="Y294" s="1"/>
      <c r="Z294" s="1"/>
      <c r="AA294" s="1"/>
      <c r="AB294" s="1"/>
      <c r="AC294" s="1"/>
      <c r="AD294" s="1"/>
      <c r="AE294" s="1"/>
      <c r="AF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  <c r="AT294" s="1"/>
      <c r="AU294" s="1"/>
      <c r="AV294" s="1"/>
      <c r="AZ294" s="1"/>
      <c r="BA294" s="1"/>
      <c r="BB294" s="1"/>
      <c r="BC294" s="1"/>
      <c r="BD294" s="1"/>
      <c r="BE294" s="1"/>
      <c r="BF294" s="1"/>
      <c r="BG294" s="1"/>
    </row>
  </sheetData>
  <mergeCells count="161">
    <mergeCell ref="BU29:BU31"/>
    <mergeCell ref="BU32:BU34"/>
    <mergeCell ref="BU35:BU37"/>
    <mergeCell ref="BU38:BU40"/>
    <mergeCell ref="BU41:BU43"/>
    <mergeCell ref="CF35:CF37"/>
    <mergeCell ref="CF38:CF40"/>
    <mergeCell ref="CF41:CF43"/>
    <mergeCell ref="CH6:CO6"/>
    <mergeCell ref="CF8:CF10"/>
    <mergeCell ref="CF11:CF13"/>
    <mergeCell ref="CF14:CF16"/>
    <mergeCell ref="CF17:CF19"/>
    <mergeCell ref="CF20:CF22"/>
    <mergeCell ref="CF6:CG7"/>
    <mergeCell ref="CF23:CF25"/>
    <mergeCell ref="CF26:CF28"/>
    <mergeCell ref="CF29:CF31"/>
    <mergeCell ref="CF32:CF34"/>
    <mergeCell ref="BU6:BV7"/>
    <mergeCell ref="BW6:CD6"/>
    <mergeCell ref="BU8:BU10"/>
    <mergeCell ref="BU11:BU13"/>
    <mergeCell ref="BU14:BU16"/>
    <mergeCell ref="BU17:BU19"/>
    <mergeCell ref="BU20:BU22"/>
    <mergeCell ref="BU23:BU25"/>
    <mergeCell ref="BU26:BU28"/>
    <mergeCell ref="BL6:BS6"/>
    <mergeCell ref="BJ8:BJ10"/>
    <mergeCell ref="BJ11:BJ13"/>
    <mergeCell ref="BJ14:BJ16"/>
    <mergeCell ref="BJ17:BJ19"/>
    <mergeCell ref="BJ20:BJ22"/>
    <mergeCell ref="BJ6:BK7"/>
    <mergeCell ref="AY26:AY28"/>
    <mergeCell ref="AY29:AY31"/>
    <mergeCell ref="AY32:AY34"/>
    <mergeCell ref="BJ41:BJ43"/>
    <mergeCell ref="BJ26:BJ28"/>
    <mergeCell ref="BJ29:BJ31"/>
    <mergeCell ref="BJ32:BJ34"/>
    <mergeCell ref="BJ35:BJ37"/>
    <mergeCell ref="BJ38:BJ40"/>
    <mergeCell ref="AY17:AY19"/>
    <mergeCell ref="AY20:AY22"/>
    <mergeCell ref="AY23:AY25"/>
    <mergeCell ref="BJ23:BJ25"/>
    <mergeCell ref="BA6:BH6"/>
    <mergeCell ref="AY6:AZ7"/>
    <mergeCell ref="AY8:AY10"/>
    <mergeCell ref="AY11:AY13"/>
    <mergeCell ref="G102:I102"/>
    <mergeCell ref="D198:F198"/>
    <mergeCell ref="J198:L198"/>
    <mergeCell ref="M198:O198"/>
    <mergeCell ref="D102:F102"/>
    <mergeCell ref="J102:L102"/>
    <mergeCell ref="M102:O102"/>
    <mergeCell ref="G198:I198"/>
    <mergeCell ref="AY14:AY16"/>
    <mergeCell ref="X35:X37"/>
    <mergeCell ref="X38:X40"/>
    <mergeCell ref="X41:X43"/>
    <mergeCell ref="X26:X28"/>
    <mergeCell ref="X29:X31"/>
    <mergeCell ref="X32:X34"/>
    <mergeCell ref="P102:Q102"/>
    <mergeCell ref="P198:Q198"/>
    <mergeCell ref="R102:S102"/>
    <mergeCell ref="T102:U102"/>
    <mergeCell ref="X65:X67"/>
    <mergeCell ref="X68:X70"/>
    <mergeCell ref="X71:X73"/>
    <mergeCell ref="X74:X76"/>
    <mergeCell ref="X77:X79"/>
    <mergeCell ref="D6:F6"/>
    <mergeCell ref="J6:L6"/>
    <mergeCell ref="M6:O6"/>
    <mergeCell ref="G6:I6"/>
    <mergeCell ref="P6:Q6"/>
    <mergeCell ref="BA48:BH48"/>
    <mergeCell ref="AY50:AY52"/>
    <mergeCell ref="AY53:AY55"/>
    <mergeCell ref="AY56:AY58"/>
    <mergeCell ref="AH6:AO6"/>
    <mergeCell ref="Z6:AG6"/>
    <mergeCell ref="X6:Y7"/>
    <mergeCell ref="X8:X10"/>
    <mergeCell ref="X11:X13"/>
    <mergeCell ref="X14:X16"/>
    <mergeCell ref="X17:X19"/>
    <mergeCell ref="X20:X22"/>
    <mergeCell ref="X23:X25"/>
    <mergeCell ref="AY35:AY37"/>
    <mergeCell ref="AY38:AY40"/>
    <mergeCell ref="AY41:AY43"/>
    <mergeCell ref="AP6:AW6"/>
    <mergeCell ref="X83:X85"/>
    <mergeCell ref="Z48:AG48"/>
    <mergeCell ref="AH48:AO48"/>
    <mergeCell ref="AP48:AW48"/>
    <mergeCell ref="AY48:AZ49"/>
    <mergeCell ref="AY62:AY64"/>
    <mergeCell ref="AY65:AY67"/>
    <mergeCell ref="AY68:AY70"/>
    <mergeCell ref="AY71:AY73"/>
    <mergeCell ref="AY74:AY76"/>
    <mergeCell ref="AY77:AY79"/>
    <mergeCell ref="AY80:AY82"/>
    <mergeCell ref="AY83:AY85"/>
    <mergeCell ref="X48:Y49"/>
    <mergeCell ref="X50:X52"/>
    <mergeCell ref="X53:X55"/>
    <mergeCell ref="X56:X58"/>
    <mergeCell ref="X59:X61"/>
    <mergeCell ref="X62:X64"/>
    <mergeCell ref="X80:X82"/>
    <mergeCell ref="AY59:AY61"/>
    <mergeCell ref="BJ56:BJ58"/>
    <mergeCell ref="BU56:BU58"/>
    <mergeCell ref="CF56:CF58"/>
    <mergeCell ref="BJ59:BJ61"/>
    <mergeCell ref="BU59:BU61"/>
    <mergeCell ref="CF59:CF61"/>
    <mergeCell ref="CH48:CO48"/>
    <mergeCell ref="BJ50:BJ52"/>
    <mergeCell ref="BU50:BU52"/>
    <mergeCell ref="CF50:CF52"/>
    <mergeCell ref="BJ53:BJ55"/>
    <mergeCell ref="BU53:BU55"/>
    <mergeCell ref="CF53:CF55"/>
    <mergeCell ref="BJ48:BK49"/>
    <mergeCell ref="BL48:BS48"/>
    <mergeCell ref="BU48:BV49"/>
    <mergeCell ref="BW48:CD48"/>
    <mergeCell ref="CF48:CG49"/>
    <mergeCell ref="BJ68:BJ70"/>
    <mergeCell ref="BU68:BU70"/>
    <mergeCell ref="CF68:CF70"/>
    <mergeCell ref="BJ71:BJ73"/>
    <mergeCell ref="BU71:BU73"/>
    <mergeCell ref="CF71:CF73"/>
    <mergeCell ref="BJ62:BJ64"/>
    <mergeCell ref="BU62:BU64"/>
    <mergeCell ref="CF62:CF64"/>
    <mergeCell ref="BJ65:BJ67"/>
    <mergeCell ref="BU65:BU67"/>
    <mergeCell ref="CF65:CF67"/>
    <mergeCell ref="BJ80:BJ82"/>
    <mergeCell ref="BU80:BU82"/>
    <mergeCell ref="CF80:CF82"/>
    <mergeCell ref="BJ83:BJ85"/>
    <mergeCell ref="BU83:BU85"/>
    <mergeCell ref="CF83:CF85"/>
    <mergeCell ref="BJ74:BJ76"/>
    <mergeCell ref="BU74:BU76"/>
    <mergeCell ref="CF74:CF76"/>
    <mergeCell ref="BJ77:BJ79"/>
    <mergeCell ref="BU77:BU79"/>
    <mergeCell ref="CF77:CF79"/>
  </mergeCells>
  <conditionalFormatting sqref="BA8:BH43">
    <cfRule type="cellIs" dxfId="60" priority="77" operator="lessThan">
      <formula>0</formula>
    </cfRule>
  </conditionalFormatting>
  <conditionalFormatting sqref="BT10">
    <cfRule type="cellIs" dxfId="59" priority="76" operator="lessThan">
      <formula>0</formula>
    </cfRule>
  </conditionalFormatting>
  <conditionalFormatting sqref="BT9">
    <cfRule type="cellIs" dxfId="58" priority="75" operator="lessThan">
      <formula>0</formula>
    </cfRule>
  </conditionalFormatting>
  <conditionalFormatting sqref="BT8">
    <cfRule type="cellIs" dxfId="57" priority="74" operator="lessThan">
      <formula>0</formula>
    </cfRule>
  </conditionalFormatting>
  <conditionalFormatting sqref="BL8:BS10">
    <cfRule type="cellIs" dxfId="56" priority="73" operator="lessThan">
      <formula>0</formula>
    </cfRule>
  </conditionalFormatting>
  <conditionalFormatting sqref="BL11:BS13">
    <cfRule type="cellIs" dxfId="55" priority="72" operator="lessThan">
      <formula>0</formula>
    </cfRule>
  </conditionalFormatting>
  <conditionalFormatting sqref="BL14:BS16">
    <cfRule type="cellIs" dxfId="54" priority="71" operator="lessThan">
      <formula>0</formula>
    </cfRule>
  </conditionalFormatting>
  <conditionalFormatting sqref="BL17:BS19">
    <cfRule type="cellIs" dxfId="53" priority="70" operator="lessThan">
      <formula>0</formula>
    </cfRule>
  </conditionalFormatting>
  <conditionalFormatting sqref="BL20:BS22">
    <cfRule type="cellIs" dxfId="52" priority="69" operator="lessThan">
      <formula>0</formula>
    </cfRule>
  </conditionalFormatting>
  <conditionalFormatting sqref="BL23:BS25">
    <cfRule type="cellIs" dxfId="51" priority="68" operator="lessThan">
      <formula>0</formula>
    </cfRule>
  </conditionalFormatting>
  <conditionalFormatting sqref="BL26:BS28">
    <cfRule type="cellIs" dxfId="50" priority="67" operator="lessThan">
      <formula>0</formula>
    </cfRule>
  </conditionalFormatting>
  <conditionalFormatting sqref="BL29:BS31">
    <cfRule type="cellIs" dxfId="49" priority="66" operator="lessThan">
      <formula>0</formula>
    </cfRule>
  </conditionalFormatting>
  <conditionalFormatting sqref="BL32:BS34">
    <cfRule type="cellIs" dxfId="48" priority="65" operator="lessThan">
      <formula>0</formula>
    </cfRule>
  </conditionalFormatting>
  <conditionalFormatting sqref="BL35:BS37">
    <cfRule type="cellIs" dxfId="47" priority="64" operator="lessThan">
      <formula>0</formula>
    </cfRule>
  </conditionalFormatting>
  <conditionalFormatting sqref="BL38:BS40">
    <cfRule type="cellIs" dxfId="46" priority="63" operator="lessThan">
      <formula>0</formula>
    </cfRule>
  </conditionalFormatting>
  <conditionalFormatting sqref="BL41:BS43">
    <cfRule type="cellIs" dxfId="45" priority="62" operator="lessThan">
      <formula>0</formula>
    </cfRule>
  </conditionalFormatting>
  <conditionalFormatting sqref="BW8:CD10">
    <cfRule type="cellIs" dxfId="44" priority="43" operator="lessThan">
      <formula>0</formula>
    </cfRule>
  </conditionalFormatting>
  <conditionalFormatting sqref="BW11:CD13">
    <cfRule type="cellIs" dxfId="43" priority="42" operator="lessThan">
      <formula>0</formula>
    </cfRule>
  </conditionalFormatting>
  <conditionalFormatting sqref="BW14:CD16">
    <cfRule type="cellIs" dxfId="42" priority="41" operator="lessThan">
      <formula>0</formula>
    </cfRule>
  </conditionalFormatting>
  <conditionalFormatting sqref="BW17:CD19">
    <cfRule type="cellIs" dxfId="41" priority="40" operator="lessThan">
      <formula>0</formula>
    </cfRule>
  </conditionalFormatting>
  <conditionalFormatting sqref="BW20:CD22">
    <cfRule type="cellIs" dxfId="40" priority="39" operator="lessThan">
      <formula>0</formula>
    </cfRule>
  </conditionalFormatting>
  <conditionalFormatting sqref="BW23:CD25">
    <cfRule type="cellIs" dxfId="39" priority="38" operator="lessThan">
      <formula>0</formula>
    </cfRule>
  </conditionalFormatting>
  <conditionalFormatting sqref="BW26:CD28">
    <cfRule type="cellIs" dxfId="38" priority="37" operator="lessThan">
      <formula>0</formula>
    </cfRule>
  </conditionalFormatting>
  <conditionalFormatting sqref="BW29:CD31">
    <cfRule type="cellIs" dxfId="37" priority="36" operator="lessThan">
      <formula>0</formula>
    </cfRule>
  </conditionalFormatting>
  <conditionalFormatting sqref="CH8:CO10">
    <cfRule type="cellIs" dxfId="36" priority="49" operator="lessThan">
      <formula>0</formula>
    </cfRule>
  </conditionalFormatting>
  <conditionalFormatting sqref="CH11:CO43">
    <cfRule type="cellIs" dxfId="35" priority="48" operator="lessThan">
      <formula>0</formula>
    </cfRule>
  </conditionalFormatting>
  <conditionalFormatting sqref="BW38:CD40">
    <cfRule type="cellIs" dxfId="34" priority="33" operator="lessThan">
      <formula>0</formula>
    </cfRule>
  </conditionalFormatting>
  <conditionalFormatting sqref="BW32:CD34">
    <cfRule type="cellIs" dxfId="33" priority="35" operator="lessThan">
      <formula>0</formula>
    </cfRule>
  </conditionalFormatting>
  <conditionalFormatting sqref="BW35:CD37">
    <cfRule type="cellIs" dxfId="32" priority="34" operator="lessThan">
      <formula>0</formula>
    </cfRule>
  </conditionalFormatting>
  <conditionalFormatting sqref="BW41:CD43">
    <cfRule type="cellIs" dxfId="31" priority="32" operator="lessThan">
      <formula>0</formula>
    </cfRule>
  </conditionalFormatting>
  <conditionalFormatting sqref="BA50:BH85">
    <cfRule type="cellIs" dxfId="30" priority="31" operator="lessThan">
      <formula>0</formula>
    </cfRule>
  </conditionalFormatting>
  <conditionalFormatting sqref="BT52">
    <cfRule type="cellIs" dxfId="29" priority="30" operator="lessThan">
      <formula>0</formula>
    </cfRule>
  </conditionalFormatting>
  <conditionalFormatting sqref="BT51">
    <cfRule type="cellIs" dxfId="28" priority="29" operator="lessThan">
      <formula>0</formula>
    </cfRule>
  </conditionalFormatting>
  <conditionalFormatting sqref="BT50">
    <cfRule type="cellIs" dxfId="27" priority="28" operator="lessThan">
      <formula>0</formula>
    </cfRule>
  </conditionalFormatting>
  <conditionalFormatting sqref="BL50:BS52">
    <cfRule type="cellIs" dxfId="26" priority="27" operator="lessThan">
      <formula>0</formula>
    </cfRule>
  </conditionalFormatting>
  <conditionalFormatting sqref="BL53:BS55">
    <cfRule type="cellIs" dxfId="25" priority="26" operator="lessThan">
      <formula>0</formula>
    </cfRule>
  </conditionalFormatting>
  <conditionalFormatting sqref="BL56:BS58">
    <cfRule type="cellIs" dxfId="24" priority="25" operator="lessThan">
      <formula>0</formula>
    </cfRule>
  </conditionalFormatting>
  <conditionalFormatting sqref="BL59:BS61">
    <cfRule type="cellIs" dxfId="23" priority="24" operator="lessThan">
      <formula>0</formula>
    </cfRule>
  </conditionalFormatting>
  <conditionalFormatting sqref="BL62:BS64">
    <cfRule type="cellIs" dxfId="22" priority="23" operator="lessThan">
      <formula>0</formula>
    </cfRule>
  </conditionalFormatting>
  <conditionalFormatting sqref="BL65:BS67">
    <cfRule type="cellIs" dxfId="21" priority="22" operator="lessThan">
      <formula>0</formula>
    </cfRule>
  </conditionalFormatting>
  <conditionalFormatting sqref="BL68:BS70">
    <cfRule type="cellIs" dxfId="20" priority="21" operator="lessThan">
      <formula>0</formula>
    </cfRule>
  </conditionalFormatting>
  <conditionalFormatting sqref="BL71:BS73">
    <cfRule type="cellIs" dxfId="19" priority="20" operator="lessThan">
      <formula>0</formula>
    </cfRule>
  </conditionalFormatting>
  <conditionalFormatting sqref="BL74:BS76">
    <cfRule type="cellIs" dxfId="18" priority="19" operator="lessThan">
      <formula>0</formula>
    </cfRule>
  </conditionalFormatting>
  <conditionalFormatting sqref="BL77:BS79">
    <cfRule type="cellIs" dxfId="17" priority="18" operator="lessThan">
      <formula>0</formula>
    </cfRule>
  </conditionalFormatting>
  <conditionalFormatting sqref="BL80:BS82">
    <cfRule type="cellIs" dxfId="16" priority="17" operator="lessThan">
      <formula>0</formula>
    </cfRule>
  </conditionalFormatting>
  <conditionalFormatting sqref="BL83:BS85">
    <cfRule type="cellIs" dxfId="15" priority="16" operator="lessThan">
      <formula>0</formula>
    </cfRule>
  </conditionalFormatting>
  <conditionalFormatting sqref="BW50:CD52">
    <cfRule type="cellIs" dxfId="14" priority="13" operator="lessThan">
      <formula>0</formula>
    </cfRule>
  </conditionalFormatting>
  <conditionalFormatting sqref="BW53:CD55">
    <cfRule type="cellIs" dxfId="13" priority="12" operator="lessThan">
      <formula>0</formula>
    </cfRule>
  </conditionalFormatting>
  <conditionalFormatting sqref="BW56:CD58">
    <cfRule type="cellIs" dxfId="12" priority="11" operator="lessThan">
      <formula>0</formula>
    </cfRule>
  </conditionalFormatting>
  <conditionalFormatting sqref="BW59:CD61">
    <cfRule type="cellIs" dxfId="11" priority="10" operator="lessThan">
      <formula>0</formula>
    </cfRule>
  </conditionalFormatting>
  <conditionalFormatting sqref="BW62:CD64">
    <cfRule type="cellIs" dxfId="10" priority="9" operator="lessThan">
      <formula>0</formula>
    </cfRule>
  </conditionalFormatting>
  <conditionalFormatting sqref="BW65:CD67">
    <cfRule type="cellIs" dxfId="9" priority="8" operator="lessThan">
      <formula>0</formula>
    </cfRule>
  </conditionalFormatting>
  <conditionalFormatting sqref="BW68:CD70">
    <cfRule type="cellIs" dxfId="8" priority="7" operator="lessThan">
      <formula>0</formula>
    </cfRule>
  </conditionalFormatting>
  <conditionalFormatting sqref="BW71:CD73">
    <cfRule type="cellIs" dxfId="7" priority="6" operator="lessThan">
      <formula>0</formula>
    </cfRule>
  </conditionalFormatting>
  <conditionalFormatting sqref="CH50:CO52">
    <cfRule type="cellIs" dxfId="6" priority="15" operator="lessThan">
      <formula>0</formula>
    </cfRule>
  </conditionalFormatting>
  <conditionalFormatting sqref="CH53:CO85">
    <cfRule type="cellIs" dxfId="5" priority="14" operator="lessThan">
      <formula>0</formula>
    </cfRule>
  </conditionalFormatting>
  <conditionalFormatting sqref="BW80:CD82">
    <cfRule type="cellIs" dxfId="4" priority="3" operator="lessThan">
      <formula>0</formula>
    </cfRule>
  </conditionalFormatting>
  <conditionalFormatting sqref="BW74:CD76">
    <cfRule type="cellIs" dxfId="3" priority="5" operator="lessThan">
      <formula>0</formula>
    </cfRule>
  </conditionalFormatting>
  <conditionalFormatting sqref="BW77:CD79">
    <cfRule type="cellIs" dxfId="2" priority="4" operator="lessThan">
      <formula>0</formula>
    </cfRule>
  </conditionalFormatting>
  <conditionalFormatting sqref="BW83:CD85">
    <cfRule type="cellIs" dxfId="1" priority="2" operator="lessThan">
      <formula>0</formula>
    </cfRule>
  </conditionalFormatting>
  <conditionalFormatting sqref="R104:U19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1"/>
  <sheetViews>
    <sheetView zoomScale="80" zoomScaleNormal="80" workbookViewId="0">
      <pane xSplit="2" ySplit="5" topLeftCell="C9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.6" x14ac:dyDescent="0.3"/>
  <cols>
    <col min="1" max="1" width="5.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7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9765625" style="1" bestFit="1" customWidth="1"/>
    <col min="26" max="26" width="7.19921875" style="1" bestFit="1" customWidth="1"/>
    <col min="27" max="27" width="6.19921875" style="1" bestFit="1" customWidth="1"/>
    <col min="28" max="28" width="5.7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6" x14ac:dyDescent="0.3">
      <c r="A1" s="28" t="s">
        <v>195</v>
      </c>
    </row>
    <row r="2" spans="1:26" ht="16.2" thickBot="1" x14ac:dyDescent="0.35">
      <c r="A2" s="39" t="s">
        <v>69</v>
      </c>
    </row>
    <row r="3" spans="1:26" ht="16.2" thickBot="1" x14ac:dyDescent="0.35">
      <c r="A3" s="30"/>
      <c r="B3" s="31"/>
      <c r="C3" s="480" t="s">
        <v>26</v>
      </c>
      <c r="D3" s="479"/>
      <c r="E3" s="479"/>
      <c r="F3" s="479"/>
      <c r="G3" s="481"/>
      <c r="H3" s="480" t="s">
        <v>27</v>
      </c>
      <c r="I3" s="479"/>
      <c r="J3" s="479"/>
      <c r="K3" s="479"/>
      <c r="L3" s="479"/>
      <c r="M3" s="479"/>
      <c r="N3" s="481"/>
      <c r="O3" s="480" t="s">
        <v>42</v>
      </c>
      <c r="P3" s="479"/>
      <c r="Q3" s="479"/>
      <c r="R3" s="479"/>
      <c r="S3" s="481"/>
      <c r="T3" s="480" t="s">
        <v>28</v>
      </c>
      <c r="U3" s="479"/>
      <c r="V3" s="479"/>
      <c r="W3" s="479"/>
      <c r="X3" s="481"/>
    </row>
    <row r="4" spans="1:26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6" ht="16.2" thickBot="1" x14ac:dyDescent="0.35">
      <c r="A5" s="26" t="s">
        <v>24</v>
      </c>
      <c r="B5" s="208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  <c r="Z5" s="122"/>
    </row>
    <row r="6" spans="1:26" x14ac:dyDescent="0.3">
      <c r="A6" s="22" t="s">
        <v>0</v>
      </c>
      <c r="B6" s="178">
        <v>2018</v>
      </c>
      <c r="C6" s="4">
        <v>220.27144153331326</v>
      </c>
      <c r="D6" s="5">
        <v>78.745003511188187</v>
      </c>
      <c r="E6" s="5">
        <v>8.5664741839144956</v>
      </c>
      <c r="F6" s="175">
        <f t="shared" ref="F6:F37" si="0">SUM(C6:E6)</f>
        <v>307.58291922841596</v>
      </c>
      <c r="G6" s="5">
        <v>1561.993503385861</v>
      </c>
      <c r="H6" s="4">
        <v>206.54423966882223</v>
      </c>
      <c r="I6" s="5">
        <v>77.349103907877762</v>
      </c>
      <c r="J6" s="5">
        <v>8.4297745249087068</v>
      </c>
      <c r="K6" s="175">
        <f t="shared" ref="K6:K37" si="1">SUM(H6:J6)</f>
        <v>292.32311810160866</v>
      </c>
      <c r="L6" s="5">
        <v>46.752826129324241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1.0403319791417606E-2</v>
      </c>
      <c r="R6" s="169">
        <f>SUM(O6:Q6)</f>
        <v>1.2403319791417606E-2</v>
      </c>
      <c r="S6" s="11">
        <v>-245.98733272028934</v>
      </c>
      <c r="T6" s="10">
        <v>76994.711518395881</v>
      </c>
      <c r="U6" s="11">
        <v>79620.370744394633</v>
      </c>
      <c r="V6" s="11">
        <v>82438.713899472685</v>
      </c>
      <c r="W6" s="66">
        <f>SUMPRODUCT(T6:V6,H6:J6)/K6</f>
        <v>77846.454283391489</v>
      </c>
      <c r="X6" s="12">
        <v>7357.4300927930271</v>
      </c>
      <c r="Y6" s="122"/>
      <c r="Z6" s="122"/>
    </row>
    <row r="7" spans="1:26" x14ac:dyDescent="0.3">
      <c r="A7" s="23" t="s">
        <v>1</v>
      </c>
      <c r="B7" s="179">
        <v>2018</v>
      </c>
      <c r="C7" s="7">
        <v>95.48810102722291</v>
      </c>
      <c r="D7" s="8">
        <v>414.04894000327295</v>
      </c>
      <c r="E7" s="8">
        <v>33.830309604790394</v>
      </c>
      <c r="F7" s="176">
        <f t="shared" si="0"/>
        <v>543.36735063528624</v>
      </c>
      <c r="G7" s="8">
        <v>332.10403618883601</v>
      </c>
      <c r="H7" s="7">
        <v>95.065742750544885</v>
      </c>
      <c r="I7" s="8">
        <v>421.23042051868026</v>
      </c>
      <c r="J7" s="8">
        <v>33.888387268538104</v>
      </c>
      <c r="K7" s="176">
        <f t="shared" si="1"/>
        <v>550.18455053776324</v>
      </c>
      <c r="L7" s="8">
        <v>49.947741995221875</v>
      </c>
      <c r="M7" s="8">
        <v>4003.5527529301162</v>
      </c>
      <c r="N7" s="74">
        <f t="shared" si="2"/>
        <v>4053.500494925338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-3721.3954587365024</v>
      </c>
      <c r="T7" s="13">
        <v>78269.678446868405</v>
      </c>
      <c r="U7" s="14">
        <v>79642.820568727504</v>
      </c>
      <c r="V7" s="14">
        <v>83710.933407883815</v>
      </c>
      <c r="W7" s="67">
        <f t="shared" ref="W7:W70" si="3">SUMPRODUCT(T7:V7,H7:J7)/K7</f>
        <v>79656.130661898394</v>
      </c>
      <c r="X7" s="15">
        <v>6993.2141258114561</v>
      </c>
    </row>
    <row r="8" spans="1:26" x14ac:dyDescent="0.3">
      <c r="A8" s="23" t="s">
        <v>2</v>
      </c>
      <c r="B8" s="179">
        <v>2018</v>
      </c>
      <c r="C8" s="7">
        <v>97.043212590161886</v>
      </c>
      <c r="D8" s="8">
        <v>82.811970084565985</v>
      </c>
      <c r="E8" s="8">
        <v>6.4309587999049471</v>
      </c>
      <c r="F8" s="176">
        <f t="shared" si="0"/>
        <v>186.28614147463281</v>
      </c>
      <c r="G8" s="8">
        <v>430.2749176737675</v>
      </c>
      <c r="H8" s="7">
        <v>101.3935908209112</v>
      </c>
      <c r="I8" s="8">
        <v>88.501306752352917</v>
      </c>
      <c r="J8" s="8">
        <v>6.741478743881979</v>
      </c>
      <c r="K8" s="176">
        <f t="shared" si="1"/>
        <v>196.6363763171461</v>
      </c>
      <c r="L8" s="8">
        <v>30.359288697347203</v>
      </c>
      <c r="M8" s="8">
        <v>1182.1128043851922</v>
      </c>
      <c r="N8" s="74">
        <f t="shared" si="2"/>
        <v>1212.4720930825395</v>
      </c>
      <c r="O8" s="8">
        <v>1E-3</v>
      </c>
      <c r="P8" s="8">
        <v>1E-3</v>
      </c>
      <c r="Q8" s="8">
        <v>1E-3</v>
      </c>
      <c r="R8" s="170">
        <f>SUM(O8:Q8)</f>
        <v>3.0000000000000001E-3</v>
      </c>
      <c r="S8" s="14">
        <v>-782.19617540877186</v>
      </c>
      <c r="T8" s="13">
        <v>79612.218468440886</v>
      </c>
      <c r="U8" s="14">
        <v>80542.744492646016</v>
      </c>
      <c r="V8" s="14">
        <v>85054.807221471914</v>
      </c>
      <c r="W8" s="67">
        <f t="shared" si="3"/>
        <v>80217.619502212343</v>
      </c>
      <c r="X8" s="15">
        <v>7388.6490268978032</v>
      </c>
    </row>
    <row r="9" spans="1:26" x14ac:dyDescent="0.3">
      <c r="A9" s="23" t="s">
        <v>3</v>
      </c>
      <c r="B9" s="179">
        <v>2018</v>
      </c>
      <c r="C9" s="7">
        <v>58.980659438163009</v>
      </c>
      <c r="D9" s="8">
        <v>58.138044069897632</v>
      </c>
      <c r="E9" s="8">
        <v>5.1470242082273154</v>
      </c>
      <c r="F9" s="176">
        <f t="shared" si="0"/>
        <v>122.26572771628796</v>
      </c>
      <c r="G9" s="8">
        <v>312.95915404968315</v>
      </c>
      <c r="H9" s="7">
        <v>73.27354745655532</v>
      </c>
      <c r="I9" s="8">
        <v>76.396207453537485</v>
      </c>
      <c r="J9" s="8">
        <v>6.6961833275157945</v>
      </c>
      <c r="K9" s="176">
        <f t="shared" si="1"/>
        <v>156.36593823760862</v>
      </c>
      <c r="L9" s="8">
        <v>18.402649429558497</v>
      </c>
      <c r="M9" s="8">
        <v>787.98536010137241</v>
      </c>
      <c r="N9" s="74">
        <f t="shared" si="2"/>
        <v>806.38800953093096</v>
      </c>
      <c r="O9" s="8">
        <v>1E-3</v>
      </c>
      <c r="P9" s="8">
        <v>1E-3</v>
      </c>
      <c r="Q9" s="8">
        <v>1E-3</v>
      </c>
      <c r="R9" s="170">
        <f t="shared" ref="R9:R71" si="4">SUM(O9:Q9)</f>
        <v>3.0000000000000001E-3</v>
      </c>
      <c r="S9" s="14">
        <v>-321.35190063860989</v>
      </c>
      <c r="T9" s="13">
        <v>82538.734659108988</v>
      </c>
      <c r="U9" s="14">
        <v>80704.78129457809</v>
      </c>
      <c r="V9" s="14">
        <v>83859.823210750445</v>
      </c>
      <c r="W9" s="67">
        <f t="shared" si="3"/>
        <v>81699.288216727902</v>
      </c>
      <c r="X9" s="15">
        <v>7730.6606277324254</v>
      </c>
    </row>
    <row r="10" spans="1:26" x14ac:dyDescent="0.3">
      <c r="A10" s="23" t="s">
        <v>4</v>
      </c>
      <c r="B10" s="179">
        <v>2018</v>
      </c>
      <c r="C10" s="7">
        <v>45.125638719458472</v>
      </c>
      <c r="D10" s="8">
        <v>75.318898027449549</v>
      </c>
      <c r="E10" s="8">
        <v>7.0154824615355187</v>
      </c>
      <c r="F10" s="176">
        <f t="shared" si="0"/>
        <v>127.46001920844354</v>
      </c>
      <c r="G10" s="8">
        <v>1057.9985190946591</v>
      </c>
      <c r="H10" s="7">
        <v>33.471229836622065</v>
      </c>
      <c r="I10" s="8">
        <v>59.314386873693458</v>
      </c>
      <c r="J10" s="8">
        <v>5.4653074309244296</v>
      </c>
      <c r="K10" s="176">
        <f t="shared" si="1"/>
        <v>98.250924141239949</v>
      </c>
      <c r="L10" s="8">
        <v>15.411497887133979</v>
      </c>
      <c r="M10" s="8">
        <v>870.51106636488748</v>
      </c>
      <c r="N10" s="74">
        <f t="shared" si="2"/>
        <v>885.92256425202152</v>
      </c>
      <c r="O10" s="8">
        <v>1E-3</v>
      </c>
      <c r="P10" s="8">
        <v>1E-3</v>
      </c>
      <c r="Q10" s="8">
        <v>2.0159113226059597E-3</v>
      </c>
      <c r="R10" s="170">
        <f t="shared" si="4"/>
        <v>4.0159113226059598E-3</v>
      </c>
      <c r="S10" s="14">
        <v>1E-3</v>
      </c>
      <c r="T10" s="13">
        <v>80982.491821146221</v>
      </c>
      <c r="U10" s="14">
        <v>76980.30696116366</v>
      </c>
      <c r="V10" s="14">
        <v>82303.256365208028</v>
      </c>
      <c r="W10" s="67">
        <f t="shared" si="3"/>
        <v>78639.829308201268</v>
      </c>
      <c r="X10" s="15">
        <v>7211.1880737846559</v>
      </c>
    </row>
    <row r="11" spans="1:26" x14ac:dyDescent="0.3">
      <c r="A11" s="23" t="s">
        <v>5</v>
      </c>
      <c r="B11" s="179">
        <v>2018</v>
      </c>
      <c r="C11" s="7">
        <v>53.864199453964019</v>
      </c>
      <c r="D11" s="8">
        <v>252.9192663376972</v>
      </c>
      <c r="E11" s="8">
        <v>27.31945533894288</v>
      </c>
      <c r="F11" s="176">
        <f t="shared" si="0"/>
        <v>334.1029211306041</v>
      </c>
      <c r="G11" s="8">
        <v>387.04263670514064</v>
      </c>
      <c r="H11" s="7">
        <v>44.79787859579227</v>
      </c>
      <c r="I11" s="8">
        <v>223.6504991370179</v>
      </c>
      <c r="J11" s="8">
        <v>23.76852887944672</v>
      </c>
      <c r="K11" s="176">
        <f t="shared" si="1"/>
        <v>292.21690661225688</v>
      </c>
      <c r="L11" s="8">
        <v>27.744910633943078</v>
      </c>
      <c r="M11" s="8">
        <v>2479.9422049503914</v>
      </c>
      <c r="N11" s="74">
        <f t="shared" si="2"/>
        <v>2507.6871155843346</v>
      </c>
      <c r="O11" s="8">
        <v>1E-3</v>
      </c>
      <c r="P11" s="8">
        <v>1E-3</v>
      </c>
      <c r="Q11" s="8">
        <v>1.9860179629283754</v>
      </c>
      <c r="R11" s="170">
        <f t="shared" si="4"/>
        <v>1.9880179629283754</v>
      </c>
      <c r="S11" s="14">
        <v>-2120.6434788791935</v>
      </c>
      <c r="T11" s="13">
        <v>79943.81642967173</v>
      </c>
      <c r="U11" s="14">
        <v>79057.510311513237</v>
      </c>
      <c r="V11" s="14">
        <v>81688.960000000006</v>
      </c>
      <c r="W11" s="67">
        <f t="shared" si="3"/>
        <v>79407.422720692426</v>
      </c>
      <c r="X11" s="15">
        <v>6873.2976194014682</v>
      </c>
    </row>
    <row r="12" spans="1:26" ht="16.2" thickBot="1" x14ac:dyDescent="0.35">
      <c r="A12" s="24" t="s">
        <v>6</v>
      </c>
      <c r="B12" s="180">
        <v>2018</v>
      </c>
      <c r="C12" s="16">
        <v>183.80673915978608</v>
      </c>
      <c r="D12" s="17">
        <v>97.454661093996563</v>
      </c>
      <c r="E12" s="17">
        <v>9.4373695369141828</v>
      </c>
      <c r="F12" s="177">
        <f t="shared" si="0"/>
        <v>290.69876979069682</v>
      </c>
      <c r="G12" s="17">
        <v>164.06058957423608</v>
      </c>
      <c r="H12" s="16">
        <v>200.03376279282153</v>
      </c>
      <c r="I12" s="17">
        <v>112.99485848490883</v>
      </c>
      <c r="J12" s="17">
        <v>10.761976764971584</v>
      </c>
      <c r="K12" s="177">
        <f t="shared" si="1"/>
        <v>323.79059804270196</v>
      </c>
      <c r="L12" s="17">
        <v>28.592643368601241</v>
      </c>
      <c r="M12" s="17">
        <v>1750.0622792807335</v>
      </c>
      <c r="N12" s="75">
        <f t="shared" si="2"/>
        <v>1778.6549226493348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-1614.5933330750988</v>
      </c>
      <c r="T12" s="19">
        <v>80365.712383166625</v>
      </c>
      <c r="U12" s="20">
        <v>79191.634973012202</v>
      </c>
      <c r="V12" s="20">
        <v>82110.303847000003</v>
      </c>
      <c r="W12" s="68">
        <f>SUMPRODUCT(T12:V12,H12:J12)/K12</f>
        <v>80013.974381195469</v>
      </c>
      <c r="X12" s="21">
        <v>6862.6360620016167</v>
      </c>
    </row>
    <row r="13" spans="1:26" x14ac:dyDescent="0.3">
      <c r="A13" s="22" t="s">
        <v>0</v>
      </c>
      <c r="B13" s="178">
        <v>2019</v>
      </c>
      <c r="C13" s="4">
        <v>225.54832894752002</v>
      </c>
      <c r="D13" s="5">
        <v>84.777299645918546</v>
      </c>
      <c r="E13" s="5">
        <v>9.1439128345943352</v>
      </c>
      <c r="F13" s="175">
        <f t="shared" si="0"/>
        <v>319.46954142803293</v>
      </c>
      <c r="G13" s="6">
        <v>1574.9918584687211</v>
      </c>
      <c r="H13" s="4">
        <v>211.16417463057417</v>
      </c>
      <c r="I13" s="5">
        <v>82.990561601924938</v>
      </c>
      <c r="J13" s="5">
        <v>9.137086812914081</v>
      </c>
      <c r="K13" s="175">
        <f t="shared" si="1"/>
        <v>303.2918230454132</v>
      </c>
      <c r="L13" s="5">
        <v>46.894830243425304</v>
      </c>
      <c r="M13" s="5">
        <v>1890.3247156327443</v>
      </c>
      <c r="N13" s="73">
        <f t="shared" si="2"/>
        <v>1937.2195458761696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-362.22668740744837</v>
      </c>
      <c r="T13" s="10">
        <v>81547.850295116426</v>
      </c>
      <c r="U13" s="11">
        <v>88547.447752408465</v>
      </c>
      <c r="V13" s="11">
        <v>89054.299474795436</v>
      </c>
      <c r="W13" s="66">
        <f t="shared" si="3"/>
        <v>83689.311265801007</v>
      </c>
      <c r="X13" s="12">
        <v>7658.4724874902804</v>
      </c>
    </row>
    <row r="14" spans="1:26" x14ac:dyDescent="0.3">
      <c r="A14" s="23" t="s">
        <v>1</v>
      </c>
      <c r="B14" s="179">
        <v>2019</v>
      </c>
      <c r="C14" s="7">
        <v>97.722617435539064</v>
      </c>
      <c r="D14" s="8">
        <v>446.45586305419397</v>
      </c>
      <c r="E14" s="8">
        <v>36.028481509581589</v>
      </c>
      <c r="F14" s="176">
        <f t="shared" si="0"/>
        <v>580.20696199931467</v>
      </c>
      <c r="G14" s="9">
        <v>330.26773440835103</v>
      </c>
      <c r="H14" s="7">
        <v>96.786563712765641</v>
      </c>
      <c r="I14" s="8">
        <v>459.27788590394073</v>
      </c>
      <c r="J14" s="8">
        <v>37.056268726161314</v>
      </c>
      <c r="K14" s="176">
        <f t="shared" si="1"/>
        <v>593.12071834286769</v>
      </c>
      <c r="L14" s="8">
        <v>48.342689239746662</v>
      </c>
      <c r="M14" s="8">
        <v>4399.5234982394231</v>
      </c>
      <c r="N14" s="74">
        <f t="shared" si="2"/>
        <v>4447.8661874791696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-4117.597453070819</v>
      </c>
      <c r="T14" s="13">
        <v>82831.075983178845</v>
      </c>
      <c r="U14" s="14">
        <v>88804.643210203081</v>
      </c>
      <c r="V14" s="14">
        <v>90177.262177162775</v>
      </c>
      <c r="W14" s="67">
        <f t="shared" si="3"/>
        <v>87915.621985003236</v>
      </c>
      <c r="X14" s="15">
        <v>7294.3951854726438</v>
      </c>
    </row>
    <row r="15" spans="1:26" x14ac:dyDescent="0.3">
      <c r="A15" s="23" t="s">
        <v>2</v>
      </c>
      <c r="B15" s="179">
        <v>2019</v>
      </c>
      <c r="C15" s="7">
        <v>99.28179435852779</v>
      </c>
      <c r="D15" s="8">
        <v>89.292822216198545</v>
      </c>
      <c r="E15" s="8">
        <v>6.84448146119973</v>
      </c>
      <c r="F15" s="176">
        <f t="shared" si="0"/>
        <v>195.41909803592608</v>
      </c>
      <c r="G15" s="9">
        <v>426.08232427805228</v>
      </c>
      <c r="H15" s="7">
        <v>104.92672499213984</v>
      </c>
      <c r="I15" s="8">
        <v>100.93196915885181</v>
      </c>
      <c r="J15" s="8">
        <v>7.655437312537142</v>
      </c>
      <c r="K15" s="176">
        <f t="shared" si="1"/>
        <v>213.5141314635288</v>
      </c>
      <c r="L15" s="8">
        <v>34.443156876428588</v>
      </c>
      <c r="M15" s="8">
        <v>1278.5363205318608</v>
      </c>
      <c r="N15" s="74">
        <f t="shared" si="2"/>
        <v>1312.9794774082893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-886.89615313023728</v>
      </c>
      <c r="T15" s="13">
        <v>84167.396858296328</v>
      </c>
      <c r="U15" s="14">
        <v>89777.765456078632</v>
      </c>
      <c r="V15" s="14">
        <v>91520.328142337545</v>
      </c>
      <c r="W15" s="67">
        <f t="shared" si="3"/>
        <v>87083.154473599017</v>
      </c>
      <c r="X15" s="15">
        <v>7689.7023662512347</v>
      </c>
    </row>
    <row r="16" spans="1:26" x14ac:dyDescent="0.3">
      <c r="A16" s="23" t="s">
        <v>3</v>
      </c>
      <c r="B16" s="179">
        <v>2019</v>
      </c>
      <c r="C16" s="7">
        <v>60.252043104613996</v>
      </c>
      <c r="D16" s="8">
        <v>62.546089607545809</v>
      </c>
      <c r="E16" s="8">
        <v>5.503834045774</v>
      </c>
      <c r="F16" s="176">
        <f t="shared" si="0"/>
        <v>128.3019667579338</v>
      </c>
      <c r="G16" s="9">
        <v>319.38436827550606</v>
      </c>
      <c r="H16" s="7">
        <v>75.063718512893217</v>
      </c>
      <c r="I16" s="8">
        <v>83.12115032491117</v>
      </c>
      <c r="J16" s="8">
        <v>7.3491753108101179</v>
      </c>
      <c r="K16" s="176">
        <f t="shared" si="1"/>
        <v>165.53404414861453</v>
      </c>
      <c r="L16" s="8">
        <v>19.142608761840293</v>
      </c>
      <c r="M16" s="8">
        <v>853.56578721260917</v>
      </c>
      <c r="N16" s="74">
        <f t="shared" si="2"/>
        <v>872.70839597444945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-436.25336177457621</v>
      </c>
      <c r="T16" s="13">
        <v>87090.559051334756</v>
      </c>
      <c r="U16" s="14">
        <v>89636.575998621498</v>
      </c>
      <c r="V16" s="14">
        <v>90759.366433458374</v>
      </c>
      <c r="W16" s="67">
        <f t="shared" si="3"/>
        <v>88531.897401189897</v>
      </c>
      <c r="X16" s="15">
        <v>8031.5674880003489</v>
      </c>
    </row>
    <row r="17" spans="1:24" x14ac:dyDescent="0.3">
      <c r="A17" s="23" t="s">
        <v>4</v>
      </c>
      <c r="B17" s="179">
        <v>2019</v>
      </c>
      <c r="C17" s="7">
        <v>46.113391287560795</v>
      </c>
      <c r="D17" s="8">
        <v>81.465692752108296</v>
      </c>
      <c r="E17" s="8">
        <v>7.5080770881515022</v>
      </c>
      <c r="F17" s="176">
        <f t="shared" si="0"/>
        <v>135.08716112782059</v>
      </c>
      <c r="G17" s="9">
        <v>1086.5829191187161</v>
      </c>
      <c r="H17" s="7">
        <v>34.103561276890879</v>
      </c>
      <c r="I17" s="8">
        <v>63.094939100243295</v>
      </c>
      <c r="J17" s="8">
        <v>6.09509803483291</v>
      </c>
      <c r="K17" s="176">
        <f t="shared" si="1"/>
        <v>103.29359841196708</v>
      </c>
      <c r="L17" s="8">
        <v>17.956894256078353</v>
      </c>
      <c r="M17" s="8">
        <v>951.55635893827025</v>
      </c>
      <c r="N17" s="74">
        <f t="shared" si="2"/>
        <v>969.51325319434864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85539.13779390922</v>
      </c>
      <c r="U17" s="14">
        <v>86343.566951120418</v>
      </c>
      <c r="V17" s="14">
        <v>89203.255790013282</v>
      </c>
      <c r="W17" s="67">
        <f t="shared" si="3"/>
        <v>86246.718594712089</v>
      </c>
      <c r="X17" s="15">
        <v>7512.2049794203695</v>
      </c>
    </row>
    <row r="18" spans="1:24" x14ac:dyDescent="0.3">
      <c r="A18" s="23" t="s">
        <v>5</v>
      </c>
      <c r="B18" s="179">
        <v>2019</v>
      </c>
      <c r="C18" s="7">
        <v>55.141928567907534</v>
      </c>
      <c r="D18" s="8">
        <v>272.40716764545101</v>
      </c>
      <c r="E18" s="8">
        <v>29.120387369229999</v>
      </c>
      <c r="F18" s="176">
        <f t="shared" si="0"/>
        <v>356.66948358258855</v>
      </c>
      <c r="G18" s="9">
        <v>393.03365192847781</v>
      </c>
      <c r="H18" s="7">
        <v>44.603275791793848</v>
      </c>
      <c r="I18" s="8">
        <v>229.59173543846074</v>
      </c>
      <c r="J18" s="8">
        <v>25.223549897351049</v>
      </c>
      <c r="K18" s="176">
        <f t="shared" si="1"/>
        <v>299.41856112760564</v>
      </c>
      <c r="L18" s="8">
        <v>29.484047282245459</v>
      </c>
      <c r="M18" s="8">
        <v>2717.7308720536171</v>
      </c>
      <c r="N18" s="74">
        <f t="shared" si="2"/>
        <v>2747.2149193358628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-2354.1802674073847</v>
      </c>
      <c r="T18" s="13">
        <v>84507.564310633548</v>
      </c>
      <c r="U18" s="14">
        <v>88013.766454194774</v>
      </c>
      <c r="V18" s="14">
        <v>88111.031920565278</v>
      </c>
      <c r="W18" s="67">
        <f t="shared" si="3"/>
        <v>87499.654302072202</v>
      </c>
      <c r="X18" s="15">
        <v>7173.3680023663974</v>
      </c>
    </row>
    <row r="19" spans="1:24" ht="16.2" thickBot="1" x14ac:dyDescent="0.35">
      <c r="A19" s="24" t="s">
        <v>6</v>
      </c>
      <c r="B19" s="180">
        <v>2019</v>
      </c>
      <c r="C19" s="16">
        <v>188.14329579278214</v>
      </c>
      <c r="D19" s="17">
        <v>105.00364455053852</v>
      </c>
      <c r="E19" s="17">
        <v>10.056938698363517</v>
      </c>
      <c r="F19" s="177">
        <f t="shared" si="0"/>
        <v>303.20387904168422</v>
      </c>
      <c r="G19" s="18">
        <v>169.36363761560597</v>
      </c>
      <c r="H19" s="16">
        <v>205.555380577394</v>
      </c>
      <c r="I19" s="17">
        <v>122.94033794362224</v>
      </c>
      <c r="J19" s="17">
        <v>11.689496912288048</v>
      </c>
      <c r="K19" s="177">
        <f t="shared" si="1"/>
        <v>340.18521543330428</v>
      </c>
      <c r="L19" s="17">
        <v>29.804035430216864</v>
      </c>
      <c r="M19" s="17">
        <v>1877.9172784698972</v>
      </c>
      <c r="N19" s="75">
        <f t="shared" si="2"/>
        <v>1907.721313900114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-1738.356676284508</v>
      </c>
      <c r="T19" s="19">
        <v>84913.593666651868</v>
      </c>
      <c r="U19" s="20">
        <v>88082.100479426736</v>
      </c>
      <c r="V19" s="20">
        <v>88531.053610556628</v>
      </c>
      <c r="W19" s="68">
        <f t="shared" si="3"/>
        <v>86182.971539625534</v>
      </c>
      <c r="X19" s="21">
        <v>7163.7029390779235</v>
      </c>
    </row>
    <row r="20" spans="1:24" x14ac:dyDescent="0.3">
      <c r="A20" s="22" t="s">
        <v>0</v>
      </c>
      <c r="B20" s="178">
        <v>2020</v>
      </c>
      <c r="C20" s="4">
        <v>231.10572948412766</v>
      </c>
      <c r="D20" s="5">
        <v>91.821810213537049</v>
      </c>
      <c r="E20" s="5">
        <v>9.9281902347360607</v>
      </c>
      <c r="F20" s="175">
        <f t="shared" si="0"/>
        <v>332.85572993240078</v>
      </c>
      <c r="G20" s="6">
        <v>1635.7254393489029</v>
      </c>
      <c r="H20" s="4">
        <v>215.83656903819497</v>
      </c>
      <c r="I20" s="5">
        <v>89.466677824506846</v>
      </c>
      <c r="J20" s="5">
        <v>9.9049260473942606</v>
      </c>
      <c r="K20" s="175">
        <f t="shared" si="1"/>
        <v>315.2081729100961</v>
      </c>
      <c r="L20" s="5">
        <v>48.080563625050857</v>
      </c>
      <c r="M20" s="5">
        <v>2041.7226219300408</v>
      </c>
      <c r="N20" s="73">
        <f t="shared" si="2"/>
        <v>2089.8031855550917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-454.07674620618911</v>
      </c>
      <c r="T20" s="10">
        <v>86391.468950358074</v>
      </c>
      <c r="U20" s="11">
        <v>97901.936332351062</v>
      </c>
      <c r="V20" s="11">
        <v>96362.915284481598</v>
      </c>
      <c r="W20" s="66">
        <f t="shared" si="3"/>
        <v>89971.863789045223</v>
      </c>
      <c r="X20" s="12">
        <v>7876.89772647264</v>
      </c>
    </row>
    <row r="21" spans="1:24" x14ac:dyDescent="0.3">
      <c r="A21" s="23" t="s">
        <v>1</v>
      </c>
      <c r="B21" s="179">
        <v>2020</v>
      </c>
      <c r="C21" s="7">
        <v>100.08607017941928</v>
      </c>
      <c r="D21" s="8">
        <v>484.50205265444924</v>
      </c>
      <c r="E21" s="8">
        <v>39.135867828073692</v>
      </c>
      <c r="F21" s="176">
        <f t="shared" si="0"/>
        <v>623.72399066194225</v>
      </c>
      <c r="G21" s="9">
        <v>343.13061970197862</v>
      </c>
      <c r="H21" s="7">
        <v>98.498762369299158</v>
      </c>
      <c r="I21" s="8">
        <v>502.85242436682239</v>
      </c>
      <c r="J21" s="8">
        <v>40.434596547730024</v>
      </c>
      <c r="K21" s="176">
        <f t="shared" si="1"/>
        <v>641.78578328385163</v>
      </c>
      <c r="L21" s="8">
        <v>47.24093300886134</v>
      </c>
      <c r="M21" s="8">
        <v>4883.4079135066459</v>
      </c>
      <c r="N21" s="74">
        <f t="shared" si="2"/>
        <v>4930.6488465155071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-4587.5172268136084</v>
      </c>
      <c r="T21" s="13">
        <v>87684.574055707504</v>
      </c>
      <c r="U21" s="14">
        <v>98520.626194038996</v>
      </c>
      <c r="V21" s="14">
        <v>97640.213235754331</v>
      </c>
      <c r="W21" s="67">
        <f t="shared" si="3"/>
        <v>96802.082567667196</v>
      </c>
      <c r="X21" s="15">
        <v>7512.9668627973742</v>
      </c>
    </row>
    <row r="22" spans="1:24" x14ac:dyDescent="0.3">
      <c r="A22" s="23" t="s">
        <v>2</v>
      </c>
      <c r="B22" s="179">
        <v>2020</v>
      </c>
      <c r="C22" s="7">
        <v>101.64824442999694</v>
      </c>
      <c r="D22" s="8">
        <v>96.925204413445996</v>
      </c>
      <c r="E22" s="8">
        <v>7.4297674826588826</v>
      </c>
      <c r="F22" s="176">
        <f t="shared" si="0"/>
        <v>206.00321632610181</v>
      </c>
      <c r="G22" s="9">
        <v>442.37146309164234</v>
      </c>
      <c r="H22" s="7">
        <v>108.50947091930821</v>
      </c>
      <c r="I22" s="8">
        <v>115.63410379969969</v>
      </c>
      <c r="J22" s="8">
        <v>8.6788996058559889</v>
      </c>
      <c r="K22" s="176">
        <f t="shared" si="1"/>
        <v>232.82247432486389</v>
      </c>
      <c r="L22" s="8">
        <v>39.410357691499861</v>
      </c>
      <c r="M22" s="8">
        <v>1393.9973397296535</v>
      </c>
      <c r="N22" s="74">
        <f t="shared" si="2"/>
        <v>1433.4076974211534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-991.03523432950897</v>
      </c>
      <c r="T22" s="13">
        <v>89013.73561131311</v>
      </c>
      <c r="U22" s="14">
        <v>99618.976192942646</v>
      </c>
      <c r="V22" s="14">
        <v>98983.315607398428</v>
      </c>
      <c r="W22" s="67">
        <f t="shared" si="3"/>
        <v>94652.591902753644</v>
      </c>
      <c r="X22" s="15">
        <v>7908.1402430131802</v>
      </c>
    </row>
    <row r="23" spans="1:24" x14ac:dyDescent="0.3">
      <c r="A23" s="23" t="s">
        <v>3</v>
      </c>
      <c r="B23" s="179">
        <v>2020</v>
      </c>
      <c r="C23" s="7">
        <v>61.603848418788843</v>
      </c>
      <c r="D23" s="8">
        <v>67.707283540060502</v>
      </c>
      <c r="E23" s="8">
        <v>5.9780792869909032</v>
      </c>
      <c r="F23" s="176">
        <f t="shared" si="0"/>
        <v>135.28921124584022</v>
      </c>
      <c r="G23" s="9">
        <v>332.28074344639288</v>
      </c>
      <c r="H23" s="7">
        <v>76.841200150645648</v>
      </c>
      <c r="I23" s="8">
        <v>90.861808868975999</v>
      </c>
      <c r="J23" s="8">
        <v>8.0843470820680743</v>
      </c>
      <c r="K23" s="176">
        <f t="shared" si="1"/>
        <v>175.78735610168971</v>
      </c>
      <c r="L23" s="8">
        <v>20.234914463609282</v>
      </c>
      <c r="M23" s="8">
        <v>931.51854250563542</v>
      </c>
      <c r="N23" s="74">
        <f t="shared" si="2"/>
        <v>951.75345696924467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-557.20217830695992</v>
      </c>
      <c r="T23" s="13">
        <v>91932.906723389286</v>
      </c>
      <c r="U23" s="14">
        <v>98995.470149694243</v>
      </c>
      <c r="V23" s="14">
        <v>98221.724243443779</v>
      </c>
      <c r="W23" s="67">
        <f t="shared" si="3"/>
        <v>95872.656925521122</v>
      </c>
      <c r="X23" s="15">
        <v>8249.8798463154872</v>
      </c>
    </row>
    <row r="24" spans="1:24" x14ac:dyDescent="0.3">
      <c r="A24" s="23" t="s">
        <v>4</v>
      </c>
      <c r="B24" s="179">
        <v>2020</v>
      </c>
      <c r="C24" s="7">
        <v>47.164576963505169</v>
      </c>
      <c r="D24" s="8">
        <v>88.668422142724864</v>
      </c>
      <c r="E24" s="8">
        <v>8.1615853848279976</v>
      </c>
      <c r="F24" s="176">
        <f t="shared" si="0"/>
        <v>143.99458449105802</v>
      </c>
      <c r="G24" s="9">
        <v>1132.3223574495566</v>
      </c>
      <c r="H24" s="7">
        <v>34.71465307504257</v>
      </c>
      <c r="I24" s="8">
        <v>67.494814119582287</v>
      </c>
      <c r="J24" s="8">
        <v>6.8151827581618276</v>
      </c>
      <c r="K24" s="176">
        <f t="shared" si="1"/>
        <v>109.02464995278669</v>
      </c>
      <c r="L24" s="8">
        <v>21.062796080531967</v>
      </c>
      <c r="M24" s="8">
        <v>1048.9900261531316</v>
      </c>
      <c r="N24" s="74">
        <f t="shared" si="2"/>
        <v>1070.0528222336636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1E-3</v>
      </c>
      <c r="T24" s="13">
        <v>90387.078159983634</v>
      </c>
      <c r="U24" s="14">
        <v>96227.375924509819</v>
      </c>
      <c r="V24" s="14">
        <v>96662.213297305992</v>
      </c>
      <c r="W24" s="67">
        <f t="shared" si="3"/>
        <v>94394.942482427665</v>
      </c>
      <c r="X24" s="15">
        <v>7730.6108379271864</v>
      </c>
    </row>
    <row r="25" spans="1:24" x14ac:dyDescent="0.3">
      <c r="A25" s="23" t="s">
        <v>5</v>
      </c>
      <c r="B25" s="179">
        <v>2020</v>
      </c>
      <c r="C25" s="7">
        <v>56.419648347276862</v>
      </c>
      <c r="D25" s="8">
        <v>294.96711758059433</v>
      </c>
      <c r="E25" s="8">
        <v>31.673871225760251</v>
      </c>
      <c r="F25" s="176">
        <f t="shared" si="0"/>
        <v>383.06063715363143</v>
      </c>
      <c r="G25" s="9">
        <v>409.70705398712295</v>
      </c>
      <c r="H25" s="7">
        <v>44.490540904856104</v>
      </c>
      <c r="I25" s="8">
        <v>237.32556957070892</v>
      </c>
      <c r="J25" s="8">
        <v>26.664878341147574</v>
      </c>
      <c r="K25" s="176">
        <f t="shared" si="1"/>
        <v>308.48098881671262</v>
      </c>
      <c r="L25" s="8">
        <v>32.259128825208364</v>
      </c>
      <c r="M25" s="8">
        <v>3011.88831414468</v>
      </c>
      <c r="N25" s="74">
        <f t="shared" si="2"/>
        <v>3044.1474429698883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-2634.4393889827948</v>
      </c>
      <c r="T25" s="13">
        <v>89362.741214812399</v>
      </c>
      <c r="U25" s="14">
        <v>97320.111073668202</v>
      </c>
      <c r="V25" s="14">
        <v>95571.462271928016</v>
      </c>
      <c r="W25" s="67">
        <f t="shared" si="3"/>
        <v>96021.310786826725</v>
      </c>
      <c r="X25" s="15">
        <v>7390.920589196945</v>
      </c>
    </row>
    <row r="26" spans="1:24" ht="16.2" thickBot="1" x14ac:dyDescent="0.35">
      <c r="A26" s="24" t="s">
        <v>6</v>
      </c>
      <c r="B26" s="180">
        <v>2020</v>
      </c>
      <c r="C26" s="16">
        <v>192.48049550172794</v>
      </c>
      <c r="D26" s="17">
        <v>113.75016877381233</v>
      </c>
      <c r="E26" s="17">
        <v>10.935997370923598</v>
      </c>
      <c r="F26" s="177">
        <f t="shared" si="0"/>
        <v>317.16666164646387</v>
      </c>
      <c r="G26" s="18">
        <v>176.64991386029578</v>
      </c>
      <c r="H26" s="16">
        <v>211.61741686750159</v>
      </c>
      <c r="I26" s="17">
        <v>134.70666076832492</v>
      </c>
      <c r="J26" s="17">
        <v>12.660528431613178</v>
      </c>
      <c r="K26" s="177">
        <f t="shared" si="1"/>
        <v>358.98460606743964</v>
      </c>
      <c r="L26" s="17">
        <v>31.326327776753743</v>
      </c>
      <c r="M26" s="17">
        <v>2034.7474602522611</v>
      </c>
      <c r="N26" s="75">
        <f t="shared" si="2"/>
        <v>2066.0737880290148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-1889.422874168871</v>
      </c>
      <c r="T26" s="19">
        <v>89750.485371455667</v>
      </c>
      <c r="U26" s="20">
        <v>97437.667307708703</v>
      </c>
      <c r="V26" s="20">
        <v>95996.670706212826</v>
      </c>
      <c r="W26" s="68">
        <f t="shared" si="3"/>
        <v>92855.338887546735</v>
      </c>
      <c r="X26" s="21">
        <v>7382.1569224577097</v>
      </c>
    </row>
    <row r="27" spans="1:24" x14ac:dyDescent="0.3">
      <c r="A27" s="22" t="s">
        <v>0</v>
      </c>
      <c r="B27" s="178">
        <v>2021</v>
      </c>
      <c r="C27" s="4">
        <v>236.74369518996431</v>
      </c>
      <c r="D27" s="5">
        <v>99.985541478239455</v>
      </c>
      <c r="E27" s="5">
        <v>10.885114379778294</v>
      </c>
      <c r="F27" s="175">
        <f t="shared" si="0"/>
        <v>347.6143510479821</v>
      </c>
      <c r="G27" s="6">
        <v>1709.667386699218</v>
      </c>
      <c r="H27" s="4">
        <v>220.58524448868985</v>
      </c>
      <c r="I27" s="5">
        <v>96.903288606940066</v>
      </c>
      <c r="J27" s="5">
        <v>10.814514535385388</v>
      </c>
      <c r="K27" s="175">
        <f t="shared" si="1"/>
        <v>328.30304763101532</v>
      </c>
      <c r="L27" s="5">
        <v>49.692987175042383</v>
      </c>
      <c r="M27" s="5">
        <v>2203.3788481709289</v>
      </c>
      <c r="N27" s="73">
        <f t="shared" si="2"/>
        <v>2253.0718353459711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-543.40344864675296</v>
      </c>
      <c r="T27" s="10">
        <v>91432.483290891614</v>
      </c>
      <c r="U27" s="11">
        <v>107538.11678671715</v>
      </c>
      <c r="V27" s="11">
        <v>103580.65529749529</v>
      </c>
      <c r="W27" s="66">
        <f t="shared" si="3"/>
        <v>96586.457479669465</v>
      </c>
      <c r="X27" s="12">
        <v>8132.9044963965698</v>
      </c>
    </row>
    <row r="28" spans="1:24" x14ac:dyDescent="0.3">
      <c r="A28" s="23" t="s">
        <v>1</v>
      </c>
      <c r="B28" s="179">
        <v>2021</v>
      </c>
      <c r="C28" s="7">
        <v>102.48415751595454</v>
      </c>
      <c r="D28" s="8">
        <v>528.81846892080591</v>
      </c>
      <c r="E28" s="8">
        <v>42.875005576848842</v>
      </c>
      <c r="F28" s="176">
        <f t="shared" si="0"/>
        <v>674.17763201360924</v>
      </c>
      <c r="G28" s="9">
        <v>358.78365847401506</v>
      </c>
      <c r="H28" s="7">
        <v>100.23263704666698</v>
      </c>
      <c r="I28" s="8">
        <v>552.78320834168403</v>
      </c>
      <c r="J28" s="8">
        <v>44.439640766740737</v>
      </c>
      <c r="K28" s="176">
        <f t="shared" si="1"/>
        <v>697.45548615509165</v>
      </c>
      <c r="L28" s="8">
        <v>46.356632824476243</v>
      </c>
      <c r="M28" s="8">
        <v>5430.8725201455709</v>
      </c>
      <c r="N28" s="74">
        <f t="shared" si="2"/>
        <v>5477.2291529700469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-5118.4444944960323</v>
      </c>
      <c r="T28" s="13">
        <v>92736.818637139339</v>
      </c>
      <c r="U28" s="14">
        <v>108663.68532133612</v>
      </c>
      <c r="V28" s="14">
        <v>104861.2341669483</v>
      </c>
      <c r="W28" s="67">
        <f t="shared" si="3"/>
        <v>106132.52534621872</v>
      </c>
      <c r="X28" s="15">
        <v>7769.1250606139492</v>
      </c>
    </row>
    <row r="29" spans="1:24" x14ac:dyDescent="0.3">
      <c r="A29" s="23" t="s">
        <v>2</v>
      </c>
      <c r="B29" s="179">
        <v>2021</v>
      </c>
      <c r="C29" s="7">
        <v>104.05055648869791</v>
      </c>
      <c r="D29" s="8">
        <v>105.83869159118095</v>
      </c>
      <c r="E29" s="8">
        <v>8.1353083028445159</v>
      </c>
      <c r="F29" s="176">
        <f t="shared" si="0"/>
        <v>218.02455638272338</v>
      </c>
      <c r="G29" s="9">
        <v>462.23055633643133</v>
      </c>
      <c r="H29" s="7">
        <v>112.20387485634915</v>
      </c>
      <c r="I29" s="8">
        <v>133.09549909931999</v>
      </c>
      <c r="J29" s="8">
        <v>9.9264524559211704</v>
      </c>
      <c r="K29" s="176">
        <f t="shared" si="1"/>
        <v>255.2258264115903</v>
      </c>
      <c r="L29" s="8">
        <v>44.722708637411991</v>
      </c>
      <c r="M29" s="8">
        <v>1521.0071197131476</v>
      </c>
      <c r="N29" s="74">
        <f t="shared" si="2"/>
        <v>1565.7298283505597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-1103.4982720141284</v>
      </c>
      <c r="T29" s="13">
        <v>94057.74443537007</v>
      </c>
      <c r="U29" s="14">
        <v>109949.31807715738</v>
      </c>
      <c r="V29" s="14">
        <v>106205.53956661142</v>
      </c>
      <c r="W29" s="67">
        <f t="shared" si="3"/>
        <v>102817.365150777</v>
      </c>
      <c r="X29" s="15">
        <v>8164.1669395175641</v>
      </c>
    </row>
    <row r="30" spans="1:24" x14ac:dyDescent="0.3">
      <c r="A30" s="23" t="s">
        <v>3</v>
      </c>
      <c r="B30" s="179">
        <v>2021</v>
      </c>
      <c r="C30" s="7">
        <v>62.994126619874343</v>
      </c>
      <c r="D30" s="8">
        <v>73.705605121772891</v>
      </c>
      <c r="E30" s="8">
        <v>6.5487495075430946</v>
      </c>
      <c r="F30" s="176">
        <f t="shared" si="0"/>
        <v>143.24848124919035</v>
      </c>
      <c r="G30" s="9">
        <v>347.95787523755325</v>
      </c>
      <c r="H30" s="7">
        <v>78.61911370015217</v>
      </c>
      <c r="I30" s="8">
        <v>99.774034933485723</v>
      </c>
      <c r="J30" s="8">
        <v>8.9745417480491678</v>
      </c>
      <c r="K30" s="176">
        <f t="shared" si="1"/>
        <v>187.36769038168708</v>
      </c>
      <c r="L30" s="8">
        <v>21.394827832481219</v>
      </c>
      <c r="M30" s="8">
        <v>1016.9686247072948</v>
      </c>
      <c r="N30" s="74">
        <f t="shared" si="2"/>
        <v>1038.3634525397761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-681.43782786701445</v>
      </c>
      <c r="T30" s="13">
        <v>96972.543078111034</v>
      </c>
      <c r="U30" s="14">
        <v>108633.64338816481</v>
      </c>
      <c r="V30" s="14">
        <v>105431.71769728775</v>
      </c>
      <c r="W30" s="67">
        <f t="shared" si="3"/>
        <v>103587.30276772055</v>
      </c>
      <c r="X30" s="15">
        <v>8505.8010041532871</v>
      </c>
    </row>
    <row r="31" spans="1:24" x14ac:dyDescent="0.3">
      <c r="A31" s="23" t="s">
        <v>4</v>
      </c>
      <c r="B31" s="179">
        <v>2021</v>
      </c>
      <c r="C31" s="7">
        <v>48.24453955017632</v>
      </c>
      <c r="D31" s="8">
        <v>97.04211378955722</v>
      </c>
      <c r="E31" s="8">
        <v>8.9427116830653297</v>
      </c>
      <c r="F31" s="176">
        <f t="shared" si="0"/>
        <v>154.22936502279887</v>
      </c>
      <c r="G31" s="9">
        <v>1189.8205036701331</v>
      </c>
      <c r="H31" s="7">
        <v>35.318218915032148</v>
      </c>
      <c r="I31" s="8">
        <v>72.614239125526325</v>
      </c>
      <c r="J31" s="8">
        <v>7.6938003674146014</v>
      </c>
      <c r="K31" s="176">
        <f t="shared" si="1"/>
        <v>115.62625840797307</v>
      </c>
      <c r="L31" s="8">
        <v>24.432763780196602</v>
      </c>
      <c r="M31" s="8">
        <v>1156.4209904547283</v>
      </c>
      <c r="N31" s="74">
        <f t="shared" si="2"/>
        <v>1180.853754234925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1E-3</v>
      </c>
      <c r="T31" s="13">
        <v>95433.061338101805</v>
      </c>
      <c r="U31" s="14">
        <v>106469.42905638591</v>
      </c>
      <c r="V31" s="14">
        <v>103864.328357907</v>
      </c>
      <c r="W31" s="67">
        <f t="shared" si="3"/>
        <v>102925.00946299017</v>
      </c>
      <c r="X31" s="15">
        <v>7996.5008798676445</v>
      </c>
    </row>
    <row r="32" spans="1:24" x14ac:dyDescent="0.3">
      <c r="A32" s="23" t="s">
        <v>5</v>
      </c>
      <c r="B32" s="179">
        <v>2021</v>
      </c>
      <c r="C32" s="7">
        <v>57.719503266752227</v>
      </c>
      <c r="D32" s="8">
        <v>321.08415397978393</v>
      </c>
      <c r="E32" s="8">
        <v>34.737847609385234</v>
      </c>
      <c r="F32" s="176">
        <f t="shared" si="0"/>
        <v>413.5415048559214</v>
      </c>
      <c r="G32" s="9">
        <v>429.9847522125724</v>
      </c>
      <c r="H32" s="7">
        <v>44.367511538640606</v>
      </c>
      <c r="I32" s="8">
        <v>246.73672046447786</v>
      </c>
      <c r="J32" s="8">
        <v>28.430655858927238</v>
      </c>
      <c r="K32" s="176">
        <f t="shared" si="1"/>
        <v>319.53488786204571</v>
      </c>
      <c r="L32" s="8">
        <v>35.687290985626184</v>
      </c>
      <c r="M32" s="8">
        <v>3342.2545922333848</v>
      </c>
      <c r="N32" s="74">
        <f t="shared" si="2"/>
        <v>3377.9418832190108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-2947.9561310064382</v>
      </c>
      <c r="T32" s="13">
        <v>94416.933828231908</v>
      </c>
      <c r="U32" s="14">
        <v>106804.76638691698</v>
      </c>
      <c r="V32" s="14">
        <v>102783.071195354</v>
      </c>
      <c r="W32" s="67">
        <f t="shared" si="3"/>
        <v>104726.88143235235</v>
      </c>
      <c r="X32" s="15">
        <v>7646.2200497283702</v>
      </c>
    </row>
    <row r="33" spans="1:24" ht="16.2" thickBot="1" x14ac:dyDescent="0.35">
      <c r="A33" s="24" t="s">
        <v>6</v>
      </c>
      <c r="B33" s="180">
        <v>2021</v>
      </c>
      <c r="C33" s="16">
        <v>196.89302539396709</v>
      </c>
      <c r="D33" s="17">
        <v>123.88821626390092</v>
      </c>
      <c r="E33" s="17">
        <v>11.991372075716859</v>
      </c>
      <c r="F33" s="177">
        <f t="shared" si="0"/>
        <v>332.77261373358488</v>
      </c>
      <c r="G33" s="18">
        <v>185.51785626658608</v>
      </c>
      <c r="H33" s="16">
        <v>217.80300347985602</v>
      </c>
      <c r="I33" s="17">
        <v>148.45580057380698</v>
      </c>
      <c r="J33" s="17">
        <v>13.836503402743773</v>
      </c>
      <c r="K33" s="177">
        <f t="shared" si="1"/>
        <v>380.09530745640677</v>
      </c>
      <c r="L33" s="17">
        <v>32.872949949094732</v>
      </c>
      <c r="M33" s="17">
        <v>2203.7957706872371</v>
      </c>
      <c r="N33" s="75">
        <f t="shared" si="2"/>
        <v>2236.6687206363317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-2051.1498643697455</v>
      </c>
      <c r="T33" s="19">
        <v>94783.956422492498</v>
      </c>
      <c r="U33" s="20">
        <v>107139.45474036786</v>
      </c>
      <c r="V33" s="20">
        <v>103225.38494269182</v>
      </c>
      <c r="W33" s="68">
        <f t="shared" si="3"/>
        <v>99916.998610696915</v>
      </c>
      <c r="X33" s="21">
        <v>7638.1964071039665</v>
      </c>
    </row>
    <row r="34" spans="1:24" x14ac:dyDescent="0.3">
      <c r="A34" s="22" t="s">
        <v>0</v>
      </c>
      <c r="B34" s="178">
        <v>2022</v>
      </c>
      <c r="C34" s="4">
        <v>242.48880604215427</v>
      </c>
      <c r="D34" s="5">
        <v>109.47924156319728</v>
      </c>
      <c r="E34" s="5">
        <v>12.037643498636365</v>
      </c>
      <c r="F34" s="175">
        <f t="shared" si="0"/>
        <v>364.00569110398794</v>
      </c>
      <c r="G34" s="6">
        <v>1794.3672105769201</v>
      </c>
      <c r="H34" s="4">
        <v>225.42429886781397</v>
      </c>
      <c r="I34" s="5">
        <v>105.45847347003354</v>
      </c>
      <c r="J34" s="5">
        <v>11.909781670361156</v>
      </c>
      <c r="K34" s="175">
        <f t="shared" si="1"/>
        <v>342.7925540082087</v>
      </c>
      <c r="L34" s="5">
        <v>51.907912008612861</v>
      </c>
      <c r="M34" s="5">
        <v>2379.0196965143482</v>
      </c>
      <c r="N34" s="73">
        <f t="shared" si="2"/>
        <v>2430.9276085229612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-636.55939794604114</v>
      </c>
      <c r="T34" s="10">
        <v>96664.049813982681</v>
      </c>
      <c r="U34" s="11">
        <v>117328.64247190727</v>
      </c>
      <c r="V34" s="11">
        <v>110404.10457968817</v>
      </c>
      <c r="W34" s="66">
        <f t="shared" si="3"/>
        <v>103498.7882631937</v>
      </c>
      <c r="X34" s="12">
        <v>8396.6488380784867</v>
      </c>
    </row>
    <row r="35" spans="1:24" x14ac:dyDescent="0.3">
      <c r="A35" s="23" t="s">
        <v>1</v>
      </c>
      <c r="B35" s="179">
        <v>2022</v>
      </c>
      <c r="C35" s="7">
        <v>104.92876641592969</v>
      </c>
      <c r="D35" s="8">
        <v>580.58143191299155</v>
      </c>
      <c r="E35" s="8">
        <v>47.384435381013155</v>
      </c>
      <c r="F35" s="176">
        <f t="shared" si="0"/>
        <v>732.8946337099344</v>
      </c>
      <c r="G35" s="9">
        <v>376.68585834953046</v>
      </c>
      <c r="H35" s="7">
        <v>101.99187861659111</v>
      </c>
      <c r="I35" s="8">
        <v>610.22613421750884</v>
      </c>
      <c r="J35" s="8">
        <v>49.198740693818159</v>
      </c>
      <c r="K35" s="176">
        <f t="shared" si="1"/>
        <v>761.4167535279181</v>
      </c>
      <c r="L35" s="8">
        <v>45.782721250541208</v>
      </c>
      <c r="M35" s="8">
        <v>6059.9274753840218</v>
      </c>
      <c r="N35" s="74">
        <f t="shared" si="2"/>
        <v>6105.7101966345626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-5729.0233382850311</v>
      </c>
      <c r="T35" s="13">
        <v>97981.080476301009</v>
      </c>
      <c r="U35" s="14">
        <v>119130.70765856534</v>
      </c>
      <c r="V35" s="14">
        <v>111690.5377178221</v>
      </c>
      <c r="W35" s="67">
        <f t="shared" si="3"/>
        <v>115816.9675966326</v>
      </c>
      <c r="X35" s="15">
        <v>8033.0241257743019</v>
      </c>
    </row>
    <row r="36" spans="1:24" x14ac:dyDescent="0.3">
      <c r="A36" s="23" t="s">
        <v>2</v>
      </c>
      <c r="B36" s="179">
        <v>2022</v>
      </c>
      <c r="C36" s="7">
        <v>106.5002300964251</v>
      </c>
      <c r="D36" s="8">
        <v>116.27290527525426</v>
      </c>
      <c r="E36" s="8">
        <v>8.9872047683505265</v>
      </c>
      <c r="F36" s="176">
        <f t="shared" si="0"/>
        <v>231.76034014002988</v>
      </c>
      <c r="G36" s="9">
        <v>485.01062091326418</v>
      </c>
      <c r="H36" s="7">
        <v>116.01136096834141</v>
      </c>
      <c r="I36" s="8">
        <v>153.93534601519869</v>
      </c>
      <c r="J36" s="8">
        <v>11.455385863788685</v>
      </c>
      <c r="K36" s="176">
        <f t="shared" si="1"/>
        <v>281.40209284732879</v>
      </c>
      <c r="L36" s="8">
        <v>50.477976797706688</v>
      </c>
      <c r="M36" s="8">
        <v>1663.2649623093305</v>
      </c>
      <c r="N36" s="74">
        <f t="shared" si="2"/>
        <v>1713.7429391070373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-1228.7313181937732</v>
      </c>
      <c r="T36" s="13">
        <v>99292.684381102532</v>
      </c>
      <c r="U36" s="14">
        <v>120677.90718476658</v>
      </c>
      <c r="V36" s="14">
        <v>113037.98072893255</v>
      </c>
      <c r="W36" s="67">
        <f t="shared" si="3"/>
        <v>111550.58662507086</v>
      </c>
      <c r="X36" s="15">
        <v>8427.9362252766987</v>
      </c>
    </row>
    <row r="37" spans="1:24" x14ac:dyDescent="0.3">
      <c r="A37" s="23" t="s">
        <v>3</v>
      </c>
      <c r="B37" s="179">
        <v>2022</v>
      </c>
      <c r="C37" s="7">
        <v>64.422264406679787</v>
      </c>
      <c r="D37" s="8">
        <v>80.689680920535238</v>
      </c>
      <c r="E37" s="8">
        <v>7.2370356829546374</v>
      </c>
      <c r="F37" s="176">
        <f t="shared" si="0"/>
        <v>152.34898101016967</v>
      </c>
      <c r="G37" s="9">
        <v>365.86481388704857</v>
      </c>
      <c r="H37" s="7">
        <v>80.410170374501064</v>
      </c>
      <c r="I37" s="8">
        <v>110.08453451925084</v>
      </c>
      <c r="J37" s="8">
        <v>10.054941272274981</v>
      </c>
      <c r="K37" s="176">
        <f t="shared" si="1"/>
        <v>200.54964616602689</v>
      </c>
      <c r="L37" s="8">
        <v>22.657703999488167</v>
      </c>
      <c r="M37" s="8">
        <v>1112.399645716469</v>
      </c>
      <c r="N37" s="74">
        <f t="shared" si="2"/>
        <v>1135.0573497159571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-769.19153582890863</v>
      </c>
      <c r="T37" s="13">
        <v>102202.67736802217</v>
      </c>
      <c r="U37" s="14">
        <v>118422.07765404126</v>
      </c>
      <c r="V37" s="14">
        <v>112242.10834289054</v>
      </c>
      <c r="W37" s="67">
        <f t="shared" si="3"/>
        <v>111609.08149583329</v>
      </c>
      <c r="X37" s="15">
        <v>8769.4827887220927</v>
      </c>
    </row>
    <row r="38" spans="1:24" x14ac:dyDescent="0.3">
      <c r="A38" s="23" t="s">
        <v>4</v>
      </c>
      <c r="B38" s="179">
        <v>2022</v>
      </c>
      <c r="C38" s="7">
        <v>49.33957191920755</v>
      </c>
      <c r="D38" s="8">
        <v>106.80000140763272</v>
      </c>
      <c r="E38" s="8">
        <v>9.8864160706367876</v>
      </c>
      <c r="F38" s="176">
        <f t="shared" ref="F38:F69" si="5">SUM(C38:E38)</f>
        <v>166.02598939747705</v>
      </c>
      <c r="G38" s="9">
        <v>1258.782542164497</v>
      </c>
      <c r="H38" s="7">
        <v>35.925448472214782</v>
      </c>
      <c r="I38" s="8">
        <v>78.593391807155129</v>
      </c>
      <c r="J38" s="8">
        <v>8.7695466323146167</v>
      </c>
      <c r="K38" s="176">
        <f t="shared" ref="K38:K69" si="6">SUM(H38:J38)</f>
        <v>123.28838691168453</v>
      </c>
      <c r="L38" s="8">
        <v>28.002616315868789</v>
      </c>
      <c r="M38" s="8">
        <v>1276.4488965299972</v>
      </c>
      <c r="N38" s="74">
        <f t="shared" ref="N38:N69" si="7">SUM(L38:M38)</f>
        <v>1304.4515128458661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-45.667970681368701</v>
      </c>
      <c r="T38" s="13">
        <v>100670.19330514049</v>
      </c>
      <c r="U38" s="14">
        <v>116924.43664534827</v>
      </c>
      <c r="V38" s="14">
        <v>110660.603324437</v>
      </c>
      <c r="W38" s="67">
        <f t="shared" si="3"/>
        <v>111742.50527304556</v>
      </c>
      <c r="X38" s="15">
        <v>8327.8676573929115</v>
      </c>
    </row>
    <row r="39" spans="1:24" x14ac:dyDescent="0.3">
      <c r="A39" s="23" t="s">
        <v>5</v>
      </c>
      <c r="B39" s="179">
        <v>2022</v>
      </c>
      <c r="C39" s="7">
        <v>59.047144916501281</v>
      </c>
      <c r="D39" s="8">
        <v>351.41755798473747</v>
      </c>
      <c r="E39" s="8">
        <v>38.426622891030654</v>
      </c>
      <c r="F39" s="176">
        <f t="shared" si="5"/>
        <v>448.89132579226941</v>
      </c>
      <c r="G39" s="9">
        <v>453.04942746677688</v>
      </c>
      <c r="H39" s="7">
        <v>44.238312014037383</v>
      </c>
      <c r="I39" s="8">
        <v>258.03659698527497</v>
      </c>
      <c r="J39" s="8">
        <v>30.573956332522133</v>
      </c>
      <c r="K39" s="176">
        <f t="shared" si="6"/>
        <v>332.84886533183447</v>
      </c>
      <c r="L39" s="8">
        <v>39.790626896845438</v>
      </c>
      <c r="M39" s="8">
        <v>3719.0507895348196</v>
      </c>
      <c r="N39" s="74">
        <f t="shared" si="7"/>
        <v>3758.841416431665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-3305.7909889648877</v>
      </c>
      <c r="T39" s="13">
        <v>99660.667806414203</v>
      </c>
      <c r="U39" s="14">
        <v>116308.31267609814</v>
      </c>
      <c r="V39" s="14">
        <v>109592.79987580598</v>
      </c>
      <c r="W39" s="67">
        <f t="shared" si="3"/>
        <v>113478.84981399201</v>
      </c>
      <c r="X39" s="15">
        <v>7909.4137541185573</v>
      </c>
    </row>
    <row r="40" spans="1:24" ht="16.2" thickBot="1" x14ac:dyDescent="0.35">
      <c r="A40" s="24" t="s">
        <v>6</v>
      </c>
      <c r="B40" s="180">
        <v>2022</v>
      </c>
      <c r="C40" s="16">
        <v>201.40030372276959</v>
      </c>
      <c r="D40" s="17">
        <v>135.67669128486929</v>
      </c>
      <c r="E40" s="17">
        <v>13.26245090398389</v>
      </c>
      <c r="F40" s="177">
        <f t="shared" si="5"/>
        <v>350.33944591162276</v>
      </c>
      <c r="G40" s="18">
        <v>195.61974523592295</v>
      </c>
      <c r="H40" s="16">
        <v>224.12561820616745</v>
      </c>
      <c r="I40" s="17">
        <v>164.58303333479554</v>
      </c>
      <c r="J40" s="17">
        <v>15.259456731526248</v>
      </c>
      <c r="K40" s="177">
        <f t="shared" si="6"/>
        <v>403.96810827248925</v>
      </c>
      <c r="L40" s="17">
        <v>34.531138065476306</v>
      </c>
      <c r="M40" s="17">
        <v>2389.6029579604219</v>
      </c>
      <c r="N40" s="75">
        <f t="shared" si="7"/>
        <v>2424.1340960258981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-2228.5133507899754</v>
      </c>
      <c r="T40" s="19">
        <v>100004.91595642298</v>
      </c>
      <c r="U40" s="20">
        <v>117089.85229523439</v>
      </c>
      <c r="V40" s="20">
        <v>110070.25944949458</v>
      </c>
      <c r="W40" s="68">
        <f t="shared" si="3"/>
        <v>107345.79821857825</v>
      </c>
      <c r="X40" s="21">
        <v>7901.9760809131185</v>
      </c>
    </row>
    <row r="41" spans="1:24" x14ac:dyDescent="0.3">
      <c r="A41" s="22" t="s">
        <v>0</v>
      </c>
      <c r="B41" s="178">
        <v>2023</v>
      </c>
      <c r="C41" s="4">
        <v>248.35969532788181</v>
      </c>
      <c r="D41" s="5">
        <v>120.53747186044745</v>
      </c>
      <c r="E41" s="5">
        <v>13.427476553635483</v>
      </c>
      <c r="F41" s="175">
        <f t="shared" si="5"/>
        <v>382.32464374196473</v>
      </c>
      <c r="G41" s="6">
        <v>1889.5269767906111</v>
      </c>
      <c r="H41" s="4">
        <v>230.35393395782481</v>
      </c>
      <c r="I41" s="5">
        <v>115.33668819876823</v>
      </c>
      <c r="J41" s="5">
        <v>13.232020861422859</v>
      </c>
      <c r="K41" s="175">
        <f t="shared" si="6"/>
        <v>358.92264301801589</v>
      </c>
      <c r="L41" s="5">
        <v>54.8465218561564</v>
      </c>
      <c r="M41" s="5">
        <v>2572.0752545789887</v>
      </c>
      <c r="N41" s="73">
        <f t="shared" si="7"/>
        <v>2626.9217764351451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-737.39379964453406</v>
      </c>
      <c r="T41" s="10">
        <v>102086.28528870683</v>
      </c>
      <c r="U41" s="11">
        <v>127134.83553226691</v>
      </c>
      <c r="V41" s="11">
        <v>116681.37204537094</v>
      </c>
      <c r="W41" s="66">
        <f t="shared" si="3"/>
        <v>110673.4819497891</v>
      </c>
      <c r="X41" s="12">
        <v>8655.2669425972308</v>
      </c>
    </row>
    <row r="42" spans="1:24" x14ac:dyDescent="0.3">
      <c r="A42" s="23" t="s">
        <v>1</v>
      </c>
      <c r="B42" s="179">
        <v>2023</v>
      </c>
      <c r="C42" s="7">
        <v>107.4282857075049</v>
      </c>
      <c r="D42" s="8">
        <v>641.14324188687465</v>
      </c>
      <c r="E42" s="8">
        <v>52.827802392718546</v>
      </c>
      <c r="F42" s="176">
        <f t="shared" si="5"/>
        <v>801.3993299870981</v>
      </c>
      <c r="G42" s="9">
        <v>396.76141678382703</v>
      </c>
      <c r="H42" s="7">
        <v>103.775386887468</v>
      </c>
      <c r="I42" s="8">
        <v>676.59520248943249</v>
      </c>
      <c r="J42" s="8">
        <v>54.876979537519446</v>
      </c>
      <c r="K42" s="176">
        <f t="shared" si="6"/>
        <v>835.24756891441996</v>
      </c>
      <c r="L42" s="8">
        <v>45.541530628443866</v>
      </c>
      <c r="M42" s="8">
        <v>6789.2179654052197</v>
      </c>
      <c r="N42" s="74">
        <f t="shared" si="7"/>
        <v>6834.7594960336637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-6437.997079249837</v>
      </c>
      <c r="T42" s="13">
        <v>103418.66258382842</v>
      </c>
      <c r="U42" s="14">
        <v>129802.46726554402</v>
      </c>
      <c r="V42" s="14">
        <v>117977.442743822</v>
      </c>
      <c r="W42" s="67">
        <f t="shared" si="3"/>
        <v>125747.48848659392</v>
      </c>
      <c r="X42" s="15">
        <v>8291.7979788158445</v>
      </c>
    </row>
    <row r="43" spans="1:24" x14ac:dyDescent="0.3">
      <c r="A43" s="23" t="s">
        <v>2</v>
      </c>
      <c r="B43" s="179">
        <v>2023</v>
      </c>
      <c r="C43" s="7">
        <v>109.0055917717447</v>
      </c>
      <c r="D43" s="8">
        <v>128.50508260355568</v>
      </c>
      <c r="E43" s="8">
        <v>10.016403554598499</v>
      </c>
      <c r="F43" s="176">
        <f t="shared" si="5"/>
        <v>247.52707792989887</v>
      </c>
      <c r="G43" s="9">
        <v>510.62967091361378</v>
      </c>
      <c r="H43" s="7">
        <v>119.93138279866703</v>
      </c>
      <c r="I43" s="8">
        <v>178.93955022538549</v>
      </c>
      <c r="J43" s="8">
        <v>13.341926922065714</v>
      </c>
      <c r="K43" s="176">
        <f t="shared" si="6"/>
        <v>312.21285994611827</v>
      </c>
      <c r="L43" s="8">
        <v>56.72510916744551</v>
      </c>
      <c r="M43" s="8">
        <v>1824.3246068279132</v>
      </c>
      <c r="N43" s="74">
        <f t="shared" si="7"/>
        <v>1881.0497159953586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-1370.4190450817448</v>
      </c>
      <c r="T43" s="13">
        <v>104718.98111774818</v>
      </c>
      <c r="U43" s="14">
        <v>131696.13527766726</v>
      </c>
      <c r="V43" s="14">
        <v>119330.91065600298</v>
      </c>
      <c r="W43" s="67">
        <f t="shared" si="3"/>
        <v>120804.90124510395</v>
      </c>
      <c r="X43" s="15">
        <v>8686.5830023064664</v>
      </c>
    </row>
    <row r="44" spans="1:24" x14ac:dyDescent="0.3">
      <c r="A44" s="23" t="s">
        <v>3</v>
      </c>
      <c r="B44" s="179">
        <v>2023</v>
      </c>
      <c r="C44" s="7">
        <v>65.882285446806222</v>
      </c>
      <c r="D44" s="8">
        <v>88.846115314317188</v>
      </c>
      <c r="E44" s="8">
        <v>8.069790344025348</v>
      </c>
      <c r="F44" s="176">
        <f t="shared" si="5"/>
        <v>162.79819110514873</v>
      </c>
      <c r="G44" s="9">
        <v>385.88812905718942</v>
      </c>
      <c r="H44" s="7">
        <v>82.227068346214992</v>
      </c>
      <c r="I44" s="8">
        <v>122.0415391700656</v>
      </c>
      <c r="J44" s="8">
        <v>11.368579943651268</v>
      </c>
      <c r="K44" s="176">
        <f t="shared" si="6"/>
        <v>215.63718745993188</v>
      </c>
      <c r="L44" s="8">
        <v>24.024153555145347</v>
      </c>
      <c r="M44" s="8">
        <v>1219.7270239406482</v>
      </c>
      <c r="N44" s="74">
        <f t="shared" si="7"/>
        <v>1243.7511774957936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-857.86204843860423</v>
      </c>
      <c r="T44" s="13">
        <v>107597.6208898137</v>
      </c>
      <c r="U44" s="14">
        <v>128220.30753318086</v>
      </c>
      <c r="V44" s="14">
        <v>118501.04869762929</v>
      </c>
      <c r="W44" s="67">
        <f t="shared" si="3"/>
        <v>119844.02857847896</v>
      </c>
      <c r="X44" s="15">
        <v>9028.0583461370788</v>
      </c>
    </row>
    <row r="45" spans="1:24" x14ac:dyDescent="0.3">
      <c r="A45" s="23" t="s">
        <v>4</v>
      </c>
      <c r="B45" s="179">
        <v>2023</v>
      </c>
      <c r="C45" s="7">
        <v>50.473900825689405</v>
      </c>
      <c r="D45" s="8">
        <v>118.26182199887752</v>
      </c>
      <c r="E45" s="8">
        <v>11.028485279496978</v>
      </c>
      <c r="F45" s="176">
        <f t="shared" si="5"/>
        <v>179.7642081040639</v>
      </c>
      <c r="G45" s="9">
        <v>1329.4937892255477</v>
      </c>
      <c r="H45" s="7">
        <v>36.528982960406374</v>
      </c>
      <c r="I45" s="8">
        <v>85.563416608614119</v>
      </c>
      <c r="J45" s="8">
        <v>10.09099472915873</v>
      </c>
      <c r="K45" s="176">
        <f t="shared" si="6"/>
        <v>132.18339429817922</v>
      </c>
      <c r="L45" s="8">
        <v>32.080072729349311</v>
      </c>
      <c r="M45" s="8">
        <v>1416.8738813837074</v>
      </c>
      <c r="N45" s="74">
        <f t="shared" si="7"/>
        <v>1448.9539541130566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-119.4591648875091</v>
      </c>
      <c r="T45" s="13">
        <v>106072.01131600392</v>
      </c>
      <c r="U45" s="14">
        <v>127425.35389122195</v>
      </c>
      <c r="V45" s="14">
        <v>116897.44584090903</v>
      </c>
      <c r="W45" s="67">
        <f t="shared" si="3"/>
        <v>120720.631589089</v>
      </c>
      <c r="X45" s="15">
        <v>8586.4883506153019</v>
      </c>
    </row>
    <row r="46" spans="1:24" x14ac:dyDescent="0.3">
      <c r="A46" s="23" t="s">
        <v>5</v>
      </c>
      <c r="B46" s="179">
        <v>2023</v>
      </c>
      <c r="C46" s="7">
        <v>60.399738716672033</v>
      </c>
      <c r="D46" s="8">
        <v>386.76149341956312</v>
      </c>
      <c r="E46" s="8">
        <v>42.882374469641981</v>
      </c>
      <c r="F46" s="176">
        <f t="shared" si="5"/>
        <v>490.04360660587719</v>
      </c>
      <c r="G46" s="9">
        <v>478.72018585597345</v>
      </c>
      <c r="H46" s="7">
        <v>44.109698860320258</v>
      </c>
      <c r="I46" s="8">
        <v>271.44527977055498</v>
      </c>
      <c r="J46" s="8">
        <v>33.158769097727991</v>
      </c>
      <c r="K46" s="176">
        <f t="shared" si="6"/>
        <v>348.71374772860321</v>
      </c>
      <c r="L46" s="8">
        <v>44.494934924864225</v>
      </c>
      <c r="M46" s="8">
        <v>4151.6917662354545</v>
      </c>
      <c r="N46" s="74">
        <f t="shared" si="7"/>
        <v>4196.186701160319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-3717.465515304345</v>
      </c>
      <c r="T46" s="13">
        <v>105071.46720470714</v>
      </c>
      <c r="U46" s="14">
        <v>125660.41000473325</v>
      </c>
      <c r="V46" s="14">
        <v>115846.32500561728</v>
      </c>
      <c r="W46" s="67">
        <f t="shared" si="3"/>
        <v>122122.85218492294</v>
      </c>
      <c r="X46" s="15">
        <v>8167.6164762810113</v>
      </c>
    </row>
    <row r="47" spans="1:24" ht="16.2" thickBot="1" x14ac:dyDescent="0.35">
      <c r="A47" s="24" t="s">
        <v>6</v>
      </c>
      <c r="B47" s="180">
        <v>2023</v>
      </c>
      <c r="C47" s="16">
        <v>205.99282906923574</v>
      </c>
      <c r="D47" s="17">
        <v>149.42669351484562</v>
      </c>
      <c r="E47" s="17">
        <v>14.798245505026719</v>
      </c>
      <c r="F47" s="177">
        <f t="shared" si="5"/>
        <v>370.21776808910812</v>
      </c>
      <c r="G47" s="18">
        <v>206.8852452118436</v>
      </c>
      <c r="H47" s="16">
        <v>230.61587305463337</v>
      </c>
      <c r="I47" s="17">
        <v>183.56024413566038</v>
      </c>
      <c r="J47" s="17">
        <v>16.981307007597579</v>
      </c>
      <c r="K47" s="177">
        <f t="shared" si="6"/>
        <v>431.15742419789137</v>
      </c>
      <c r="L47" s="17">
        <v>36.336242313717641</v>
      </c>
      <c r="M47" s="17">
        <v>2595.6241827880517</v>
      </c>
      <c r="N47" s="75">
        <f t="shared" si="7"/>
        <v>2631.9604251017695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-2425.0741798899257</v>
      </c>
      <c r="T47" s="19">
        <v>105393.26215463123</v>
      </c>
      <c r="U47" s="20">
        <v>127183.92143590399</v>
      </c>
      <c r="V47" s="20">
        <v>116384.33978424582</v>
      </c>
      <c r="W47" s="68">
        <f t="shared" si="3"/>
        <v>115103.26914084682</v>
      </c>
      <c r="X47" s="21">
        <v>8160.6308968018093</v>
      </c>
    </row>
    <row r="48" spans="1:24" x14ac:dyDescent="0.3">
      <c r="A48" s="22" t="s">
        <v>0</v>
      </c>
      <c r="B48" s="178">
        <v>2024</v>
      </c>
      <c r="C48" s="4">
        <v>254.37152294121802</v>
      </c>
      <c r="D48" s="5">
        <v>133.4499106259068</v>
      </c>
      <c r="E48" s="5">
        <v>15.107355750997074</v>
      </c>
      <c r="F48" s="175">
        <f t="shared" si="5"/>
        <v>402.92878931812191</v>
      </c>
      <c r="G48" s="6">
        <v>1998.2702812034117</v>
      </c>
      <c r="H48" s="4">
        <v>235.33684543811145</v>
      </c>
      <c r="I48" s="5">
        <v>126.75794826574045</v>
      </c>
      <c r="J48" s="5">
        <v>14.831299952487157</v>
      </c>
      <c r="K48" s="175">
        <f t="shared" si="6"/>
        <v>376.92609365633905</v>
      </c>
      <c r="L48" s="5">
        <v>58.479795278867485</v>
      </c>
      <c r="M48" s="5">
        <v>2783.7046639820746</v>
      </c>
      <c r="N48" s="73">
        <f t="shared" si="7"/>
        <v>2842.1844592609423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-843.91317805753056</v>
      </c>
      <c r="T48" s="10">
        <v>107708.27443722523</v>
      </c>
      <c r="U48" s="11">
        <v>136827.83337114559</v>
      </c>
      <c r="V48" s="11">
        <v>122281.40934593216</v>
      </c>
      <c r="W48" s="66">
        <f t="shared" si="3"/>
        <v>118074.42882585876</v>
      </c>
      <c r="X48" s="12">
        <v>8923.7772150266792</v>
      </c>
    </row>
    <row r="49" spans="1:25" x14ac:dyDescent="0.3">
      <c r="A49" s="23" t="s">
        <v>1</v>
      </c>
      <c r="B49" s="179">
        <v>2024</v>
      </c>
      <c r="C49" s="7">
        <v>109.98888683975515</v>
      </c>
      <c r="D49" s="8">
        <v>712.1779941849843</v>
      </c>
      <c r="E49" s="8">
        <v>59.411775176236183</v>
      </c>
      <c r="F49" s="176">
        <f t="shared" si="5"/>
        <v>881.57865620097573</v>
      </c>
      <c r="G49" s="9">
        <v>419.68674597901094</v>
      </c>
      <c r="H49" s="7">
        <v>105.5671606188952</v>
      </c>
      <c r="I49" s="8">
        <v>753.43042730290676</v>
      </c>
      <c r="J49" s="8">
        <v>61.671162604535148</v>
      </c>
      <c r="K49" s="176">
        <f t="shared" si="6"/>
        <v>920.66875052633713</v>
      </c>
      <c r="L49" s="8">
        <v>45.588209802340579</v>
      </c>
      <c r="M49" s="8">
        <v>7633.4566845546178</v>
      </c>
      <c r="N49" s="74">
        <f t="shared" si="7"/>
        <v>7679.0448943569581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-7259.3571483779469</v>
      </c>
      <c r="T49" s="13">
        <v>109059.5913295386</v>
      </c>
      <c r="U49" s="14">
        <v>140569.54016022448</v>
      </c>
      <c r="V49" s="14">
        <v>123592.08566949445</v>
      </c>
      <c r="W49" s="67">
        <f t="shared" si="3"/>
        <v>135819.25925483822</v>
      </c>
      <c r="X49" s="15">
        <v>8560.4624261355075</v>
      </c>
    </row>
    <row r="50" spans="1:25" x14ac:dyDescent="0.3">
      <c r="A50" s="23" t="s">
        <v>2</v>
      </c>
      <c r="B50" s="179">
        <v>2024</v>
      </c>
      <c r="C50" s="7">
        <v>111.57314052686911</v>
      </c>
      <c r="D50" s="8">
        <v>142.88005234571125</v>
      </c>
      <c r="E50" s="8">
        <v>11.262101675460784</v>
      </c>
      <c r="F50" s="176">
        <f t="shared" si="5"/>
        <v>265.71529454804113</v>
      </c>
      <c r="G50" s="9">
        <v>539.92853639014902</v>
      </c>
      <c r="H50" s="7">
        <v>123.94771252032606</v>
      </c>
      <c r="I50" s="8">
        <v>209.05002201933468</v>
      </c>
      <c r="J50" s="8">
        <v>15.683408358515891</v>
      </c>
      <c r="K50" s="176">
        <f t="shared" si="6"/>
        <v>348.68114289817663</v>
      </c>
      <c r="L50" s="8">
        <v>63.343110303630553</v>
      </c>
      <c r="M50" s="8">
        <v>2006.4491229123034</v>
      </c>
      <c r="N50" s="74">
        <f t="shared" si="7"/>
        <v>2069.7922332159342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-1529.8626968257854</v>
      </c>
      <c r="T50" s="13">
        <v>110345.95380137565</v>
      </c>
      <c r="U50" s="14">
        <v>142905.15601845155</v>
      </c>
      <c r="V50" s="14">
        <v>124955.46993235538</v>
      </c>
      <c r="W50" s="67">
        <f t="shared" si="3"/>
        <v>130523.78415186508</v>
      </c>
      <c r="X50" s="15">
        <v>8955.1253560656187</v>
      </c>
    </row>
    <row r="51" spans="1:25" x14ac:dyDescent="0.3">
      <c r="A51" s="23" t="s">
        <v>3</v>
      </c>
      <c r="B51" s="179">
        <v>2024</v>
      </c>
      <c r="C51" s="7">
        <v>67.345792221514458</v>
      </c>
      <c r="D51" s="8">
        <v>98.374608862267067</v>
      </c>
      <c r="E51" s="8">
        <v>9.0806583119496533</v>
      </c>
      <c r="F51" s="176">
        <f t="shared" si="5"/>
        <v>174.80105939573119</v>
      </c>
      <c r="G51" s="9">
        <v>408.86459451556362</v>
      </c>
      <c r="H51" s="7">
        <v>84.119783723321973</v>
      </c>
      <c r="I51" s="8">
        <v>135.97802822869329</v>
      </c>
      <c r="J51" s="8">
        <v>12.969317840943649</v>
      </c>
      <c r="K51" s="176">
        <f t="shared" si="6"/>
        <v>233.06712979295892</v>
      </c>
      <c r="L51" s="8">
        <v>25.531119158247023</v>
      </c>
      <c r="M51" s="8">
        <v>1341.1215241122866</v>
      </c>
      <c r="N51" s="74">
        <f t="shared" si="7"/>
        <v>1366.6526432705336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-957.7870487549701</v>
      </c>
      <c r="T51" s="13">
        <v>113163.0768749859</v>
      </c>
      <c r="U51" s="14">
        <v>137899.92383385607</v>
      </c>
      <c r="V51" s="14">
        <v>124103.65565182683</v>
      </c>
      <c r="W51" s="67">
        <f t="shared" si="3"/>
        <v>128204.06322384145</v>
      </c>
      <c r="X51" s="15">
        <v>9296.5397019005522</v>
      </c>
    </row>
    <row r="52" spans="1:25" x14ac:dyDescent="0.3">
      <c r="A52" s="23" t="s">
        <v>4</v>
      </c>
      <c r="B52" s="179">
        <v>2024</v>
      </c>
      <c r="C52" s="7">
        <v>51.610534804229822</v>
      </c>
      <c r="D52" s="8">
        <v>131.68332834257836</v>
      </c>
      <c r="E52" s="8">
        <v>12.413754447956928</v>
      </c>
      <c r="F52" s="176">
        <f t="shared" si="5"/>
        <v>195.70761759476511</v>
      </c>
      <c r="G52" s="9">
        <v>1410.6427865931421</v>
      </c>
      <c r="H52" s="7">
        <v>37.160708873197287</v>
      </c>
      <c r="I52" s="8">
        <v>93.745736010925413</v>
      </c>
      <c r="J52" s="8">
        <v>11.720916718209498</v>
      </c>
      <c r="K52" s="176">
        <f t="shared" si="6"/>
        <v>142.6273616023322</v>
      </c>
      <c r="L52" s="8">
        <v>36.645994018858985</v>
      </c>
      <c r="M52" s="8">
        <v>1578.5904243502173</v>
      </c>
      <c r="N52" s="74">
        <f t="shared" si="7"/>
        <v>1615.2364183690763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-204.59263177593382</v>
      </c>
      <c r="T52" s="13">
        <v>111643.38176649933</v>
      </c>
      <c r="U52" s="14">
        <v>137812.77615116446</v>
      </c>
      <c r="V52" s="14">
        <v>122459.948872874</v>
      </c>
      <c r="W52" s="67">
        <f t="shared" si="3"/>
        <v>129732.82260587304</v>
      </c>
      <c r="X52" s="15">
        <v>8855.00256002688</v>
      </c>
    </row>
    <row r="53" spans="1:25" x14ac:dyDescent="0.3">
      <c r="A53" s="23" t="s">
        <v>5</v>
      </c>
      <c r="B53" s="179">
        <v>2024</v>
      </c>
      <c r="C53" s="7">
        <v>61.779250849427967</v>
      </c>
      <c r="D53" s="8">
        <v>428.04725434605859</v>
      </c>
      <c r="E53" s="8">
        <v>48.277658805960527</v>
      </c>
      <c r="F53" s="176">
        <f t="shared" si="5"/>
        <v>538.10416400144709</v>
      </c>
      <c r="G53" s="9">
        <v>507.93520242378156</v>
      </c>
      <c r="H53" s="7">
        <v>43.975106948886946</v>
      </c>
      <c r="I53" s="8">
        <v>287.21118675798516</v>
      </c>
      <c r="J53" s="8">
        <v>36.266590188771218</v>
      </c>
      <c r="K53" s="176">
        <f t="shared" si="6"/>
        <v>367.45288389564331</v>
      </c>
      <c r="L53" s="8">
        <v>49.648720218686918</v>
      </c>
      <c r="M53" s="8">
        <v>4647.4836614403894</v>
      </c>
      <c r="N53" s="74">
        <f t="shared" si="7"/>
        <v>4697.1323816590766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-4189.196179235294</v>
      </c>
      <c r="T53" s="13">
        <v>110651.20453558028</v>
      </c>
      <c r="U53" s="14">
        <v>134700.91644751708</v>
      </c>
      <c r="V53" s="14">
        <v>121411.04162447121</v>
      </c>
      <c r="W53" s="67">
        <f t="shared" si="3"/>
        <v>130511.08105702372</v>
      </c>
      <c r="X53" s="15">
        <v>8435.8184666246289</v>
      </c>
    </row>
    <row r="54" spans="1:25" ht="16.2" thickBot="1" x14ac:dyDescent="0.35">
      <c r="A54" s="24" t="s">
        <v>6</v>
      </c>
      <c r="B54" s="180">
        <v>2024</v>
      </c>
      <c r="C54" s="16">
        <v>210.67728389806371</v>
      </c>
      <c r="D54" s="17">
        <v>165.50507711704941</v>
      </c>
      <c r="E54" s="17">
        <v>16.658260338363608</v>
      </c>
      <c r="F54" s="177">
        <f t="shared" si="5"/>
        <v>392.84062135347671</v>
      </c>
      <c r="G54" s="18">
        <v>219.72236871545715</v>
      </c>
      <c r="H54" s="16">
        <v>237.2390939583394</v>
      </c>
      <c r="I54" s="17">
        <v>205.94487723897024</v>
      </c>
      <c r="J54" s="17">
        <v>19.068868843462337</v>
      </c>
      <c r="K54" s="177">
        <f t="shared" si="6"/>
        <v>462.25284004077196</v>
      </c>
      <c r="L54" s="17">
        <v>38.246820885701339</v>
      </c>
      <c r="M54" s="17">
        <v>2823.4069309278375</v>
      </c>
      <c r="N54" s="75">
        <f t="shared" si="7"/>
        <v>2861.6537518135387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-2641.9303830980816</v>
      </c>
      <c r="T54" s="19">
        <v>110953.36396897642</v>
      </c>
      <c r="U54" s="20">
        <v>137331.02228449588</v>
      </c>
      <c r="V54" s="20">
        <v>122041.54265658719</v>
      </c>
      <c r="W54" s="68">
        <f t="shared" si="3"/>
        <v>123162.66186804458</v>
      </c>
      <c r="X54" s="21">
        <v>8429.1780687680512</v>
      </c>
    </row>
    <row r="55" spans="1:25" x14ac:dyDescent="0.3">
      <c r="A55" s="22" t="s">
        <v>0</v>
      </c>
      <c r="B55" s="178">
        <v>2025</v>
      </c>
      <c r="C55" s="4">
        <v>260.49676759893589</v>
      </c>
      <c r="D55" s="5">
        <v>148.57906360776218</v>
      </c>
      <c r="E55" s="5">
        <v>17.147632954883331</v>
      </c>
      <c r="F55" s="175">
        <f t="shared" si="5"/>
        <v>426.22346416158138</v>
      </c>
      <c r="G55" s="6">
        <v>2122.4188503924706</v>
      </c>
      <c r="H55" s="4">
        <v>240.4080523208722</v>
      </c>
      <c r="I55" s="5">
        <v>139.9858537413532</v>
      </c>
      <c r="J55" s="5">
        <v>16.768492049011996</v>
      </c>
      <c r="K55" s="175">
        <f t="shared" si="6"/>
        <v>397.16239811123739</v>
      </c>
      <c r="L55" s="5">
        <v>62.747470286236435</v>
      </c>
      <c r="M55" s="5">
        <v>3016.8548907142995</v>
      </c>
      <c r="N55" s="73">
        <f t="shared" si="7"/>
        <v>3079.6023610005359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-957.18251060806551</v>
      </c>
      <c r="T55" s="10">
        <v>113516.69515012507</v>
      </c>
      <c r="U55" s="11">
        <v>146264.98707952056</v>
      </c>
      <c r="V55" s="11">
        <v>127083.85291383106</v>
      </c>
      <c r="W55" s="66">
        <f t="shared" si="3"/>
        <v>125632.13811320288</v>
      </c>
      <c r="X55" s="12">
        <v>9202.5693084698141</v>
      </c>
    </row>
    <row r="56" spans="1:25" x14ac:dyDescent="0.3">
      <c r="A56" s="23" t="s">
        <v>1</v>
      </c>
      <c r="B56" s="179">
        <v>2025</v>
      </c>
      <c r="C56" s="7">
        <v>112.59880001972914</v>
      </c>
      <c r="D56" s="8">
        <v>795.752377717846</v>
      </c>
      <c r="E56" s="8">
        <v>67.412527379246853</v>
      </c>
      <c r="F56" s="176">
        <f t="shared" si="5"/>
        <v>975.76370511682205</v>
      </c>
      <c r="G56" s="9">
        <v>445.83623661803426</v>
      </c>
      <c r="H56" s="7">
        <v>107.3820545708958</v>
      </c>
      <c r="I56" s="8">
        <v>842.65529088137862</v>
      </c>
      <c r="J56" s="8">
        <v>69.819282181782427</v>
      </c>
      <c r="K56" s="176">
        <f t="shared" si="6"/>
        <v>1019.8566276340568</v>
      </c>
      <c r="L56" s="8">
        <v>45.91567942306051</v>
      </c>
      <c r="M56" s="8">
        <v>8614.4851880979604</v>
      </c>
      <c r="N56" s="74">
        <f t="shared" si="7"/>
        <v>8660.4008675210207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-8214.5636309029851</v>
      </c>
      <c r="T56" s="13">
        <v>114889.73083485833</v>
      </c>
      <c r="U56" s="14">
        <v>151304.02836967492</v>
      </c>
      <c r="V56" s="14">
        <v>128416.13212144485</v>
      </c>
      <c r="W56" s="67">
        <f t="shared" si="3"/>
        <v>145903.01569544684</v>
      </c>
      <c r="X56" s="15">
        <v>8839.406056048123</v>
      </c>
    </row>
    <row r="57" spans="1:25" x14ac:dyDescent="0.3">
      <c r="A57" s="23" t="s">
        <v>2</v>
      </c>
      <c r="B57" s="179">
        <v>2025</v>
      </c>
      <c r="C57" s="7">
        <v>114.19110405428239</v>
      </c>
      <c r="D57" s="8">
        <v>159.82126086526836</v>
      </c>
      <c r="E57" s="8">
        <v>12.776665780707866</v>
      </c>
      <c r="F57" s="176">
        <f t="shared" si="5"/>
        <v>286.78903070025859</v>
      </c>
      <c r="G57" s="9">
        <v>573.39936475116065</v>
      </c>
      <c r="H57" s="7">
        <v>128.08183287725072</v>
      </c>
      <c r="I57" s="8">
        <v>245.47619482459157</v>
      </c>
      <c r="J57" s="8">
        <v>18.604780214697506</v>
      </c>
      <c r="K57" s="176">
        <f t="shared" si="6"/>
        <v>392.1628079165398</v>
      </c>
      <c r="L57" s="8">
        <v>70.312927292590501</v>
      </c>
      <c r="M57" s="8">
        <v>2213.5443307154774</v>
      </c>
      <c r="N57" s="74">
        <f t="shared" si="7"/>
        <v>2283.8572580080677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-1710.4568932569073</v>
      </c>
      <c r="T57" s="13">
        <v>116160.06981102604</v>
      </c>
      <c r="U57" s="14">
        <v>154185.66391442931</v>
      </c>
      <c r="V57" s="14">
        <v>129794.75024966484</v>
      </c>
      <c r="W57" s="67">
        <f t="shared" si="3"/>
        <v>140609.22252452583</v>
      </c>
      <c r="X57" s="15">
        <v>9233.9507584759212</v>
      </c>
    </row>
    <row r="58" spans="1:25" x14ac:dyDescent="0.3">
      <c r="A58" s="23" t="s">
        <v>3</v>
      </c>
      <c r="B58" s="179">
        <v>2025</v>
      </c>
      <c r="C58" s="7">
        <v>68.841284363861007</v>
      </c>
      <c r="D58" s="8">
        <v>109.54480346452057</v>
      </c>
      <c r="E58" s="8">
        <v>10.309610004356784</v>
      </c>
      <c r="F58" s="176">
        <f t="shared" si="5"/>
        <v>188.69569783273835</v>
      </c>
      <c r="G58" s="9">
        <v>435.08587426143515</v>
      </c>
      <c r="H58" s="7">
        <v>86.037892187203482</v>
      </c>
      <c r="I58" s="8">
        <v>152.25482833594231</v>
      </c>
      <c r="J58" s="8">
        <v>14.933457811904534</v>
      </c>
      <c r="K58" s="176">
        <f t="shared" si="6"/>
        <v>253.22617833505032</v>
      </c>
      <c r="L58" s="8">
        <v>27.075295177643365</v>
      </c>
      <c r="M58" s="8">
        <v>1478.644019719703</v>
      </c>
      <c r="N58" s="74">
        <f t="shared" si="7"/>
        <v>1505.7193148973463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-1070.6324406359111</v>
      </c>
      <c r="T58" s="13">
        <v>118908.23068026482</v>
      </c>
      <c r="U58" s="14">
        <v>147316.80623605769</v>
      </c>
      <c r="V58" s="14">
        <v>128908.83533097846</v>
      </c>
      <c r="W58" s="67">
        <f t="shared" si="3"/>
        <v>136578.94083978192</v>
      </c>
      <c r="X58" s="15">
        <v>9575.3139463323114</v>
      </c>
    </row>
    <row r="59" spans="1:25" x14ac:dyDescent="0.3">
      <c r="A59" s="23" t="s">
        <v>4</v>
      </c>
      <c r="B59" s="179">
        <v>2025</v>
      </c>
      <c r="C59" s="7">
        <v>52.771557973432422</v>
      </c>
      <c r="D59" s="8">
        <v>147.48038010277233</v>
      </c>
      <c r="E59" s="8">
        <v>14.096841635274682</v>
      </c>
      <c r="F59" s="176">
        <f t="shared" si="5"/>
        <v>214.34877971147941</v>
      </c>
      <c r="G59" s="9">
        <v>1503.2061776053195</v>
      </c>
      <c r="H59" s="7">
        <v>37.795650321249276</v>
      </c>
      <c r="I59" s="8">
        <v>103.33716016494236</v>
      </c>
      <c r="J59" s="8">
        <v>13.746623069978552</v>
      </c>
      <c r="K59" s="176">
        <f t="shared" si="6"/>
        <v>154.87943355617017</v>
      </c>
      <c r="L59" s="8">
        <v>41.572792100799234</v>
      </c>
      <c r="M59" s="8">
        <v>1764.9340803959285</v>
      </c>
      <c r="N59" s="74">
        <f t="shared" si="7"/>
        <v>1806.5068724967277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-303.29969489140836</v>
      </c>
      <c r="T59" s="13">
        <v>117393.89300682233</v>
      </c>
      <c r="U59" s="14">
        <v>147904.87035902409</v>
      </c>
      <c r="V59" s="14">
        <v>127209.40787505015</v>
      </c>
      <c r="W59" s="67">
        <f t="shared" si="3"/>
        <v>138622.32767418114</v>
      </c>
      <c r="X59" s="15">
        <v>9133.8005589812165</v>
      </c>
    </row>
    <row r="60" spans="1:25" x14ac:dyDescent="0.3">
      <c r="A60" s="23" t="s">
        <v>5</v>
      </c>
      <c r="B60" s="179">
        <v>2025</v>
      </c>
      <c r="C60" s="7">
        <v>63.186995499010095</v>
      </c>
      <c r="D60" s="8">
        <v>476.37009494946841</v>
      </c>
      <c r="E60" s="8">
        <v>54.830106912122446</v>
      </c>
      <c r="F60" s="176">
        <f t="shared" si="5"/>
        <v>594.38719736060091</v>
      </c>
      <c r="G60" s="9">
        <v>541.19671919190887</v>
      </c>
      <c r="H60" s="7">
        <v>43.834987925565883</v>
      </c>
      <c r="I60" s="8">
        <v>305.70559028903421</v>
      </c>
      <c r="J60" s="8">
        <v>40.007538496936085</v>
      </c>
      <c r="K60" s="176">
        <f t="shared" si="6"/>
        <v>389.54811671153618</v>
      </c>
      <c r="L60" s="8">
        <v>55.197384375762084</v>
      </c>
      <c r="M60" s="8">
        <v>5219.077877753788</v>
      </c>
      <c r="N60" s="74">
        <f t="shared" si="7"/>
        <v>5274.2752621295504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-4733.0775429376417</v>
      </c>
      <c r="T60" s="13">
        <v>116409.4966289092</v>
      </c>
      <c r="U60" s="14">
        <v>143258.41215601953</v>
      </c>
      <c r="V60" s="14">
        <v>126163.8393361429</v>
      </c>
      <c r="W60" s="67">
        <f t="shared" si="3"/>
        <v>138481.50889735666</v>
      </c>
      <c r="X60" s="15">
        <v>8714.38192563546</v>
      </c>
    </row>
    <row r="61" spans="1:25" ht="16.2" thickBot="1" x14ac:dyDescent="0.35">
      <c r="A61" s="24" t="s">
        <v>6</v>
      </c>
      <c r="B61" s="180">
        <v>2025</v>
      </c>
      <c r="C61" s="16">
        <v>215.45814632342746</v>
      </c>
      <c r="D61" s="17">
        <v>184.34424103952111</v>
      </c>
      <c r="E61" s="17">
        <v>18.917570515753042</v>
      </c>
      <c r="F61" s="177">
        <f t="shared" si="5"/>
        <v>418.71995787870162</v>
      </c>
      <c r="G61" s="18">
        <v>234.3566144631036</v>
      </c>
      <c r="H61" s="16">
        <v>244.00418562964111</v>
      </c>
      <c r="I61" s="17">
        <v>232.47730350991631</v>
      </c>
      <c r="J61" s="17">
        <v>21.610781358033925</v>
      </c>
      <c r="K61" s="177">
        <f t="shared" si="6"/>
        <v>498.09227049759136</v>
      </c>
      <c r="L61" s="17">
        <v>40.265633772431002</v>
      </c>
      <c r="M61" s="17">
        <v>3077.3758812103351</v>
      </c>
      <c r="N61" s="75">
        <f t="shared" si="7"/>
        <v>3117.6415149827662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-2883.283900519662</v>
      </c>
      <c r="T61" s="19">
        <v>116693.79267097826</v>
      </c>
      <c r="U61" s="20">
        <v>147427.72381674225</v>
      </c>
      <c r="V61" s="20">
        <v>126929.39924503131</v>
      </c>
      <c r="W61" s="68">
        <f t="shared" si="3"/>
        <v>131482.50016769694</v>
      </c>
      <c r="X61" s="21">
        <v>8708.0056426216561</v>
      </c>
    </row>
    <row r="62" spans="1:25" x14ac:dyDescent="0.3">
      <c r="A62" s="22" t="s">
        <v>0</v>
      </c>
      <c r="B62" s="178">
        <v>2026</v>
      </c>
      <c r="C62" s="4">
        <v>266.72165330093179</v>
      </c>
      <c r="D62" s="5">
        <v>166.38253317693966</v>
      </c>
      <c r="E62" s="5">
        <v>19.636675453514112</v>
      </c>
      <c r="F62" s="175">
        <f t="shared" si="5"/>
        <v>452.74086193138555</v>
      </c>
      <c r="G62" s="6">
        <v>2262.4380647390226</v>
      </c>
      <c r="H62" s="4">
        <v>245.59871323854958</v>
      </c>
      <c r="I62" s="5">
        <v>155.32939783799398</v>
      </c>
      <c r="J62" s="5">
        <v>19.123881051838879</v>
      </c>
      <c r="K62" s="175">
        <f t="shared" si="6"/>
        <v>420.05199212838249</v>
      </c>
      <c r="L62" s="5">
        <v>67.481865309771138</v>
      </c>
      <c r="M62" s="5">
        <v>3275.9185233203798</v>
      </c>
      <c r="N62" s="73">
        <f t="shared" si="7"/>
        <v>3343.4003886301507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-1080.9613238911286</v>
      </c>
      <c r="T62" s="10">
        <v>119488.18219934822</v>
      </c>
      <c r="U62" s="11">
        <v>155294.36910268516</v>
      </c>
      <c r="V62" s="11">
        <v>130947.66768028593</v>
      </c>
      <c r="W62" s="66">
        <f t="shared" si="3"/>
        <v>133250.5339942562</v>
      </c>
      <c r="X62" s="12">
        <v>9480.1219242715906</v>
      </c>
      <c r="Y62" s="122"/>
    </row>
    <row r="63" spans="1:25" x14ac:dyDescent="0.3">
      <c r="A63" s="23" t="s">
        <v>1</v>
      </c>
      <c r="B63" s="179">
        <v>2026</v>
      </c>
      <c r="C63" s="7">
        <v>115.25234236049097</v>
      </c>
      <c r="D63" s="8">
        <v>894.4821584472968</v>
      </c>
      <c r="E63" s="8">
        <v>77.177547708106147</v>
      </c>
      <c r="F63" s="176">
        <f t="shared" si="5"/>
        <v>1086.912048515894</v>
      </c>
      <c r="G63" s="9">
        <v>475.28644886228778</v>
      </c>
      <c r="H63" s="7">
        <v>109.23246962921455</v>
      </c>
      <c r="I63" s="8">
        <v>946.55801313334086</v>
      </c>
      <c r="J63" s="8">
        <v>79.631765815481472</v>
      </c>
      <c r="K63" s="176">
        <f t="shared" si="6"/>
        <v>1135.4222485780369</v>
      </c>
      <c r="L63" s="8">
        <v>46.572064426890641</v>
      </c>
      <c r="M63" s="8">
        <v>9761.6210110541506</v>
      </c>
      <c r="N63" s="74">
        <f t="shared" si="7"/>
        <v>9808.1930754810419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-9332.9056266187508</v>
      </c>
      <c r="T63" s="13">
        <v>120882.75276692971</v>
      </c>
      <c r="U63" s="14">
        <v>161864.34024072756</v>
      </c>
      <c r="V63" s="14">
        <v>132310.78003154712</v>
      </c>
      <c r="W63" s="67">
        <f t="shared" si="3"/>
        <v>155849.0254948404</v>
      </c>
      <c r="X63" s="15">
        <v>9117.1064057475014</v>
      </c>
    </row>
    <row r="64" spans="1:25" x14ac:dyDescent="0.3">
      <c r="A64" s="23" t="s">
        <v>2</v>
      </c>
      <c r="B64" s="179">
        <v>2026</v>
      </c>
      <c r="C64" s="7">
        <v>116.85362313659246</v>
      </c>
      <c r="D64" s="8">
        <v>179.86470672102649</v>
      </c>
      <c r="E64" s="8">
        <v>14.626011178477224</v>
      </c>
      <c r="F64" s="176">
        <f t="shared" si="5"/>
        <v>311.34434103609618</v>
      </c>
      <c r="G64" s="9">
        <v>611.1699483651355</v>
      </c>
      <c r="H64" s="7">
        <v>132.34964520661472</v>
      </c>
      <c r="I64" s="8">
        <v>289.73045645453232</v>
      </c>
      <c r="J64" s="8">
        <v>22.27392008691918</v>
      </c>
      <c r="K64" s="176">
        <f t="shared" si="6"/>
        <v>444.35402174806626</v>
      </c>
      <c r="L64" s="8">
        <v>77.6555266928831</v>
      </c>
      <c r="M64" s="8">
        <v>2451.0267889775714</v>
      </c>
      <c r="N64" s="74">
        <f t="shared" si="7"/>
        <v>2528.6823156704545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-1917.511367305319</v>
      </c>
      <c r="T64" s="13">
        <v>122137.22087228358</v>
      </c>
      <c r="U64" s="14">
        <v>165402.55537514243</v>
      </c>
      <c r="V64" s="14">
        <v>133711.5671798985</v>
      </c>
      <c r="W64" s="67">
        <f t="shared" si="3"/>
        <v>150927.53344458368</v>
      </c>
      <c r="X64" s="15">
        <v>9511.5357533778224</v>
      </c>
    </row>
    <row r="65" spans="1:25" x14ac:dyDescent="0.3">
      <c r="A65" s="23" t="s">
        <v>3</v>
      </c>
      <c r="B65" s="179">
        <v>2026</v>
      </c>
      <c r="C65" s="7">
        <v>70.377561634533961</v>
      </c>
      <c r="D65" s="8">
        <v>122.67280939950237</v>
      </c>
      <c r="E65" s="8">
        <v>11.806799566862798</v>
      </c>
      <c r="F65" s="176">
        <f t="shared" si="5"/>
        <v>204.85717060089914</v>
      </c>
      <c r="G65" s="9">
        <v>464.63871082042391</v>
      </c>
      <c r="H65" s="7">
        <v>87.973171733919102</v>
      </c>
      <c r="I65" s="8">
        <v>171.35284862080232</v>
      </c>
      <c r="J65" s="8">
        <v>17.363586958591224</v>
      </c>
      <c r="K65" s="176">
        <f t="shared" si="6"/>
        <v>276.68960731331265</v>
      </c>
      <c r="L65" s="8">
        <v>28.646964247072727</v>
      </c>
      <c r="M65" s="8">
        <v>1636.1783950007798</v>
      </c>
      <c r="N65" s="74">
        <f t="shared" si="7"/>
        <v>1664.8253592478525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-1200.185648427429</v>
      </c>
      <c r="T65" s="13">
        <v>124845.76329353394</v>
      </c>
      <c r="U65" s="14">
        <v>156315.46592615428</v>
      </c>
      <c r="V65" s="14">
        <v>132775.15911559024</v>
      </c>
      <c r="W65" s="67">
        <f t="shared" si="3"/>
        <v>144832.44078002279</v>
      </c>
      <c r="X65" s="15">
        <v>9852.8557614308102</v>
      </c>
    </row>
    <row r="66" spans="1:25" x14ac:dyDescent="0.3">
      <c r="A66" s="23" t="s">
        <v>4</v>
      </c>
      <c r="B66" s="179">
        <v>2026</v>
      </c>
      <c r="C66" s="7">
        <v>53.963420203889136</v>
      </c>
      <c r="D66" s="8">
        <v>166.12545946654794</v>
      </c>
      <c r="E66" s="8">
        <v>16.182510336151527</v>
      </c>
      <c r="F66" s="176">
        <f t="shared" si="5"/>
        <v>236.2713900065886</v>
      </c>
      <c r="G66" s="9">
        <v>1607.5641698142654</v>
      </c>
      <c r="H66" s="7">
        <v>38.429665321171719</v>
      </c>
      <c r="I66" s="8">
        <v>114.63414741276895</v>
      </c>
      <c r="J66" s="8">
        <v>16.246562479200975</v>
      </c>
      <c r="K66" s="176">
        <f t="shared" si="6"/>
        <v>169.31037521314164</v>
      </c>
      <c r="L66" s="8">
        <v>46.876401357250415</v>
      </c>
      <c r="M66" s="8">
        <v>1982.4205406249605</v>
      </c>
      <c r="N66" s="74">
        <f t="shared" si="7"/>
        <v>2029.2969419822109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-421.731772167945</v>
      </c>
      <c r="T66" s="13">
        <v>123338.00607577314</v>
      </c>
      <c r="U66" s="14">
        <v>157503.51948906065</v>
      </c>
      <c r="V66" s="14">
        <v>131386.44330922377</v>
      </c>
      <c r="W66" s="67">
        <f t="shared" si="3"/>
        <v>147242.58920796367</v>
      </c>
      <c r="X66" s="15">
        <v>9411.3596428449655</v>
      </c>
    </row>
    <row r="67" spans="1:25" x14ac:dyDescent="0.3">
      <c r="A67" s="23" t="s">
        <v>5</v>
      </c>
      <c r="B67" s="179">
        <v>2026</v>
      </c>
      <c r="C67" s="7">
        <v>64.63146728781264</v>
      </c>
      <c r="D67" s="8">
        <v>533.0766795555644</v>
      </c>
      <c r="E67" s="8">
        <v>62.805739228143928</v>
      </c>
      <c r="F67" s="176">
        <f t="shared" si="5"/>
        <v>660.51388607152091</v>
      </c>
      <c r="G67" s="9">
        <v>578.58154688250204</v>
      </c>
      <c r="H67" s="7">
        <v>43.685082480090252</v>
      </c>
      <c r="I67" s="8">
        <v>327.39205139356022</v>
      </c>
      <c r="J67" s="8">
        <v>44.534616876223666</v>
      </c>
      <c r="K67" s="176">
        <f t="shared" si="6"/>
        <v>415.61175074987415</v>
      </c>
      <c r="L67" s="8">
        <v>61.170754601505955</v>
      </c>
      <c r="M67" s="8">
        <v>5884.3675259544934</v>
      </c>
      <c r="N67" s="74">
        <f t="shared" si="7"/>
        <v>5945.5382805559993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-5366.955733673497</v>
      </c>
      <c r="T67" s="13">
        <v>122362.87794928253</v>
      </c>
      <c r="U67" s="14">
        <v>151154.94474883022</v>
      </c>
      <c r="V67" s="14">
        <v>129961.31162417085</v>
      </c>
      <c r="W67" s="67">
        <f t="shared" si="3"/>
        <v>145857.61102243743</v>
      </c>
      <c r="X67" s="15">
        <v>8991.7640889447357</v>
      </c>
    </row>
    <row r="68" spans="1:25" ht="16.2" thickBot="1" x14ac:dyDescent="0.35">
      <c r="A68" s="24" t="s">
        <v>6</v>
      </c>
      <c r="B68" s="180">
        <v>2026</v>
      </c>
      <c r="C68" s="16">
        <v>220.36431197245651</v>
      </c>
      <c r="D68" s="17">
        <v>206.47747338080259</v>
      </c>
      <c r="E68" s="17">
        <v>21.667983986982822</v>
      </c>
      <c r="F68" s="177">
        <f t="shared" si="5"/>
        <v>448.50976934024192</v>
      </c>
      <c r="G68" s="18">
        <v>250.82583757450067</v>
      </c>
      <c r="H68" s="16">
        <v>250.89563228714744</v>
      </c>
      <c r="I68" s="17">
        <v>264.08490529468139</v>
      </c>
      <c r="J68" s="17">
        <v>24.728934189983274</v>
      </c>
      <c r="K68" s="177">
        <f t="shared" si="6"/>
        <v>539.7094717718121</v>
      </c>
      <c r="L68" s="17">
        <v>42.43800996361815</v>
      </c>
      <c r="M68" s="17">
        <v>3364.2460667268915</v>
      </c>
      <c r="N68" s="75">
        <f t="shared" si="7"/>
        <v>3406.6840766905098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-3155.8572391160092</v>
      </c>
      <c r="T68" s="19">
        <v>122625.77618089644</v>
      </c>
      <c r="U68" s="20">
        <v>157359.49651957501</v>
      </c>
      <c r="V68" s="20">
        <v>130915.4510383423</v>
      </c>
      <c r="W68" s="68">
        <f t="shared" si="3"/>
        <v>140001.13563010556</v>
      </c>
      <c r="X68" s="21">
        <v>8985.5907706719063</v>
      </c>
    </row>
    <row r="69" spans="1:25" x14ac:dyDescent="0.3">
      <c r="A69" s="22" t="s">
        <v>0</v>
      </c>
      <c r="B69" s="178">
        <v>2027</v>
      </c>
      <c r="C69" s="4">
        <v>272.98805189946307</v>
      </c>
      <c r="D69" s="5">
        <v>187.36996374803772</v>
      </c>
      <c r="E69" s="5">
        <v>22.686194353797834</v>
      </c>
      <c r="F69" s="175">
        <f t="shared" si="5"/>
        <v>483.04421000129861</v>
      </c>
      <c r="G69" s="6">
        <v>2419.4647723121789</v>
      </c>
      <c r="H69" s="4">
        <v>250.8691376771086</v>
      </c>
      <c r="I69" s="5">
        <v>173.1769563225931</v>
      </c>
      <c r="J69" s="5">
        <v>22.001228816398587</v>
      </c>
      <c r="K69" s="175">
        <f t="shared" si="6"/>
        <v>446.04732281610029</v>
      </c>
      <c r="L69" s="5">
        <v>72.286229484142581</v>
      </c>
      <c r="M69" s="5">
        <v>3553.5124192680623</v>
      </c>
      <c r="N69" s="73">
        <f t="shared" si="7"/>
        <v>3625.7986487522048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-1206.3328764400264</v>
      </c>
      <c r="T69" s="10">
        <v>125340.59331628276</v>
      </c>
      <c r="U69" s="11">
        <v>163613.77127539169</v>
      </c>
      <c r="V69" s="11">
        <v>133781.69560222642</v>
      </c>
      <c r="W69" s="66">
        <f t="shared" si="3"/>
        <v>140616.4323182721</v>
      </c>
      <c r="X69" s="12">
        <v>9767.8411294736252</v>
      </c>
      <c r="Y69" s="133"/>
    </row>
    <row r="70" spans="1:25" x14ac:dyDescent="0.3">
      <c r="A70" s="23" t="s">
        <v>1</v>
      </c>
      <c r="B70" s="179">
        <v>2027</v>
      </c>
      <c r="C70" s="7">
        <v>117.92473693081823</v>
      </c>
      <c r="D70" s="8">
        <v>1011.3188317591178</v>
      </c>
      <c r="E70" s="8">
        <v>89.145766571658129</v>
      </c>
      <c r="F70" s="176">
        <f t="shared" ref="F70:F96" si="8">SUM(C70:E70)</f>
        <v>1218.3893352615942</v>
      </c>
      <c r="G70" s="9">
        <v>508.40286045495463</v>
      </c>
      <c r="H70" s="7">
        <v>111.1007451942927</v>
      </c>
      <c r="I70" s="8">
        <v>1067.8563985650239</v>
      </c>
      <c r="J70" s="8">
        <v>91.515489410513339</v>
      </c>
      <c r="K70" s="176">
        <f t="shared" ref="K70:K96" si="9">SUM(H70:J70)</f>
        <v>1270.47263316983</v>
      </c>
      <c r="L70" s="8">
        <v>47.794206923142497</v>
      </c>
      <c r="M70" s="8">
        <v>11074.155269704064</v>
      </c>
      <c r="N70" s="74">
        <f t="shared" ref="N70:N96" si="10">SUM(L70:M70)</f>
        <v>11121.949476627207</v>
      </c>
      <c r="O70" s="7">
        <v>1E-3</v>
      </c>
      <c r="P70" s="8">
        <v>1E-3</v>
      </c>
      <c r="Q70" s="8">
        <v>1E-3</v>
      </c>
      <c r="R70" s="170">
        <f t="shared" si="4"/>
        <v>3.0000000000000001E-3</v>
      </c>
      <c r="S70" s="14">
        <v>-10613.545616172252</v>
      </c>
      <c r="T70" s="13">
        <v>126758.08697268442</v>
      </c>
      <c r="U70" s="14">
        <v>171866.8364198182</v>
      </c>
      <c r="V70" s="14">
        <v>135173.93620195444</v>
      </c>
      <c r="W70" s="67">
        <f t="shared" si="3"/>
        <v>165279.06413636016</v>
      </c>
      <c r="X70" s="15">
        <v>9404.953591705138</v>
      </c>
    </row>
    <row r="71" spans="1:25" x14ac:dyDescent="0.3">
      <c r="A71" s="23" t="s">
        <v>2</v>
      </c>
      <c r="B71" s="179">
        <v>2027</v>
      </c>
      <c r="C71" s="7">
        <v>119.53627108168743</v>
      </c>
      <c r="D71" s="8">
        <v>203.61886764538156</v>
      </c>
      <c r="E71" s="8">
        <v>16.893384026741693</v>
      </c>
      <c r="F71" s="176">
        <f t="shared" si="8"/>
        <v>340.04852275381069</v>
      </c>
      <c r="G71" s="9">
        <v>653.53472101055922</v>
      </c>
      <c r="H71" s="7">
        <v>136.72955412245557</v>
      </c>
      <c r="I71" s="8">
        <v>343.69589174125468</v>
      </c>
      <c r="J71" s="8">
        <v>26.921471432408882</v>
      </c>
      <c r="K71" s="176">
        <f t="shared" si="9"/>
        <v>507.34691729611916</v>
      </c>
      <c r="L71" s="8">
        <v>84.226628547065388</v>
      </c>
      <c r="M71" s="8">
        <v>2715.0756529963819</v>
      </c>
      <c r="N71" s="74">
        <f t="shared" si="10"/>
        <v>2799.3022815434474</v>
      </c>
      <c r="O71" s="7">
        <v>1E-3</v>
      </c>
      <c r="P71" s="8">
        <v>1E-3</v>
      </c>
      <c r="Q71" s="8">
        <v>-0.23017220554600984</v>
      </c>
      <c r="R71" s="170">
        <f t="shared" si="4"/>
        <v>-0.22817220554600984</v>
      </c>
      <c r="S71" s="14">
        <v>-2145.766560532888</v>
      </c>
      <c r="T71" s="13">
        <v>127995.65818168181</v>
      </c>
      <c r="U71" s="14">
        <v>176139.44589730428</v>
      </c>
      <c r="V71" s="14">
        <v>136599.05425193513</v>
      </c>
      <c r="W71" s="67">
        <f t="shared" ref="W71:W96" si="11">SUMPRODUCT(T71:V71,H71:J71)/K71</f>
        <v>161066.59556249695</v>
      </c>
      <c r="X71" s="15">
        <v>9799.2968821584691</v>
      </c>
    </row>
    <row r="72" spans="1:25" x14ac:dyDescent="0.3">
      <c r="A72" s="23" t="s">
        <v>3</v>
      </c>
      <c r="B72" s="179">
        <v>2027</v>
      </c>
      <c r="C72" s="7">
        <v>71.943523732279886</v>
      </c>
      <c r="D72" s="8">
        <v>138.13042959910601</v>
      </c>
      <c r="E72" s="8">
        <v>13.638778338938584</v>
      </c>
      <c r="F72" s="176">
        <f t="shared" si="8"/>
        <v>223.71273167032447</v>
      </c>
      <c r="G72" s="9">
        <v>497.93747360094608</v>
      </c>
      <c r="H72" s="7">
        <v>89.906795810281452</v>
      </c>
      <c r="I72" s="8">
        <v>193.83427701526819</v>
      </c>
      <c r="J72" s="8">
        <v>20.387723446195189</v>
      </c>
      <c r="K72" s="176">
        <f t="shared" si="9"/>
        <v>304.12879627174482</v>
      </c>
      <c r="L72" s="8">
        <v>29.837198229513056</v>
      </c>
      <c r="M72" s="8">
        <v>1812.6688105449025</v>
      </c>
      <c r="N72" s="74">
        <f t="shared" si="10"/>
        <v>1842.5060087744155</v>
      </c>
      <c r="O72" s="7">
        <v>1E-3</v>
      </c>
      <c r="P72" s="8">
        <v>1E-3</v>
      </c>
      <c r="Q72" s="8">
        <v>1E-3</v>
      </c>
      <c r="R72" s="170">
        <f t="shared" ref="R72:R74" si="12">SUM(O72:Q72)</f>
        <v>3.0000000000000001E-3</v>
      </c>
      <c r="S72" s="14">
        <v>-1344.5675351734697</v>
      </c>
      <c r="T72" s="13">
        <v>130695.95736017599</v>
      </c>
      <c r="U72" s="14">
        <v>164592.30694786049</v>
      </c>
      <c r="V72" s="14">
        <v>135608.41485896954</v>
      </c>
      <c r="W72" s="67">
        <f t="shared" si="11"/>
        <v>152628.86316351875</v>
      </c>
      <c r="X72" s="15">
        <v>10140.575015872631</v>
      </c>
    </row>
    <row r="73" spans="1:25" x14ac:dyDescent="0.3">
      <c r="A73" s="23" t="s">
        <v>4</v>
      </c>
      <c r="B73" s="179">
        <v>2027</v>
      </c>
      <c r="C73" s="7">
        <v>55.177725771866548</v>
      </c>
      <c r="D73" s="8">
        <v>188.30914626467131</v>
      </c>
      <c r="E73" s="8">
        <v>18.691390639539783</v>
      </c>
      <c r="F73" s="176">
        <f t="shared" si="8"/>
        <v>262.17826267607768</v>
      </c>
      <c r="G73" s="9">
        <v>1724.8247157615153</v>
      </c>
      <c r="H73" s="7">
        <v>39.053333435834844</v>
      </c>
      <c r="I73" s="8">
        <v>127.80919121524533</v>
      </c>
      <c r="J73" s="8">
        <v>19.446861157672522</v>
      </c>
      <c r="K73" s="176">
        <f t="shared" si="9"/>
        <v>186.30938580875269</v>
      </c>
      <c r="L73" s="8">
        <v>51.710881262087767</v>
      </c>
      <c r="M73" s="8">
        <v>2229.7245652347297</v>
      </c>
      <c r="N73" s="74">
        <f t="shared" si="10"/>
        <v>2281.4354464968173</v>
      </c>
      <c r="O73" s="7">
        <v>1E-3</v>
      </c>
      <c r="P73" s="8">
        <v>1E-3</v>
      </c>
      <c r="Q73" s="8">
        <v>1E-3</v>
      </c>
      <c r="R73" s="170">
        <f t="shared" si="12"/>
        <v>3.0000000000000001E-3</v>
      </c>
      <c r="S73" s="14">
        <v>-556.6097307353017</v>
      </c>
      <c r="T73" s="13">
        <v>129198.19593753727</v>
      </c>
      <c r="U73" s="14">
        <v>166440.98009538534</v>
      </c>
      <c r="V73" s="14">
        <v>134162.67224578201</v>
      </c>
      <c r="W73" s="67">
        <f t="shared" si="11"/>
        <v>155265.1253207447</v>
      </c>
      <c r="X73" s="15">
        <v>9699.0924185293698</v>
      </c>
    </row>
    <row r="74" spans="1:25" x14ac:dyDescent="0.3">
      <c r="A74" s="23" t="s">
        <v>5</v>
      </c>
      <c r="B74" s="179">
        <v>2027</v>
      </c>
      <c r="C74" s="7">
        <v>66.100793623695822</v>
      </c>
      <c r="D74" s="8">
        <v>599.74765478304835</v>
      </c>
      <c r="E74" s="8">
        <v>72.557189046172624</v>
      </c>
      <c r="F74" s="176">
        <f t="shared" si="8"/>
        <v>738.40563745291684</v>
      </c>
      <c r="G74" s="9">
        <v>620.8472978942973</v>
      </c>
      <c r="H74" s="7">
        <v>43.515079786088599</v>
      </c>
      <c r="I74" s="8">
        <v>352.78375077598491</v>
      </c>
      <c r="J74" s="8">
        <v>50.015234731886963</v>
      </c>
      <c r="K74" s="176">
        <f t="shared" si="9"/>
        <v>446.31406529396048</v>
      </c>
      <c r="L74" s="8">
        <v>67.471965863482467</v>
      </c>
      <c r="M74" s="8">
        <v>6647.9625932504514</v>
      </c>
      <c r="N74" s="74">
        <f t="shared" si="10"/>
        <v>6715.4345591139336</v>
      </c>
      <c r="O74" s="7">
        <v>1E-3</v>
      </c>
      <c r="P74" s="8">
        <v>1E-3</v>
      </c>
      <c r="Q74" s="8">
        <v>1E-3</v>
      </c>
      <c r="R74" s="170">
        <f t="shared" si="12"/>
        <v>3.0000000000000001E-3</v>
      </c>
      <c r="S74" s="14">
        <v>-6094.586261219637</v>
      </c>
      <c r="T74" s="13">
        <v>128237.18023149105</v>
      </c>
      <c r="U74" s="14">
        <v>158128.25501864366</v>
      </c>
      <c r="V74" s="14">
        <v>132740.55437921459</v>
      </c>
      <c r="W74" s="67">
        <f t="shared" si="11"/>
        <v>152368.89292158361</v>
      </c>
      <c r="X74" s="15">
        <v>9279.3628618050789</v>
      </c>
    </row>
    <row r="75" spans="1:25" ht="16.2" thickBot="1" x14ac:dyDescent="0.35">
      <c r="A75" s="24" t="s">
        <v>6</v>
      </c>
      <c r="B75" s="180">
        <v>2027</v>
      </c>
      <c r="C75" s="16">
        <v>225.35557362739411</v>
      </c>
      <c r="D75" s="17">
        <v>232.52979139971146</v>
      </c>
      <c r="E75" s="17">
        <v>25.031242545921501</v>
      </c>
      <c r="F75" s="177">
        <f t="shared" si="8"/>
        <v>482.91660757302702</v>
      </c>
      <c r="G75" s="18">
        <v>269.34264556465848</v>
      </c>
      <c r="H75" s="16">
        <v>257.85203064114359</v>
      </c>
      <c r="I75" s="17">
        <v>301.86821956370375</v>
      </c>
      <c r="J75" s="17">
        <v>28.587108733240601</v>
      </c>
      <c r="K75" s="177">
        <f t="shared" si="9"/>
        <v>588.30735893808799</v>
      </c>
      <c r="L75" s="17">
        <v>44.806328698368233</v>
      </c>
      <c r="M75" s="17">
        <v>3678.6791859852383</v>
      </c>
      <c r="N75" s="75">
        <f t="shared" si="10"/>
        <v>3723.4855146836067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-3454.1418691189474</v>
      </c>
      <c r="T75" s="19">
        <v>128467.63156292407</v>
      </c>
      <c r="U75" s="20">
        <v>166815.15870769176</v>
      </c>
      <c r="V75" s="20">
        <v>133871.01228241419</v>
      </c>
      <c r="W75" s="68">
        <f t="shared" si="11"/>
        <v>148406.81232923409</v>
      </c>
      <c r="X75" s="21">
        <v>9273.3398309676086</v>
      </c>
    </row>
    <row r="76" spans="1:25" x14ac:dyDescent="0.3">
      <c r="A76" s="22" t="s">
        <v>0</v>
      </c>
      <c r="B76" s="178">
        <v>2028</v>
      </c>
      <c r="C76" s="4">
        <v>279.32150422200215</v>
      </c>
      <c r="D76" s="5">
        <v>212.20487611528642</v>
      </c>
      <c r="E76" s="5">
        <v>26.434039086531534</v>
      </c>
      <c r="F76" s="175">
        <f t="shared" si="8"/>
        <v>517.9604194238201</v>
      </c>
      <c r="G76" s="6">
        <v>2595.897860461298</v>
      </c>
      <c r="H76" s="4">
        <v>256.19548168862912</v>
      </c>
      <c r="I76" s="5">
        <v>193.99573981704054</v>
      </c>
      <c r="J76" s="5">
        <v>25.543992960491078</v>
      </c>
      <c r="K76" s="175">
        <f t="shared" si="9"/>
        <v>475.73521446616076</v>
      </c>
      <c r="L76" s="5">
        <v>77.099329242774971</v>
      </c>
      <c r="M76" s="5">
        <v>3854.3262751730804</v>
      </c>
      <c r="N76" s="73">
        <f t="shared" si="10"/>
        <v>3931.4256044158556</v>
      </c>
      <c r="O76" s="4">
        <v>1E-3</v>
      </c>
      <c r="P76" s="5">
        <v>1E-3</v>
      </c>
      <c r="Q76" s="5">
        <v>1E-3</v>
      </c>
      <c r="R76" s="169">
        <f t="shared" ref="R76:R81" si="13">SUM(O76:Q76)</f>
        <v>3.0000000000000001E-3</v>
      </c>
      <c r="S76" s="11">
        <v>-1335.5267439545576</v>
      </c>
      <c r="T76" s="10">
        <v>131058.98980168872</v>
      </c>
      <c r="U76" s="11">
        <v>171076.1930711618</v>
      </c>
      <c r="V76" s="11">
        <v>135483.88309580451</v>
      </c>
      <c r="W76" s="66">
        <f t="shared" si="11"/>
        <v>147614.8304401924</v>
      </c>
      <c r="X76" s="12">
        <v>10066.107770060047</v>
      </c>
      <c r="Y76" s="122"/>
    </row>
    <row r="77" spans="1:25" x14ac:dyDescent="0.3">
      <c r="A77" s="23" t="s">
        <v>1</v>
      </c>
      <c r="B77" s="179">
        <v>2028</v>
      </c>
      <c r="C77" s="7">
        <v>120.62685329912446</v>
      </c>
      <c r="D77" s="8">
        <v>1150.1153305174739</v>
      </c>
      <c r="E77" s="8">
        <v>103.85984260910004</v>
      </c>
      <c r="F77" s="176">
        <f t="shared" si="8"/>
        <v>1374.6020264256983</v>
      </c>
      <c r="G77" s="9">
        <v>545.70731523940617</v>
      </c>
      <c r="H77" s="7">
        <v>112.97667253947446</v>
      </c>
      <c r="I77" s="8">
        <v>1209.9159282321086</v>
      </c>
      <c r="J77" s="8">
        <v>106.01702066454473</v>
      </c>
      <c r="K77" s="176">
        <f t="shared" si="9"/>
        <v>1428.909621436128</v>
      </c>
      <c r="L77" s="8">
        <v>49.568894407674236</v>
      </c>
      <c r="M77" s="8">
        <v>12582.711372510488</v>
      </c>
      <c r="N77" s="74">
        <f t="shared" si="10"/>
        <v>12632.280266918162</v>
      </c>
      <c r="O77" s="7">
        <v>1E-3</v>
      </c>
      <c r="P77" s="8">
        <v>1E-3</v>
      </c>
      <c r="Q77" s="8">
        <v>-0.21913608717558186</v>
      </c>
      <c r="R77" s="170">
        <f t="shared" si="13"/>
        <v>-0.21713608717558186</v>
      </c>
      <c r="S77" s="14">
        <v>-12086.571951678756</v>
      </c>
      <c r="T77" s="13">
        <v>132504.25982219717</v>
      </c>
      <c r="U77" s="14">
        <v>181138.42692979396</v>
      </c>
      <c r="V77" s="14">
        <v>136898.9151941154</v>
      </c>
      <c r="W77" s="67">
        <f t="shared" si="11"/>
        <v>174010.84695648553</v>
      </c>
      <c r="X77" s="15">
        <v>9703.328050651071</v>
      </c>
    </row>
    <row r="78" spans="1:25" x14ac:dyDescent="0.3">
      <c r="A78" s="23" t="s">
        <v>2</v>
      </c>
      <c r="B78" s="179">
        <v>2028</v>
      </c>
      <c r="C78" s="7">
        <v>122.2598617346589</v>
      </c>
      <c r="D78" s="8">
        <v>231.89145556285865</v>
      </c>
      <c r="E78" s="8">
        <v>19.681314398652358</v>
      </c>
      <c r="F78" s="176">
        <f t="shared" si="8"/>
        <v>373.83263169616993</v>
      </c>
      <c r="G78" s="9">
        <v>701.08534364696857</v>
      </c>
      <c r="H78" s="7">
        <v>141.19010688923291</v>
      </c>
      <c r="I78" s="8">
        <v>409.75047565341282</v>
      </c>
      <c r="J78" s="8">
        <v>32.868643985847612</v>
      </c>
      <c r="K78" s="176">
        <f t="shared" si="9"/>
        <v>583.80922652849335</v>
      </c>
      <c r="L78" s="8">
        <v>89.706035744936997</v>
      </c>
      <c r="M78" s="8">
        <v>3010.5543526474062</v>
      </c>
      <c r="N78" s="74">
        <f t="shared" si="10"/>
        <v>3100.260388392343</v>
      </c>
      <c r="O78" s="7">
        <v>1E-3</v>
      </c>
      <c r="P78" s="8">
        <v>1E-3</v>
      </c>
      <c r="Q78" s="8">
        <v>-0.60128636043871642</v>
      </c>
      <c r="R78" s="170">
        <f t="shared" si="13"/>
        <v>-0.59928636043871641</v>
      </c>
      <c r="S78" s="14">
        <v>-2399.174044745374</v>
      </c>
      <c r="T78" s="13">
        <v>133721.45180309864</v>
      </c>
      <c r="U78" s="14">
        <v>186210.55298987255</v>
      </c>
      <c r="V78" s="14">
        <v>138339.76379754211</v>
      </c>
      <c r="W78" s="67">
        <f t="shared" si="11"/>
        <v>170821.29683202019</v>
      </c>
      <c r="X78" s="15">
        <v>10097.615887904934</v>
      </c>
    </row>
    <row r="79" spans="1:25" x14ac:dyDescent="0.3">
      <c r="A79" s="23" t="s">
        <v>3</v>
      </c>
      <c r="B79" s="179">
        <v>2028</v>
      </c>
      <c r="C79" s="7">
        <v>73.52190796129905</v>
      </c>
      <c r="D79" s="8">
        <v>156.41527912479543</v>
      </c>
      <c r="E79" s="8">
        <v>15.892442179218842</v>
      </c>
      <c r="F79" s="176">
        <f t="shared" si="8"/>
        <v>245.82962926531332</v>
      </c>
      <c r="G79" s="9">
        <v>535.55569460031188</v>
      </c>
      <c r="H79" s="7">
        <v>91.869244481669043</v>
      </c>
      <c r="I79" s="8">
        <v>220.35751375605719</v>
      </c>
      <c r="J79" s="8">
        <v>24.173544537153784</v>
      </c>
      <c r="K79" s="176">
        <f t="shared" si="9"/>
        <v>336.40030277488</v>
      </c>
      <c r="L79" s="8">
        <v>30.638247227679436</v>
      </c>
      <c r="M79" s="8">
        <v>2011.792802279954</v>
      </c>
      <c r="N79" s="74">
        <f t="shared" si="10"/>
        <v>2042.4310495076334</v>
      </c>
      <c r="O79" s="7">
        <v>1E-3</v>
      </c>
      <c r="P79" s="8">
        <v>1E-3</v>
      </c>
      <c r="Q79" s="8">
        <v>1E-3</v>
      </c>
      <c r="R79" s="170">
        <f t="shared" si="13"/>
        <v>3.0000000000000001E-3</v>
      </c>
      <c r="S79" s="14">
        <v>-1506.8743549073213</v>
      </c>
      <c r="T79" s="13">
        <v>136411.71522796326</v>
      </c>
      <c r="U79" s="14">
        <v>172003.61949968495</v>
      </c>
      <c r="V79" s="14">
        <v>137318.05393726868</v>
      </c>
      <c r="W79" s="67">
        <f t="shared" si="11"/>
        <v>159791.1619449851</v>
      </c>
      <c r="X79" s="15">
        <v>10438.850365240156</v>
      </c>
    </row>
    <row r="80" spans="1:25" x14ac:dyDescent="0.3">
      <c r="A80" s="23" t="s">
        <v>4</v>
      </c>
      <c r="B80" s="179">
        <v>2028</v>
      </c>
      <c r="C80" s="7">
        <v>56.401456318592487</v>
      </c>
      <c r="D80" s="8">
        <v>214.53608383769091</v>
      </c>
      <c r="E80" s="8">
        <v>21.779434927695888</v>
      </c>
      <c r="F80" s="176">
        <f t="shared" si="8"/>
        <v>292.71697508397926</v>
      </c>
      <c r="G80" s="9">
        <v>1856.9942096426512</v>
      </c>
      <c r="H80" s="7">
        <v>39.680932571015497</v>
      </c>
      <c r="I80" s="8">
        <v>143.52723260410329</v>
      </c>
      <c r="J80" s="8">
        <v>23.505201932712545</v>
      </c>
      <c r="K80" s="176">
        <f t="shared" si="9"/>
        <v>206.71336710783132</v>
      </c>
      <c r="L80" s="8">
        <v>55.924878956733394</v>
      </c>
      <c r="M80" s="8">
        <v>2510.5535930371789</v>
      </c>
      <c r="N80" s="74">
        <f t="shared" si="10"/>
        <v>2566.4784719939121</v>
      </c>
      <c r="O80" s="7">
        <v>1E-3</v>
      </c>
      <c r="P80" s="8">
        <v>1E-3</v>
      </c>
      <c r="Q80" s="8">
        <v>1E-3</v>
      </c>
      <c r="R80" s="170">
        <f t="shared" si="13"/>
        <v>3.0000000000000001E-3</v>
      </c>
      <c r="S80" s="14">
        <v>-709.48326235126126</v>
      </c>
      <c r="T80" s="13">
        <v>134926.33427837669</v>
      </c>
      <c r="U80" s="14">
        <v>174109.42418675759</v>
      </c>
      <c r="V80" s="14">
        <v>135835.60353468178</v>
      </c>
      <c r="W80" s="67">
        <f t="shared" si="11"/>
        <v>162235.71003811422</v>
      </c>
      <c r="X80" s="15">
        <v>9997.3773845767391</v>
      </c>
    </row>
    <row r="81" spans="1:25" x14ac:dyDescent="0.3">
      <c r="A81" s="23" t="s">
        <v>5</v>
      </c>
      <c r="B81" s="179">
        <v>2028</v>
      </c>
      <c r="C81" s="7">
        <v>67.590025709599303</v>
      </c>
      <c r="D81" s="8">
        <v>678.55517220040554</v>
      </c>
      <c r="E81" s="8">
        <v>84.539398952745614</v>
      </c>
      <c r="F81" s="176">
        <f t="shared" si="8"/>
        <v>830.68459686275048</v>
      </c>
      <c r="G81" s="9">
        <v>668.66157469126188</v>
      </c>
      <c r="H81" s="7">
        <v>43.330883458830662</v>
      </c>
      <c r="I81" s="8">
        <v>382.37321169494567</v>
      </c>
      <c r="J81" s="8">
        <v>56.668679540416868</v>
      </c>
      <c r="K81" s="176">
        <f t="shared" si="9"/>
        <v>482.3727746941932</v>
      </c>
      <c r="L81" s="8">
        <v>73.846840472013369</v>
      </c>
      <c r="M81" s="8">
        <v>7526.4565581836432</v>
      </c>
      <c r="N81" s="74">
        <f t="shared" si="10"/>
        <v>7600.3033986556566</v>
      </c>
      <c r="O81" s="7">
        <v>1E-3</v>
      </c>
      <c r="P81" s="8">
        <v>1E-3</v>
      </c>
      <c r="Q81" s="8">
        <v>1E-3</v>
      </c>
      <c r="R81" s="170">
        <f t="shared" si="13"/>
        <v>3.0000000000000001E-3</v>
      </c>
      <c r="S81" s="14">
        <v>-6931.6408239643943</v>
      </c>
      <c r="T81" s="13">
        <v>133983.43113553236</v>
      </c>
      <c r="U81" s="14">
        <v>164050.73158442386</v>
      </c>
      <c r="V81" s="14">
        <v>134409.46536821156</v>
      </c>
      <c r="W81" s="67">
        <f t="shared" si="11"/>
        <v>157867.60047810856</v>
      </c>
      <c r="X81" s="15">
        <v>9577.5455601352187</v>
      </c>
    </row>
    <row r="82" spans="1:25" ht="16.2" thickBot="1" x14ac:dyDescent="0.35">
      <c r="A82" s="24" t="s">
        <v>6</v>
      </c>
      <c r="B82" s="180">
        <v>2028</v>
      </c>
      <c r="C82" s="16">
        <v>230.41508903228191</v>
      </c>
      <c r="D82" s="17">
        <v>263.35637707848758</v>
      </c>
      <c r="E82" s="17">
        <v>29.164411804384279</v>
      </c>
      <c r="F82" s="177">
        <f t="shared" si="8"/>
        <v>522.93587791515381</v>
      </c>
      <c r="G82" s="18">
        <v>290.19168427231648</v>
      </c>
      <c r="H82" s="16">
        <v>264.89337664870675</v>
      </c>
      <c r="I82" s="17">
        <v>347.15447267933075</v>
      </c>
      <c r="J82" s="17">
        <v>33.396222784776526</v>
      </c>
      <c r="K82" s="177">
        <f t="shared" si="9"/>
        <v>645.44407211281407</v>
      </c>
      <c r="L82" s="17">
        <v>47.36475294437416</v>
      </c>
      <c r="M82" s="17">
        <v>4025.6038984192633</v>
      </c>
      <c r="N82" s="75">
        <f t="shared" si="10"/>
        <v>4072.9686513636375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-3782.775967091321</v>
      </c>
      <c r="T82" s="19">
        <v>134173.24012299575</v>
      </c>
      <c r="U82" s="20">
        <v>175654.68594524753</v>
      </c>
      <c r="V82" s="20">
        <v>135676.643602967</v>
      </c>
      <c r="W82" s="68">
        <f t="shared" si="11"/>
        <v>156561.97692035965</v>
      </c>
      <c r="X82" s="21">
        <v>9571.6334736378813</v>
      </c>
    </row>
    <row r="83" spans="1:25" x14ac:dyDescent="0.3">
      <c r="A83" s="22" t="s">
        <v>0</v>
      </c>
      <c r="B83" s="178">
        <v>2029</v>
      </c>
      <c r="C83" s="4">
        <v>285.72036349294461</v>
      </c>
      <c r="D83" s="5">
        <v>241.6846680980932</v>
      </c>
      <c r="E83" s="5">
        <v>31.084640434958935</v>
      </c>
      <c r="F83" s="175">
        <f t="shared" si="8"/>
        <v>558.48967202599681</v>
      </c>
      <c r="G83" s="6">
        <v>2798.8514478853535</v>
      </c>
      <c r="H83" s="4">
        <v>261.71744660108055</v>
      </c>
      <c r="I83" s="5">
        <v>218.42627606597034</v>
      </c>
      <c r="J83" s="5">
        <v>29.910507537074722</v>
      </c>
      <c r="K83" s="175">
        <f t="shared" si="9"/>
        <v>510.05423020412559</v>
      </c>
      <c r="L83" s="5">
        <v>82.004024794120937</v>
      </c>
      <c r="M83" s="5">
        <v>4200.2399790854033</v>
      </c>
      <c r="N83" s="73">
        <f t="shared" si="10"/>
        <v>4282.2440038795239</v>
      </c>
      <c r="O83" s="4">
        <v>1E-3</v>
      </c>
      <c r="P83" s="5">
        <v>1E-3</v>
      </c>
      <c r="Q83" s="5">
        <v>1E-3</v>
      </c>
      <c r="R83" s="169">
        <f t="shared" ref="R83:R88" si="14">SUM(O83:Q83)</f>
        <v>3.0000000000000001E-3</v>
      </c>
      <c r="S83" s="11">
        <v>-1483.3915559941709</v>
      </c>
      <c r="T83" s="10">
        <v>136986.15025434986</v>
      </c>
      <c r="U83" s="11">
        <v>177722.57608038373</v>
      </c>
      <c r="V83" s="11">
        <v>136127.23775328763</v>
      </c>
      <c r="W83" s="66">
        <f t="shared" si="11"/>
        <v>154380.80117417619</v>
      </c>
      <c r="X83" s="12">
        <v>10375.318191366998</v>
      </c>
      <c r="Y83" s="122"/>
    </row>
    <row r="84" spans="1:25" x14ac:dyDescent="0.3">
      <c r="A84" s="23" t="s">
        <v>1</v>
      </c>
      <c r="B84" s="179">
        <v>2029</v>
      </c>
      <c r="C84" s="7">
        <v>123.40902149798794</v>
      </c>
      <c r="D84" s="8">
        <v>1315.9102099296974</v>
      </c>
      <c r="E84" s="8">
        <v>122.10540577892189</v>
      </c>
      <c r="F84" s="176">
        <f t="shared" si="8"/>
        <v>1561.4246372066073</v>
      </c>
      <c r="G84" s="9">
        <v>588.34690070385716</v>
      </c>
      <c r="H84" s="7">
        <v>114.85149521190718</v>
      </c>
      <c r="I84" s="8">
        <v>1376.8631743488047</v>
      </c>
      <c r="J84" s="8">
        <v>123.7380488520306</v>
      </c>
      <c r="K84" s="176">
        <f t="shared" si="9"/>
        <v>1615.4527184127423</v>
      </c>
      <c r="L84" s="8">
        <v>51.61789450016478</v>
      </c>
      <c r="M84" s="8">
        <v>14367.093876104944</v>
      </c>
      <c r="N84" s="74">
        <f t="shared" si="10"/>
        <v>14418.711770605109</v>
      </c>
      <c r="O84" s="7">
        <v>1E-3</v>
      </c>
      <c r="P84" s="8">
        <v>1E-3</v>
      </c>
      <c r="Q84" s="8">
        <v>-0.70111512732571435</v>
      </c>
      <c r="R84" s="170">
        <f>SUM(O84:Q84)</f>
        <v>-0.69911512732571435</v>
      </c>
      <c r="S84" s="14">
        <v>-13830.363869901252</v>
      </c>
      <c r="T84" s="13">
        <v>138462.39093673383</v>
      </c>
      <c r="U84" s="14">
        <v>189822.82649870246</v>
      </c>
      <c r="V84" s="14">
        <v>137543.77952746439</v>
      </c>
      <c r="W84" s="67">
        <f t="shared" si="11"/>
        <v>182166.93540011096</v>
      </c>
      <c r="X84" s="15">
        <v>10012.642270342441</v>
      </c>
    </row>
    <row r="85" spans="1:25" x14ac:dyDescent="0.3">
      <c r="A85" s="23" t="s">
        <v>2</v>
      </c>
      <c r="B85" s="179">
        <v>2029</v>
      </c>
      <c r="C85" s="7">
        <v>125.05473191949464</v>
      </c>
      <c r="D85" s="8">
        <v>265.70760034189425</v>
      </c>
      <c r="E85" s="8">
        <v>23.140327412650482</v>
      </c>
      <c r="F85" s="176">
        <f t="shared" si="8"/>
        <v>413.9026596740394</v>
      </c>
      <c r="G85" s="9">
        <v>755.57269299274958</v>
      </c>
      <c r="H85" s="7">
        <v>145.76206341570528</v>
      </c>
      <c r="I85" s="8">
        <v>491.0697079249245</v>
      </c>
      <c r="J85" s="8">
        <v>40.505775419529364</v>
      </c>
      <c r="K85" s="176">
        <f t="shared" si="9"/>
        <v>677.33754676015917</v>
      </c>
      <c r="L85" s="8">
        <v>95.256856996111026</v>
      </c>
      <c r="M85" s="8">
        <v>3356.7376032498978</v>
      </c>
      <c r="N85" s="74">
        <f t="shared" si="10"/>
        <v>3451.9944602460087</v>
      </c>
      <c r="O85" s="7">
        <v>1E-3</v>
      </c>
      <c r="P85" s="8">
        <v>1E-3</v>
      </c>
      <c r="Q85" s="8">
        <v>-0.88989347213430581</v>
      </c>
      <c r="R85" s="170">
        <f t="shared" si="14"/>
        <v>-0.88789347213430581</v>
      </c>
      <c r="S85" s="14">
        <v>-2696.4207672532593</v>
      </c>
      <c r="T85" s="13">
        <v>139657.10798853994</v>
      </c>
      <c r="U85" s="14">
        <v>195808.17667296174</v>
      </c>
      <c r="V85" s="14">
        <v>139013.54205721646</v>
      </c>
      <c r="W85" s="67">
        <f t="shared" si="11"/>
        <v>180328.14548412425</v>
      </c>
      <c r="X85" s="15">
        <v>10406.876133060357</v>
      </c>
    </row>
    <row r="86" spans="1:25" x14ac:dyDescent="0.3">
      <c r="A86" s="23" t="s">
        <v>3</v>
      </c>
      <c r="B86" s="179">
        <v>2029</v>
      </c>
      <c r="C86" s="7">
        <v>75.12494613620288</v>
      </c>
      <c r="D86" s="8">
        <v>178.13032353889056</v>
      </c>
      <c r="E86" s="8">
        <v>18.689836811596631</v>
      </c>
      <c r="F86" s="176">
        <f t="shared" si="8"/>
        <v>271.94510648669007</v>
      </c>
      <c r="G86" s="9">
        <v>578.73009256991929</v>
      </c>
      <c r="H86" s="7">
        <v>93.872175651943579</v>
      </c>
      <c r="I86" s="8">
        <v>251.95029475799504</v>
      </c>
      <c r="J86" s="8">
        <v>28.927438943270889</v>
      </c>
      <c r="K86" s="176">
        <f t="shared" si="9"/>
        <v>374.74990935320949</v>
      </c>
      <c r="L86" s="8">
        <v>31.451371332204417</v>
      </c>
      <c r="M86" s="8">
        <v>2244.177981056293</v>
      </c>
      <c r="N86" s="74">
        <f t="shared" si="10"/>
        <v>2275.6293523884974</v>
      </c>
      <c r="O86" s="7">
        <v>1E-3</v>
      </c>
      <c r="P86" s="8">
        <v>1E-3</v>
      </c>
      <c r="Q86" s="8">
        <v>1E-3</v>
      </c>
      <c r="R86" s="170">
        <f t="shared" si="14"/>
        <v>3.0000000000000001E-3</v>
      </c>
      <c r="S86" s="14">
        <v>-1696.8982598185773</v>
      </c>
      <c r="T86" s="13">
        <v>142336.31885094597</v>
      </c>
      <c r="U86" s="14">
        <v>178455.34254493174</v>
      </c>
      <c r="V86" s="14">
        <v>137963.92991713999</v>
      </c>
      <c r="W86" s="67">
        <f t="shared" si="11"/>
        <v>166282.19963218426</v>
      </c>
      <c r="X86" s="15">
        <v>10748.070114126649</v>
      </c>
    </row>
    <row r="87" spans="1:25" x14ac:dyDescent="0.3">
      <c r="A87" s="23" t="s">
        <v>4</v>
      </c>
      <c r="B87" s="179">
        <v>2029</v>
      </c>
      <c r="C87" s="7">
        <v>57.649461907426257</v>
      </c>
      <c r="D87" s="8">
        <v>245.6318472674343</v>
      </c>
      <c r="E87" s="8">
        <v>25.61127401783693</v>
      </c>
      <c r="F87" s="176">
        <f t="shared" si="8"/>
        <v>328.89258319269749</v>
      </c>
      <c r="G87" s="9">
        <v>2008.7306111474904</v>
      </c>
      <c r="H87" s="7">
        <v>40.318568636041647</v>
      </c>
      <c r="I87" s="8">
        <v>162.33089583903956</v>
      </c>
      <c r="J87" s="8">
        <v>28.685242772166358</v>
      </c>
      <c r="K87" s="176">
        <f t="shared" si="9"/>
        <v>231.33470724724756</v>
      </c>
      <c r="L87" s="8">
        <v>60.351004841966976</v>
      </c>
      <c r="M87" s="8">
        <v>2841.1289689253699</v>
      </c>
      <c r="N87" s="74">
        <f t="shared" si="10"/>
        <v>2901.479973767337</v>
      </c>
      <c r="O87" s="7">
        <v>1E-3</v>
      </c>
      <c r="P87" s="8">
        <v>1E-3</v>
      </c>
      <c r="Q87" s="8">
        <v>1E-3</v>
      </c>
      <c r="R87" s="170">
        <f t="shared" si="14"/>
        <v>3.0000000000000001E-3</v>
      </c>
      <c r="S87" s="14">
        <v>-892.74836261984626</v>
      </c>
      <c r="T87" s="13">
        <v>140864.46461853763</v>
      </c>
      <c r="U87" s="14">
        <v>180621.28582852348</v>
      </c>
      <c r="V87" s="14">
        <v>136420.27519056373</v>
      </c>
      <c r="W87" s="67">
        <f t="shared" si="11"/>
        <v>168211.32417688813</v>
      </c>
      <c r="X87" s="15">
        <v>10306.601923055596</v>
      </c>
    </row>
    <row r="88" spans="1:25" x14ac:dyDescent="0.3">
      <c r="A88" s="23" t="s">
        <v>5</v>
      </c>
      <c r="B88" s="179">
        <v>2029</v>
      </c>
      <c r="C88" s="7">
        <v>69.12460025527686</v>
      </c>
      <c r="D88" s="8">
        <v>772.11591927764744</v>
      </c>
      <c r="E88" s="8">
        <v>99.389271553485912</v>
      </c>
      <c r="F88" s="176">
        <f t="shared" si="8"/>
        <v>940.62979108641025</v>
      </c>
      <c r="G88" s="9">
        <v>723.2664674555665</v>
      </c>
      <c r="H88" s="7">
        <v>43.131910054021823</v>
      </c>
      <c r="I88" s="8">
        <v>416.91692770135194</v>
      </c>
      <c r="J88" s="8">
        <v>64.755827330689641</v>
      </c>
      <c r="K88" s="176">
        <f t="shared" si="9"/>
        <v>524.80466508606344</v>
      </c>
      <c r="L88" s="8">
        <v>80.127931897591381</v>
      </c>
      <c r="M88" s="8">
        <v>8557.3337983815054</v>
      </c>
      <c r="N88" s="74">
        <f t="shared" si="10"/>
        <v>8637.4617302790975</v>
      </c>
      <c r="O88" s="7">
        <v>1E-3</v>
      </c>
      <c r="P88" s="8">
        <v>1E-3</v>
      </c>
      <c r="Q88" s="8">
        <v>1E-3</v>
      </c>
      <c r="R88" s="170">
        <f t="shared" si="14"/>
        <v>3.0000000000000001E-3</v>
      </c>
      <c r="S88" s="14">
        <v>-7914.1942628235302</v>
      </c>
      <c r="T88" s="13">
        <v>139942.02189673673</v>
      </c>
      <c r="U88" s="14">
        <v>168879.72492174263</v>
      </c>
      <c r="V88" s="14">
        <v>134980.80709776914</v>
      </c>
      <c r="W88" s="67">
        <f t="shared" si="11"/>
        <v>162318.63447719341</v>
      </c>
      <c r="X88" s="15">
        <v>9886.6916348459781</v>
      </c>
    </row>
    <row r="89" spans="1:25" ht="16.2" thickBot="1" x14ac:dyDescent="0.35">
      <c r="A89" s="24" t="s">
        <v>6</v>
      </c>
      <c r="B89" s="180">
        <v>2029</v>
      </c>
      <c r="C89" s="16">
        <v>235.60709952019386</v>
      </c>
      <c r="D89" s="17">
        <v>300.02798253316064</v>
      </c>
      <c r="E89" s="17">
        <v>34.292402160101432</v>
      </c>
      <c r="F89" s="177">
        <f t="shared" si="8"/>
        <v>569.92748421345595</v>
      </c>
      <c r="G89" s="18">
        <v>314.0450870751817</v>
      </c>
      <c r="H89" s="16">
        <v>272.03656515882705</v>
      </c>
      <c r="I89" s="17">
        <v>401.65127434873079</v>
      </c>
      <c r="J89" s="17">
        <v>39.383325914250626</v>
      </c>
      <c r="K89" s="177">
        <f t="shared" si="9"/>
        <v>713.07116542180836</v>
      </c>
      <c r="L89" s="17">
        <v>50.019959035657259</v>
      </c>
      <c r="M89" s="17">
        <v>4424.0424505733445</v>
      </c>
      <c r="N89" s="75">
        <f t="shared" si="10"/>
        <v>4474.0624096090014</v>
      </c>
      <c r="O89" s="16">
        <v>1E-3</v>
      </c>
      <c r="P89" s="17">
        <v>1E-3</v>
      </c>
      <c r="Q89" s="17">
        <v>1E-3</v>
      </c>
      <c r="R89" s="171">
        <f>SUM(O89:Q89)</f>
        <v>3.0000000000000001E-3</v>
      </c>
      <c r="S89" s="20">
        <v>-4160.0163225338201</v>
      </c>
      <c r="T89" s="19">
        <v>140068.4493722826</v>
      </c>
      <c r="U89" s="20">
        <v>183995.71683996648</v>
      </c>
      <c r="V89" s="20">
        <v>136428.14337596422</v>
      </c>
      <c r="W89" s="68">
        <f t="shared" si="11"/>
        <v>164610.2853743319</v>
      </c>
      <c r="X89" s="21">
        <v>9880.8669330187277</v>
      </c>
    </row>
    <row r="90" spans="1:25" x14ac:dyDescent="0.3">
      <c r="A90" s="22" t="s">
        <v>0</v>
      </c>
      <c r="B90" s="178">
        <v>2030</v>
      </c>
      <c r="C90" s="4">
        <v>292.25981767736027</v>
      </c>
      <c r="D90" s="5">
        <v>276.84446874077065</v>
      </c>
      <c r="E90" s="5">
        <v>36.885746499668642</v>
      </c>
      <c r="F90" s="175">
        <f t="shared" si="8"/>
        <v>605.99003291779945</v>
      </c>
      <c r="G90" s="6">
        <v>3030.9945983123371</v>
      </c>
      <c r="H90" s="4">
        <v>267.31586243896618</v>
      </c>
      <c r="I90" s="5">
        <v>247.14105270011129</v>
      </c>
      <c r="J90" s="5">
        <v>35.327460486883894</v>
      </c>
      <c r="K90" s="175">
        <f t="shared" si="9"/>
        <v>549.78437562596127</v>
      </c>
      <c r="L90" s="5">
        <v>86.560410147093222</v>
      </c>
      <c r="M90" s="5">
        <v>4595.5450441538487</v>
      </c>
      <c r="N90" s="73">
        <f t="shared" si="10"/>
        <v>4682.1054543009423</v>
      </c>
      <c r="O90" s="4">
        <v>1E-3</v>
      </c>
      <c r="P90" s="5">
        <v>1E-3</v>
      </c>
      <c r="Q90" s="5">
        <v>-1.4657445637821738E-2</v>
      </c>
      <c r="R90" s="169">
        <f t="shared" ref="R90:R95" si="15">SUM(O90:Q90)</f>
        <v>-1.2657445637821738E-2</v>
      </c>
      <c r="S90" s="11">
        <v>-1651.1098559886041</v>
      </c>
      <c r="T90" s="10">
        <v>143066.03979286033</v>
      </c>
      <c r="U90" s="11">
        <v>183391.32908557975</v>
      </c>
      <c r="V90" s="11">
        <v>135664.34398507967</v>
      </c>
      <c r="W90" s="66">
        <f t="shared" si="11"/>
        <v>160717.59876814901</v>
      </c>
      <c r="X90" s="12">
        <v>10695.882147326663</v>
      </c>
      <c r="Y90" s="122"/>
    </row>
    <row r="91" spans="1:25" x14ac:dyDescent="0.3">
      <c r="A91" s="23" t="s">
        <v>1</v>
      </c>
      <c r="B91" s="179">
        <v>2030</v>
      </c>
      <c r="C91" s="7">
        <v>126.23219350505322</v>
      </c>
      <c r="D91" s="8">
        <v>1514.430502110732</v>
      </c>
      <c r="E91" s="8">
        <v>144.87918253096527</v>
      </c>
      <c r="F91" s="176">
        <f t="shared" si="8"/>
        <v>1785.5418781467504</v>
      </c>
      <c r="G91" s="9">
        <v>637.15253325860306</v>
      </c>
      <c r="H91" s="7">
        <v>116.77209762907574</v>
      </c>
      <c r="I91" s="8">
        <v>1574.181789970839</v>
      </c>
      <c r="J91" s="8">
        <v>145.48947218978017</v>
      </c>
      <c r="K91" s="176">
        <f t="shared" si="9"/>
        <v>1836.4433597896948</v>
      </c>
      <c r="L91" s="8">
        <v>53.967936995638311</v>
      </c>
      <c r="M91" s="8">
        <v>16483.800902255403</v>
      </c>
      <c r="N91" s="74">
        <f t="shared" si="10"/>
        <v>16537.768839251043</v>
      </c>
      <c r="O91" s="7">
        <v>1E-3</v>
      </c>
      <c r="P91" s="8">
        <v>1E-3</v>
      </c>
      <c r="Q91" s="8">
        <v>-1.3133398847482822</v>
      </c>
      <c r="R91" s="170">
        <f t="shared" si="15"/>
        <v>-1.3113398847482822</v>
      </c>
      <c r="S91" s="14">
        <v>-15900.61530599244</v>
      </c>
      <c r="T91" s="13">
        <v>144573.21366602875</v>
      </c>
      <c r="U91" s="14">
        <v>197737.8640841422</v>
      </c>
      <c r="V91" s="14">
        <v>137106.02382730064</v>
      </c>
      <c r="W91" s="67">
        <f t="shared" si="11"/>
        <v>189553.86967680926</v>
      </c>
      <c r="X91" s="15">
        <v>10333.307253119736</v>
      </c>
    </row>
    <row r="92" spans="1:25" x14ac:dyDescent="0.3">
      <c r="A92" s="23" t="s">
        <v>2</v>
      </c>
      <c r="B92" s="179">
        <v>2030</v>
      </c>
      <c r="C92" s="7">
        <v>127.89150866710816</v>
      </c>
      <c r="D92" s="8">
        <v>306.26128522123508</v>
      </c>
      <c r="E92" s="8">
        <v>27.459510798873485</v>
      </c>
      <c r="F92" s="176">
        <f t="shared" si="8"/>
        <v>461.61230468721675</v>
      </c>
      <c r="G92" s="9">
        <v>818.03992012555477</v>
      </c>
      <c r="H92" s="7">
        <v>150.49616881242113</v>
      </c>
      <c r="I92" s="8">
        <v>591.82147370953817</v>
      </c>
      <c r="J92" s="8">
        <v>50.382245202317655</v>
      </c>
      <c r="K92" s="176">
        <f t="shared" si="9"/>
        <v>792.699887724277</v>
      </c>
      <c r="L92" s="8">
        <v>100.81741651840612</v>
      </c>
      <c r="M92" s="8">
        <v>3763.5095273038237</v>
      </c>
      <c r="N92" s="74">
        <f t="shared" si="10"/>
        <v>3864.3269438222296</v>
      </c>
      <c r="O92" s="7">
        <v>1E-3</v>
      </c>
      <c r="P92" s="8">
        <v>1E-3</v>
      </c>
      <c r="Q92" s="8">
        <v>-1.2925199311655513</v>
      </c>
      <c r="R92" s="170">
        <f t="shared" si="15"/>
        <v>-1.2905199311655513</v>
      </c>
      <c r="S92" s="14">
        <v>-3046.2860236966744</v>
      </c>
      <c r="T92" s="13">
        <v>145745.29919841597</v>
      </c>
      <c r="U92" s="14">
        <v>204736.49560297315</v>
      </c>
      <c r="V92" s="14">
        <v>138615.25475076839</v>
      </c>
      <c r="W92" s="67">
        <f t="shared" si="11"/>
        <v>189334.3417597384</v>
      </c>
      <c r="X92" s="15">
        <v>10727.487856638762</v>
      </c>
    </row>
    <row r="93" spans="1:25" x14ac:dyDescent="0.3">
      <c r="A93" s="23" t="s">
        <v>3</v>
      </c>
      <c r="B93" s="179">
        <v>2030</v>
      </c>
      <c r="C93" s="7">
        <v>76.790128510088309</v>
      </c>
      <c r="D93" s="8">
        <v>204.06051282542745</v>
      </c>
      <c r="E93" s="8">
        <v>22.17869247936299</v>
      </c>
      <c r="F93" s="176">
        <f t="shared" si="8"/>
        <v>303.02933381487878</v>
      </c>
      <c r="G93" s="9">
        <v>627.99072995495033</v>
      </c>
      <c r="H93" s="7">
        <v>95.864904642074961</v>
      </c>
      <c r="I93" s="8">
        <v>289.29212309415891</v>
      </c>
      <c r="J93" s="8">
        <v>34.945896805881993</v>
      </c>
      <c r="K93" s="176">
        <f t="shared" si="9"/>
        <v>420.10292454211589</v>
      </c>
      <c r="L93" s="8">
        <v>32.107008078691706</v>
      </c>
      <c r="M93" s="8">
        <v>2513.8415303804049</v>
      </c>
      <c r="N93" s="74">
        <f t="shared" si="10"/>
        <v>2545.9485384590967</v>
      </c>
      <c r="O93" s="7">
        <v>1E-3</v>
      </c>
      <c r="P93" s="8">
        <v>1E-3</v>
      </c>
      <c r="Q93" s="8">
        <v>1E-3</v>
      </c>
      <c r="R93" s="170">
        <f t="shared" si="15"/>
        <v>3.0000000000000001E-3</v>
      </c>
      <c r="S93" s="14">
        <v>-1917.9568085041467</v>
      </c>
      <c r="T93" s="13">
        <v>148413.70854875821</v>
      </c>
      <c r="U93" s="14">
        <v>184040.98299681285</v>
      </c>
      <c r="V93" s="14">
        <v>137480.75054604371</v>
      </c>
      <c r="W93" s="67">
        <f t="shared" si="11"/>
        <v>172037.9855132837</v>
      </c>
      <c r="X93" s="15">
        <v>11068.646383027066</v>
      </c>
    </row>
    <row r="94" spans="1:25" x14ac:dyDescent="0.3">
      <c r="A94" s="23" t="s">
        <v>4</v>
      </c>
      <c r="B94" s="179">
        <v>2030</v>
      </c>
      <c r="C94" s="7">
        <v>58.93954542669622</v>
      </c>
      <c r="D94" s="8">
        <v>283.22673129683574</v>
      </c>
      <c r="E94" s="8">
        <v>30.388588236409589</v>
      </c>
      <c r="F94" s="176">
        <f t="shared" si="8"/>
        <v>372.55486495994154</v>
      </c>
      <c r="G94" s="9">
        <v>2181.9900029856699</v>
      </c>
      <c r="H94" s="7">
        <v>40.941966743934195</v>
      </c>
      <c r="I94" s="8">
        <v>184.53059487006834</v>
      </c>
      <c r="J94" s="8">
        <v>35.350036548609445</v>
      </c>
      <c r="K94" s="176">
        <f t="shared" si="9"/>
        <v>260.822598162612</v>
      </c>
      <c r="L94" s="8">
        <v>64.566125516592123</v>
      </c>
      <c r="M94" s="8">
        <v>3232.4344432142138</v>
      </c>
      <c r="N94" s="74">
        <f t="shared" si="10"/>
        <v>3297.0005687308058</v>
      </c>
      <c r="O94" s="7">
        <v>1E-3</v>
      </c>
      <c r="P94" s="8">
        <v>1E-3</v>
      </c>
      <c r="Q94" s="8">
        <v>1E-3</v>
      </c>
      <c r="R94" s="170">
        <f t="shared" si="15"/>
        <v>3.0000000000000001E-3</v>
      </c>
      <c r="S94" s="14">
        <v>-1115.0095657451359</v>
      </c>
      <c r="T94" s="13">
        <v>146955.29136454375</v>
      </c>
      <c r="U94" s="14">
        <v>186093.90859328595</v>
      </c>
      <c r="V94" s="14">
        <v>135876.01047418575</v>
      </c>
      <c r="W94" s="67">
        <f t="shared" si="11"/>
        <v>173144.04718295878</v>
      </c>
      <c r="X94" s="15">
        <v>10627.178817773858</v>
      </c>
    </row>
    <row r="95" spans="1:25" x14ac:dyDescent="0.3">
      <c r="A95" s="23" t="s">
        <v>5</v>
      </c>
      <c r="B95" s="179">
        <v>2030</v>
      </c>
      <c r="C95" s="7">
        <v>70.682692536882513</v>
      </c>
      <c r="D95" s="8">
        <v>883.52137296435956</v>
      </c>
      <c r="E95" s="8">
        <v>117.91408889022489</v>
      </c>
      <c r="F95" s="176">
        <f t="shared" si="8"/>
        <v>1072.118154391467</v>
      </c>
      <c r="G95" s="9">
        <v>785.71234310601358</v>
      </c>
      <c r="H95" s="7">
        <v>42.938872804617425</v>
      </c>
      <c r="I95" s="8">
        <v>457.32213930765624</v>
      </c>
      <c r="J95" s="8">
        <v>74.622523800288661</v>
      </c>
      <c r="K95" s="176">
        <f t="shared" si="9"/>
        <v>574.88353591256237</v>
      </c>
      <c r="L95" s="8">
        <v>86.071649878042976</v>
      </c>
      <c r="M95" s="8">
        <v>9770.0246526265128</v>
      </c>
      <c r="N95" s="74">
        <f t="shared" si="10"/>
        <v>9856.0963025045548</v>
      </c>
      <c r="O95" s="7">
        <v>1E-3</v>
      </c>
      <c r="P95" s="8">
        <v>1E-3</v>
      </c>
      <c r="Q95" s="8">
        <v>1E-3</v>
      </c>
      <c r="R95" s="170">
        <f t="shared" si="15"/>
        <v>3.0000000000000001E-3</v>
      </c>
      <c r="S95" s="14">
        <v>-9070.3829593985411</v>
      </c>
      <c r="T95" s="13">
        <v>146053.06128933592</v>
      </c>
      <c r="U95" s="14">
        <v>172480.30083652894</v>
      </c>
      <c r="V95" s="14">
        <v>134440.40653685434</v>
      </c>
      <c r="W95" s="67">
        <f t="shared" si="11"/>
        <v>165568.65952656395</v>
      </c>
      <c r="X95" s="15">
        <v>10207.20615960063</v>
      </c>
    </row>
    <row r="96" spans="1:25" ht="16.2" thickBot="1" x14ac:dyDescent="0.35">
      <c r="A96" s="24" t="s">
        <v>6</v>
      </c>
      <c r="B96" s="180">
        <v>2030</v>
      </c>
      <c r="C96" s="16">
        <v>240.90186873119461</v>
      </c>
      <c r="D96" s="17">
        <v>343.71459624842248</v>
      </c>
      <c r="E96" s="17">
        <v>40.684445408403825</v>
      </c>
      <c r="F96" s="177">
        <f t="shared" si="8"/>
        <v>625.30091038802095</v>
      </c>
      <c r="G96" s="18">
        <v>341.40307344942926</v>
      </c>
      <c r="H96" s="16">
        <v>279.36788198329413</v>
      </c>
      <c r="I96" s="17">
        <v>467.77029575541019</v>
      </c>
      <c r="J96" s="17">
        <v>46.896137071698483</v>
      </c>
      <c r="K96" s="177">
        <f t="shared" si="9"/>
        <v>794.03431481040286</v>
      </c>
      <c r="L96" s="17">
        <v>52.783065810999645</v>
      </c>
      <c r="M96" s="17">
        <v>4885.554786283903</v>
      </c>
      <c r="N96" s="75">
        <f t="shared" si="10"/>
        <v>4938.3378520949027</v>
      </c>
      <c r="O96" s="16">
        <v>1E-3</v>
      </c>
      <c r="P96" s="17">
        <v>1E-3</v>
      </c>
      <c r="Q96" s="17">
        <v>1E-3</v>
      </c>
      <c r="R96" s="171">
        <f>SUM(O96:Q96)</f>
        <v>3.0000000000000001E-3</v>
      </c>
      <c r="S96" s="20">
        <v>-4596.9337786454726</v>
      </c>
      <c r="T96" s="19">
        <v>146135.42916998302</v>
      </c>
      <c r="U96" s="20">
        <v>191692.70299578825</v>
      </c>
      <c r="V96" s="20">
        <v>136138.70981676152</v>
      </c>
      <c r="W96" s="68">
        <f t="shared" si="11"/>
        <v>172383.07557708773</v>
      </c>
      <c r="X96" s="21">
        <v>10201.450377387922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69</v>
      </c>
    </row>
    <row r="101" spans="1:24" s="41" customFormat="1" ht="16.2" thickBot="1" x14ac:dyDescent="0.35">
      <c r="A101" s="115"/>
      <c r="B101" s="80"/>
      <c r="C101" s="480" t="s">
        <v>26</v>
      </c>
      <c r="D101" s="479"/>
      <c r="E101" s="479"/>
      <c r="F101" s="479"/>
      <c r="G101" s="481"/>
      <c r="H101" s="480" t="s">
        <v>27</v>
      </c>
      <c r="I101" s="479"/>
      <c r="J101" s="479"/>
      <c r="K101" s="479"/>
      <c r="L101" s="479"/>
      <c r="M101" s="479"/>
      <c r="N101" s="481"/>
      <c r="O101" s="479" t="s">
        <v>42</v>
      </c>
      <c r="P101" s="479"/>
      <c r="Q101" s="479"/>
      <c r="R101" s="479"/>
      <c r="S101" s="481"/>
      <c r="T101" s="480" t="s">
        <v>28</v>
      </c>
      <c r="U101" s="479"/>
      <c r="V101" s="479"/>
      <c r="W101" s="479"/>
      <c r="X101" s="481"/>
    </row>
    <row r="102" spans="1:24" s="41" customFormat="1" ht="16.2" thickBot="1" x14ac:dyDescent="0.35">
      <c r="A102" s="117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160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08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L116" si="16">SUMIFS(C$6:C$96,$B$6:$B$96,$B104)</f>
        <v>754.57999192206955</v>
      </c>
      <c r="D104" s="50">
        <f t="shared" si="16"/>
        <v>1059.4367831280681</v>
      </c>
      <c r="E104" s="50">
        <f t="shared" si="16"/>
        <v>97.747074134229734</v>
      </c>
      <c r="F104" s="183">
        <f t="shared" si="16"/>
        <v>1911.7638491843675</v>
      </c>
      <c r="G104" s="50">
        <f t="shared" si="16"/>
        <v>4246.4333566721834</v>
      </c>
      <c r="H104" s="77">
        <f t="shared" si="16"/>
        <v>754.57999192206944</v>
      </c>
      <c r="I104" s="50">
        <f t="shared" si="16"/>
        <v>1059.4367831280688</v>
      </c>
      <c r="J104" s="50">
        <f t="shared" si="16"/>
        <v>95.751636940187311</v>
      </c>
      <c r="K104" s="183">
        <f t="shared" si="16"/>
        <v>1909.7684119903254</v>
      </c>
      <c r="L104" s="50">
        <f t="shared" si="16"/>
        <v>217.21155814113013</v>
      </c>
      <c r="M104" s="50">
        <f t="shared" ref="M104:S116" si="17">SUMIFS(M$6:M$96,$B$6:$B$96,$B104)</f>
        <v>12835.395477989521</v>
      </c>
      <c r="N104" s="204">
        <f t="shared" si="17"/>
        <v>13052.60703613065</v>
      </c>
      <c r="O104" s="49">
        <f t="shared" si="17"/>
        <v>7.0000000000000001E-3</v>
      </c>
      <c r="P104" s="49">
        <f t="shared" si="17"/>
        <v>7.0000000000000001E-3</v>
      </c>
      <c r="Q104" s="49">
        <f t="shared" si="17"/>
        <v>2.0024371940423991</v>
      </c>
      <c r="R104" s="209">
        <f t="shared" si="17"/>
        <v>2.0164371940423993</v>
      </c>
      <c r="S104" s="50">
        <f t="shared" si="17"/>
        <v>-8806.1666794584653</v>
      </c>
      <c r="T104" s="77">
        <f>SUMPRODUCT(T6:T12,H6:H12)/SUM(H6:H12)</f>
        <v>79291.006026788396</v>
      </c>
      <c r="U104" s="50">
        <f>SUMPRODUCT(U6:U12,I6:I12)/SUM(I6:I12)</f>
        <v>79472.188203116224</v>
      </c>
      <c r="V104" s="50">
        <f>SUMPRODUCT(V6:V12,J6:J12)/SUM(J6:J12)</f>
        <v>82941.792586116571</v>
      </c>
      <c r="W104" s="183">
        <f>SUMPRODUCT(T104:V104,H104:J104)/K104</f>
        <v>79574.558654334178</v>
      </c>
      <c r="X104" s="51">
        <f>SUMPRODUCT(X6:X12,N6:N12)/SUM(N6:N12)</f>
        <v>7099.9176596539928</v>
      </c>
    </row>
    <row r="105" spans="1:24" x14ac:dyDescent="0.3">
      <c r="A105" s="152" t="s">
        <v>41</v>
      </c>
      <c r="B105" s="116">
        <v>2019</v>
      </c>
      <c r="C105" s="78">
        <f t="shared" si="16"/>
        <v>772.20339949445133</v>
      </c>
      <c r="D105" s="53">
        <f t="shared" si="16"/>
        <v>1141.9485794719549</v>
      </c>
      <c r="E105" s="53">
        <f t="shared" si="16"/>
        <v>104.20611300689467</v>
      </c>
      <c r="F105" s="184">
        <f t="shared" si="16"/>
        <v>2018.3580919733008</v>
      </c>
      <c r="G105" s="53">
        <f t="shared" si="16"/>
        <v>4299.7064940934306</v>
      </c>
      <c r="H105" s="78">
        <f t="shared" si="16"/>
        <v>772.20339949445156</v>
      </c>
      <c r="I105" s="53">
        <f t="shared" si="16"/>
        <v>1141.9485794719549</v>
      </c>
      <c r="J105" s="53">
        <f t="shared" si="16"/>
        <v>104.20611300689467</v>
      </c>
      <c r="K105" s="184">
        <f t="shared" si="16"/>
        <v>2018.3580919733013</v>
      </c>
      <c r="L105" s="53">
        <f t="shared" si="16"/>
        <v>226.06826208998152</v>
      </c>
      <c r="M105" s="53">
        <f t="shared" si="17"/>
        <v>13969.154831078422</v>
      </c>
      <c r="N105" s="205">
        <f t="shared" si="17"/>
        <v>14195.223093168403</v>
      </c>
      <c r="O105" s="52">
        <f t="shared" si="17"/>
        <v>7.0000000000000001E-3</v>
      </c>
      <c r="P105" s="52">
        <f t="shared" si="17"/>
        <v>7.0000000000000001E-3</v>
      </c>
      <c r="Q105" s="52">
        <f t="shared" si="17"/>
        <v>7.0000000000000001E-3</v>
      </c>
      <c r="R105" s="210">
        <f t="shared" si="17"/>
        <v>2.0999999999999998E-2</v>
      </c>
      <c r="S105" s="53">
        <f t="shared" si="17"/>
        <v>-9895.5095990749724</v>
      </c>
      <c r="T105" s="78">
        <f>SUMPRODUCT(T13:T19,H13:H19)/SUM(H13:H19)</f>
        <v>83846.58725437065</v>
      </c>
      <c r="U105" s="53">
        <f>SUMPRODUCT(U13:U19,I13:I19)/SUM(I13:I19)</f>
        <v>88559.742242896464</v>
      </c>
      <c r="V105" s="53">
        <f>SUMPRODUCT(V13:V19,J13:J19)/SUM(J13:J19)</f>
        <v>89476.741464794002</v>
      </c>
      <c r="W105" s="184">
        <f t="shared" ref="W105:W116" si="18">SUMPRODUCT(T105:V105,H105:J105)/K105</f>
        <v>86803.880686895398</v>
      </c>
      <c r="X105" s="54">
        <f>SUMPRODUCT(X13:X19,N13:N19)/SUM(N13:N19)</f>
        <v>7399.8547294338468</v>
      </c>
    </row>
    <row r="106" spans="1:24" x14ac:dyDescent="0.3">
      <c r="A106" s="152" t="s">
        <v>41</v>
      </c>
      <c r="B106" s="116">
        <v>2020</v>
      </c>
      <c r="C106" s="78">
        <f t="shared" si="16"/>
        <v>790.5086133248426</v>
      </c>
      <c r="D106" s="53">
        <f t="shared" si="16"/>
        <v>1238.3420593186243</v>
      </c>
      <c r="E106" s="53">
        <f t="shared" si="16"/>
        <v>113.24335881397138</v>
      </c>
      <c r="F106" s="184">
        <f t="shared" si="16"/>
        <v>2142.0940314574386</v>
      </c>
      <c r="G106" s="53">
        <f t="shared" si="16"/>
        <v>4472.187590885892</v>
      </c>
      <c r="H106" s="78">
        <f t="shared" si="16"/>
        <v>790.50861332484817</v>
      </c>
      <c r="I106" s="53">
        <f t="shared" si="16"/>
        <v>1238.3420593186211</v>
      </c>
      <c r="J106" s="53">
        <f t="shared" si="16"/>
        <v>113.24335881397091</v>
      </c>
      <c r="K106" s="184">
        <f t="shared" si="16"/>
        <v>2142.09403145744</v>
      </c>
      <c r="L106" s="53">
        <f t="shared" si="16"/>
        <v>239.6150214715154</v>
      </c>
      <c r="M106" s="53">
        <f t="shared" si="17"/>
        <v>15346.27221822205</v>
      </c>
      <c r="N106" s="205">
        <f t="shared" si="17"/>
        <v>15585.887239693564</v>
      </c>
      <c r="O106" s="52">
        <f t="shared" si="17"/>
        <v>7.0000000000000001E-3</v>
      </c>
      <c r="P106" s="52">
        <f t="shared" si="17"/>
        <v>7.0000000000000001E-3</v>
      </c>
      <c r="Q106" s="52">
        <f t="shared" si="17"/>
        <v>7.0000000000000001E-3</v>
      </c>
      <c r="R106" s="210">
        <f t="shared" si="17"/>
        <v>2.0999999999999998E-2</v>
      </c>
      <c r="S106" s="53">
        <f t="shared" si="17"/>
        <v>-11113.692648807933</v>
      </c>
      <c r="T106" s="78">
        <f>SUMPRODUCT(T20:T26,H20:H26)/SUM(H20:H26)</f>
        <v>88693.084384846763</v>
      </c>
      <c r="U106" s="53">
        <f>SUMPRODUCT(U20:U26,I20:I26)/SUM(I20:I26)</f>
        <v>98140.458666672828</v>
      </c>
      <c r="V106" s="53">
        <f>SUMPRODUCT(V20:V26,J20:J26)/SUM(J20:J26)</f>
        <v>96943.217728708332</v>
      </c>
      <c r="W106" s="184">
        <f t="shared" si="18"/>
        <v>94590.749729274612</v>
      </c>
      <c r="X106" s="54">
        <f>SUMPRODUCT(X20:X26,N20:N26)/SUM(N20:N26)</f>
        <v>7616.87167149173</v>
      </c>
    </row>
    <row r="107" spans="1:24" x14ac:dyDescent="0.3">
      <c r="A107" s="152" t="s">
        <v>41</v>
      </c>
      <c r="B107" s="116">
        <v>2021</v>
      </c>
      <c r="C107" s="78">
        <f t="shared" si="16"/>
        <v>809.1296040253867</v>
      </c>
      <c r="D107" s="53">
        <f t="shared" si="16"/>
        <v>1350.3627911452413</v>
      </c>
      <c r="E107" s="53">
        <f t="shared" si="16"/>
        <v>124.11610913518216</v>
      </c>
      <c r="F107" s="184">
        <f t="shared" si="16"/>
        <v>2283.6085043058101</v>
      </c>
      <c r="G107" s="53">
        <f t="shared" si="16"/>
        <v>4683.9625888965093</v>
      </c>
      <c r="H107" s="78">
        <f t="shared" si="16"/>
        <v>809.12960402538693</v>
      </c>
      <c r="I107" s="53">
        <f t="shared" si="16"/>
        <v>1350.3627911452411</v>
      </c>
      <c r="J107" s="53">
        <f t="shared" si="16"/>
        <v>124.11610913518206</v>
      </c>
      <c r="K107" s="184">
        <f t="shared" si="16"/>
        <v>2283.6085043058097</v>
      </c>
      <c r="L107" s="53">
        <f t="shared" si="16"/>
        <v>255.16016118432935</v>
      </c>
      <c r="M107" s="53">
        <f t="shared" si="17"/>
        <v>16874.698466112291</v>
      </c>
      <c r="N107" s="205">
        <f t="shared" si="17"/>
        <v>17129.858627296624</v>
      </c>
      <c r="O107" s="52">
        <f t="shared" si="17"/>
        <v>7.0000000000000001E-3</v>
      </c>
      <c r="P107" s="52">
        <f t="shared" si="17"/>
        <v>7.0000000000000001E-3</v>
      </c>
      <c r="Q107" s="52">
        <f t="shared" si="17"/>
        <v>7.0000000000000001E-3</v>
      </c>
      <c r="R107" s="210">
        <f t="shared" si="17"/>
        <v>2.0999999999999998E-2</v>
      </c>
      <c r="S107" s="53">
        <f t="shared" si="17"/>
        <v>-12445.88903840011</v>
      </c>
      <c r="T107" s="78">
        <f>SUMPRODUCT(T27:T33,H27:H33)/SUM(H27:H33)</f>
        <v>93736.839569989184</v>
      </c>
      <c r="U107" s="53">
        <f>SUMPRODUCT(U27:U33,I27:I33)/SUM(I27:I33)</f>
        <v>108082.18570429114</v>
      </c>
      <c r="V107" s="53">
        <f>SUMPRODUCT(V27:V33,J27:J33)/SUM(J27:J33)</f>
        <v>104178.22217604454</v>
      </c>
      <c r="W107" s="184">
        <f t="shared" si="18"/>
        <v>102787.14980922111</v>
      </c>
      <c r="X107" s="54">
        <f>SUMPRODUCT(X27:X33,N27:N33)/SUM(N27:N33)</f>
        <v>7872.0783336510312</v>
      </c>
    </row>
    <row r="108" spans="1:24" x14ac:dyDescent="0.3">
      <c r="A108" s="152" t="s">
        <v>41</v>
      </c>
      <c r="B108" s="116">
        <v>2022</v>
      </c>
      <c r="C108" s="78">
        <f t="shared" si="16"/>
        <v>828.12708751966738</v>
      </c>
      <c r="D108" s="53">
        <f t="shared" si="16"/>
        <v>1480.917510349218</v>
      </c>
      <c r="E108" s="53">
        <f t="shared" si="16"/>
        <v>137.22180919660599</v>
      </c>
      <c r="F108" s="184">
        <f t="shared" si="16"/>
        <v>2446.266407065491</v>
      </c>
      <c r="G108" s="53">
        <f t="shared" si="16"/>
        <v>4929.3802185939603</v>
      </c>
      <c r="H108" s="78">
        <f t="shared" si="16"/>
        <v>828.12708751966727</v>
      </c>
      <c r="I108" s="53">
        <f t="shared" si="16"/>
        <v>1480.9175103492178</v>
      </c>
      <c r="J108" s="53">
        <f t="shared" si="16"/>
        <v>137.22180919660599</v>
      </c>
      <c r="K108" s="184">
        <f t="shared" si="16"/>
        <v>2446.2664070654905</v>
      </c>
      <c r="L108" s="53">
        <f t="shared" si="16"/>
        <v>273.15069533453942</v>
      </c>
      <c r="M108" s="53">
        <f t="shared" si="17"/>
        <v>18599.714423949408</v>
      </c>
      <c r="N108" s="205">
        <f t="shared" si="17"/>
        <v>18872.865119283942</v>
      </c>
      <c r="O108" s="52">
        <f t="shared" si="17"/>
        <v>7.0000000000000001E-3</v>
      </c>
      <c r="P108" s="52">
        <f t="shared" si="17"/>
        <v>7.0000000000000001E-3</v>
      </c>
      <c r="Q108" s="52">
        <f t="shared" si="17"/>
        <v>7.0000000000000001E-3</v>
      </c>
      <c r="R108" s="210">
        <f t="shared" si="17"/>
        <v>2.0999999999999998E-2</v>
      </c>
      <c r="S108" s="53">
        <f t="shared" si="17"/>
        <v>-13943.477900689984</v>
      </c>
      <c r="T108" s="78">
        <f>SUMPRODUCT(T34:T40,H34:H40)/SUM(H34:H40)</f>
        <v>98970.340034322537</v>
      </c>
      <c r="U108" s="53">
        <f>SUMPRODUCT(U34:U40,I34:I40)/SUM(I34:I40)</f>
        <v>118274.85091456142</v>
      </c>
      <c r="V108" s="53">
        <f>SUMPRODUCT(V34:V40,J34:J40)/SUM(J34:J40)</f>
        <v>111018.39662390381</v>
      </c>
      <c r="W108" s="184">
        <f t="shared" si="18"/>
        <v>111332.70752890613</v>
      </c>
      <c r="X108" s="54">
        <f>SUMPRODUCT(X34:X40,N34:N40)/SUM(N34:N40)</f>
        <v>8138.9404904865742</v>
      </c>
    </row>
    <row r="109" spans="1:24" x14ac:dyDescent="0.3">
      <c r="A109" s="152" t="s">
        <v>41</v>
      </c>
      <c r="B109" s="116">
        <v>2023</v>
      </c>
      <c r="C109" s="78">
        <f t="shared" si="16"/>
        <v>847.54232686553473</v>
      </c>
      <c r="D109" s="53">
        <f t="shared" si="16"/>
        <v>1633.4819205984813</v>
      </c>
      <c r="E109" s="53">
        <f t="shared" si="16"/>
        <v>153.05057809914356</v>
      </c>
      <c r="F109" s="184">
        <f t="shared" si="16"/>
        <v>2634.0748255631602</v>
      </c>
      <c r="G109" s="53">
        <f t="shared" si="16"/>
        <v>5197.9054138386064</v>
      </c>
      <c r="H109" s="78">
        <f t="shared" si="16"/>
        <v>847.54232686553473</v>
      </c>
      <c r="I109" s="53">
        <f t="shared" si="16"/>
        <v>1633.4819205984813</v>
      </c>
      <c r="J109" s="53">
        <f t="shared" si="16"/>
        <v>153.05057809914359</v>
      </c>
      <c r="K109" s="184">
        <f t="shared" si="16"/>
        <v>2634.0748255631602</v>
      </c>
      <c r="L109" s="53">
        <f t="shared" si="16"/>
        <v>294.04856517512235</v>
      </c>
      <c r="M109" s="53">
        <f t="shared" si="17"/>
        <v>20569.534681159985</v>
      </c>
      <c r="N109" s="205">
        <f t="shared" si="17"/>
        <v>20863.583246335107</v>
      </c>
      <c r="O109" s="52">
        <f t="shared" si="17"/>
        <v>7.0000000000000001E-3</v>
      </c>
      <c r="P109" s="52">
        <f t="shared" si="17"/>
        <v>7.0000000000000001E-3</v>
      </c>
      <c r="Q109" s="52">
        <f t="shared" si="17"/>
        <v>7.0000000000000001E-3</v>
      </c>
      <c r="R109" s="210">
        <f t="shared" si="17"/>
        <v>2.0999999999999998E-2</v>
      </c>
      <c r="S109" s="53">
        <f t="shared" si="17"/>
        <v>-15665.6708324965</v>
      </c>
      <c r="T109" s="78">
        <f>SUMPRODUCT(T41:T47,H41:H47)/SUM(H41:H47)</f>
        <v>104383.63738379253</v>
      </c>
      <c r="U109" s="53">
        <f>SUMPRODUCT(U41:U47,I41:I47)/SUM(I41:I47)</f>
        <v>128596.26495811855</v>
      </c>
      <c r="V109" s="53">
        <f>SUMPRODUCT(V41:V47,J41:J47)/SUM(J41:J47)</f>
        <v>117312.59348829917</v>
      </c>
      <c r="W109" s="184">
        <f t="shared" si="18"/>
        <v>120149.96003940653</v>
      </c>
      <c r="X109" s="54">
        <f>SUMPRODUCT(X41:X47,N41:N47)/SUM(N41:N47)</f>
        <v>8395.9899053185509</v>
      </c>
    </row>
    <row r="110" spans="1:24" x14ac:dyDescent="0.3">
      <c r="A110" s="152" t="s">
        <v>41</v>
      </c>
      <c r="B110" s="116">
        <v>2024</v>
      </c>
      <c r="C110" s="78">
        <f t="shared" si="16"/>
        <v>867.34641208107826</v>
      </c>
      <c r="D110" s="53">
        <f t="shared" si="16"/>
        <v>1812.1182258245558</v>
      </c>
      <c r="E110" s="53">
        <f t="shared" si="16"/>
        <v>172.21156450692479</v>
      </c>
      <c r="F110" s="184">
        <f t="shared" si="16"/>
        <v>2851.6762024125587</v>
      </c>
      <c r="G110" s="53">
        <f t="shared" si="16"/>
        <v>5505.050515820516</v>
      </c>
      <c r="H110" s="78">
        <f t="shared" si="16"/>
        <v>867.34641208107837</v>
      </c>
      <c r="I110" s="53">
        <f t="shared" si="16"/>
        <v>1812.118225824556</v>
      </c>
      <c r="J110" s="53">
        <f t="shared" si="16"/>
        <v>172.2115645069249</v>
      </c>
      <c r="K110" s="184">
        <f t="shared" si="16"/>
        <v>2851.6762024125592</v>
      </c>
      <c r="L110" s="53">
        <f t="shared" si="16"/>
        <v>317.48376966633293</v>
      </c>
      <c r="M110" s="53">
        <f t="shared" si="17"/>
        <v>22814.213012279728</v>
      </c>
      <c r="N110" s="205">
        <f t="shared" si="17"/>
        <v>23131.696781946059</v>
      </c>
      <c r="O110" s="52">
        <f t="shared" si="17"/>
        <v>7.0000000000000001E-3</v>
      </c>
      <c r="P110" s="52">
        <f t="shared" si="17"/>
        <v>7.0000000000000001E-3</v>
      </c>
      <c r="Q110" s="52">
        <f t="shared" si="17"/>
        <v>7.0000000000000001E-3</v>
      </c>
      <c r="R110" s="210">
        <f t="shared" si="17"/>
        <v>2.0999999999999998E-2</v>
      </c>
      <c r="S110" s="53">
        <f t="shared" si="17"/>
        <v>-17626.639266125541</v>
      </c>
      <c r="T110" s="78">
        <f>SUMPRODUCT(T48:T54,H48:H54)/SUM(H48:H54)</f>
        <v>109984.12976882287</v>
      </c>
      <c r="U110" s="53">
        <f>SUMPRODUCT(U48:U54,I48:I54)/SUM(I48:I54)</f>
        <v>138936.11190506851</v>
      </c>
      <c r="V110" s="53">
        <f>SUMPRODUCT(V48:V54,J48:J54)/SUM(J48:J54)</f>
        <v>122933.83939435163</v>
      </c>
      <c r="W110" s="184">
        <f t="shared" si="18"/>
        <v>129163.90347913683</v>
      </c>
      <c r="X110" s="54">
        <f>SUMPRODUCT(X48:X54,N48:N54)/SUM(N48:N54)</f>
        <v>8662.9206370290594</v>
      </c>
    </row>
    <row r="111" spans="1:24" x14ac:dyDescent="0.3">
      <c r="A111" s="152" t="s">
        <v>41</v>
      </c>
      <c r="B111" s="116">
        <v>2025</v>
      </c>
      <c r="C111" s="78">
        <f t="shared" si="16"/>
        <v>887.54465583267847</v>
      </c>
      <c r="D111" s="53">
        <f t="shared" si="16"/>
        <v>2021.8922217471593</v>
      </c>
      <c r="E111" s="53">
        <f t="shared" si="16"/>
        <v>195.49095518234503</v>
      </c>
      <c r="F111" s="184">
        <f t="shared" si="16"/>
        <v>3104.9278327621823</v>
      </c>
      <c r="G111" s="53">
        <f t="shared" si="16"/>
        <v>5855.4998372834325</v>
      </c>
      <c r="H111" s="78">
        <f t="shared" si="16"/>
        <v>887.54465583267847</v>
      </c>
      <c r="I111" s="53">
        <f t="shared" si="16"/>
        <v>2021.8922217471588</v>
      </c>
      <c r="J111" s="53">
        <f t="shared" si="16"/>
        <v>195.49095518234503</v>
      </c>
      <c r="K111" s="184">
        <f t="shared" si="16"/>
        <v>3104.9278327621823</v>
      </c>
      <c r="L111" s="53">
        <f t="shared" si="16"/>
        <v>343.08718242852314</v>
      </c>
      <c r="M111" s="53">
        <f t="shared" si="17"/>
        <v>25384.916268607492</v>
      </c>
      <c r="N111" s="205">
        <f t="shared" si="17"/>
        <v>25728.003451036013</v>
      </c>
      <c r="O111" s="52">
        <f t="shared" si="17"/>
        <v>7.0000000000000001E-3</v>
      </c>
      <c r="P111" s="52">
        <f t="shared" si="17"/>
        <v>7.0000000000000001E-3</v>
      </c>
      <c r="Q111" s="52">
        <f t="shared" si="17"/>
        <v>7.0000000000000001E-3</v>
      </c>
      <c r="R111" s="210">
        <f t="shared" si="17"/>
        <v>2.0999999999999998E-2</v>
      </c>
      <c r="S111" s="53">
        <f t="shared" si="17"/>
        <v>-19872.496613752581</v>
      </c>
      <c r="T111" s="78">
        <f>SUMPRODUCT(T55:T61,H55:H61)/SUM(H55:H61)</f>
        <v>115768.36353600402</v>
      </c>
      <c r="U111" s="53">
        <f>SUMPRODUCT(U55:U61,I55:I61)/SUM(I55:I61)</f>
        <v>149168.85154701551</v>
      </c>
      <c r="V111" s="53">
        <f>SUMPRODUCT(V55:V61,J55:J61)/SUM(J55:J61)</f>
        <v>127760.55091503861</v>
      </c>
      <c r="W111" s="184">
        <f t="shared" si="18"/>
        <v>138273.4119110941</v>
      </c>
      <c r="X111" s="54">
        <f>SUMPRODUCT(X55:X61,N55:N61)/SUM(N55:N61)</f>
        <v>8940.0865286598328</v>
      </c>
    </row>
    <row r="112" spans="1:24" x14ac:dyDescent="0.3">
      <c r="A112" s="152" t="s">
        <v>41</v>
      </c>
      <c r="B112" s="116">
        <v>2026</v>
      </c>
      <c r="C112" s="78">
        <f t="shared" si="16"/>
        <v>908.16437989670749</v>
      </c>
      <c r="D112" s="53">
        <f t="shared" si="16"/>
        <v>2269.0818201476804</v>
      </c>
      <c r="E112" s="53">
        <f t="shared" si="16"/>
        <v>223.90326745823856</v>
      </c>
      <c r="F112" s="184">
        <f t="shared" si="16"/>
        <v>3401.1494675026265</v>
      </c>
      <c r="G112" s="53">
        <f t="shared" si="16"/>
        <v>6250.5047270581381</v>
      </c>
      <c r="H112" s="78">
        <f t="shared" si="16"/>
        <v>908.16437989670737</v>
      </c>
      <c r="I112" s="53">
        <f t="shared" si="16"/>
        <v>2269.08182014768</v>
      </c>
      <c r="J112" s="53">
        <f t="shared" si="16"/>
        <v>223.90326745823867</v>
      </c>
      <c r="K112" s="184">
        <f t="shared" si="16"/>
        <v>3401.1494675026261</v>
      </c>
      <c r="L112" s="53">
        <f t="shared" si="16"/>
        <v>370.84158659899214</v>
      </c>
      <c r="M112" s="53">
        <f t="shared" si="17"/>
        <v>28355.778851659226</v>
      </c>
      <c r="N112" s="205">
        <f t="shared" si="17"/>
        <v>28726.620438258222</v>
      </c>
      <c r="O112" s="52">
        <f t="shared" si="17"/>
        <v>7.0000000000000001E-3</v>
      </c>
      <c r="P112" s="52">
        <f t="shared" si="17"/>
        <v>7.0000000000000001E-3</v>
      </c>
      <c r="Q112" s="52">
        <f t="shared" si="17"/>
        <v>7.0000000000000001E-3</v>
      </c>
      <c r="R112" s="210">
        <f t="shared" si="17"/>
        <v>2.0999999999999998E-2</v>
      </c>
      <c r="S112" s="53">
        <f t="shared" si="17"/>
        <v>-22476.108711200075</v>
      </c>
      <c r="T112" s="78">
        <f>SUMPRODUCT(T62:T68,H62:H68)/SUM(H62:H68)</f>
        <v>121728.95771566806</v>
      </c>
      <c r="U112" s="53">
        <f>SUMPRODUCT(U62:U68,I62:I68)/SUM(I62:I68)</f>
        <v>159157.55042984695</v>
      </c>
      <c r="V112" s="53">
        <f>SUMPRODUCT(V62:V68,J62:J68)/SUM(J62:J68)</f>
        <v>131681.22843544954</v>
      </c>
      <c r="W112" s="184">
        <f t="shared" si="18"/>
        <v>147354.67221219686</v>
      </c>
      <c r="X112" s="54">
        <f>SUMPRODUCT(X62:X68,N62:N68)/SUM(N62:N68)</f>
        <v>9215.9643401494923</v>
      </c>
    </row>
    <row r="113" spans="1:29" x14ac:dyDescent="0.3">
      <c r="A113" s="152" t="s">
        <v>41</v>
      </c>
      <c r="B113" s="116">
        <v>2027</v>
      </c>
      <c r="C113" s="78">
        <f t="shared" si="16"/>
        <v>929.02667666720527</v>
      </c>
      <c r="D113" s="53">
        <f t="shared" si="16"/>
        <v>2561.0246851990742</v>
      </c>
      <c r="E113" s="53">
        <f t="shared" si="16"/>
        <v>258.64394552277014</v>
      </c>
      <c r="F113" s="184">
        <f t="shared" si="16"/>
        <v>3748.695307389049</v>
      </c>
      <c r="G113" s="53">
        <f t="shared" si="16"/>
        <v>6694.3544865991098</v>
      </c>
      <c r="H113" s="78">
        <f t="shared" si="16"/>
        <v>929.02667666720527</v>
      </c>
      <c r="I113" s="53">
        <f t="shared" si="16"/>
        <v>2561.0246851990742</v>
      </c>
      <c r="J113" s="53">
        <f t="shared" si="16"/>
        <v>258.87511772831607</v>
      </c>
      <c r="K113" s="184">
        <f t="shared" si="16"/>
        <v>3748.9264795945951</v>
      </c>
      <c r="L113" s="53">
        <f t="shared" si="16"/>
        <v>398.133439007802</v>
      </c>
      <c r="M113" s="53">
        <f t="shared" si="17"/>
        <v>31711.778496983832</v>
      </c>
      <c r="N113" s="205">
        <f t="shared" si="17"/>
        <v>32109.911935991629</v>
      </c>
      <c r="O113" s="52">
        <f t="shared" si="17"/>
        <v>7.0000000000000001E-3</v>
      </c>
      <c r="P113" s="52">
        <f t="shared" si="17"/>
        <v>7.0000000000000001E-3</v>
      </c>
      <c r="Q113" s="52">
        <f t="shared" si="17"/>
        <v>-0.22417220554600983</v>
      </c>
      <c r="R113" s="210">
        <f t="shared" si="17"/>
        <v>-0.21017220554600982</v>
      </c>
      <c r="S113" s="53">
        <f t="shared" si="17"/>
        <v>-25415.550449392522</v>
      </c>
      <c r="T113" s="78">
        <f>SUMPRODUCT(T69:T75,H69:H75)/SUM(H69:H75)</f>
        <v>127584.88266193731</v>
      </c>
      <c r="U113" s="53">
        <f>SUMPRODUCT(U69:U75,I69:I75)/SUM(I69:I75)</f>
        <v>168572.85056740249</v>
      </c>
      <c r="V113" s="53">
        <f>SUMPRODUCT(V69:V75,J69:J75)/SUM(J69:J75)</f>
        <v>134548.05295594703</v>
      </c>
      <c r="W113" s="184">
        <f t="shared" si="18"/>
        <v>156066.04645985054</v>
      </c>
      <c r="X113" s="54">
        <f>SUMPRODUCT(X69:X75,N69:N75)/SUM(N69:N75)</f>
        <v>9501.8903445488486</v>
      </c>
    </row>
    <row r="114" spans="1:29" x14ac:dyDescent="0.3">
      <c r="A114" s="152" t="s">
        <v>41</v>
      </c>
      <c r="B114" s="116">
        <v>2028</v>
      </c>
      <c r="C114" s="78">
        <f t="shared" si="16"/>
        <v>950.13669827755825</v>
      </c>
      <c r="D114" s="53">
        <f t="shared" si="16"/>
        <v>2907.0745744369988</v>
      </c>
      <c r="E114" s="53">
        <f t="shared" si="16"/>
        <v>301.3508839583285</v>
      </c>
      <c r="F114" s="184">
        <f t="shared" si="16"/>
        <v>4158.5621566728851</v>
      </c>
      <c r="G114" s="53">
        <f t="shared" si="16"/>
        <v>7194.0936825542149</v>
      </c>
      <c r="H114" s="78">
        <f t="shared" si="16"/>
        <v>950.13669827755848</v>
      </c>
      <c r="I114" s="53">
        <f t="shared" si="16"/>
        <v>2907.0745744369988</v>
      </c>
      <c r="J114" s="53">
        <f t="shared" si="16"/>
        <v>302.17330640594309</v>
      </c>
      <c r="K114" s="184">
        <f t="shared" si="16"/>
        <v>4159.3845791205003</v>
      </c>
      <c r="L114" s="53">
        <f t="shared" si="16"/>
        <v>424.1489789961866</v>
      </c>
      <c r="M114" s="53">
        <f t="shared" si="17"/>
        <v>35521.998852251018</v>
      </c>
      <c r="N114" s="205">
        <f t="shared" si="17"/>
        <v>35946.147831247203</v>
      </c>
      <c r="O114" s="52">
        <f t="shared" si="17"/>
        <v>7.0000000000000001E-3</v>
      </c>
      <c r="P114" s="52">
        <f t="shared" si="17"/>
        <v>7.0000000000000001E-3</v>
      </c>
      <c r="Q114" s="52">
        <f t="shared" si="17"/>
        <v>-0.81542244761429827</v>
      </c>
      <c r="R114" s="210">
        <f t="shared" si="17"/>
        <v>-0.80142244761429826</v>
      </c>
      <c r="S114" s="53">
        <f t="shared" si="17"/>
        <v>-28752.047148692986</v>
      </c>
      <c r="T114" s="78">
        <f>SUMPRODUCT(T76:T82,H76:H82)/SUM(H76:H82)</f>
        <v>133307.15965185378</v>
      </c>
      <c r="U114" s="53">
        <f>SUMPRODUCT(U76:U82,I76:I82)/SUM(I76:I82)</f>
        <v>177239.97745048912</v>
      </c>
      <c r="V114" s="53">
        <f>SUMPRODUCT(V76:V82,J76:J82)/SUM(J76:J82)</f>
        <v>136284.89270696547</v>
      </c>
      <c r="W114" s="184">
        <f t="shared" si="18"/>
        <v>164228.98633128026</v>
      </c>
      <c r="X114" s="54">
        <f>SUMPRODUCT(X76:X82,N76:N82)/SUM(N76:N82)</f>
        <v>9798.2808779023326</v>
      </c>
    </row>
    <row r="115" spans="1:29" x14ac:dyDescent="0.3">
      <c r="A115" s="152" t="s">
        <v>41</v>
      </c>
      <c r="B115" s="116">
        <v>2029</v>
      </c>
      <c r="C115" s="78">
        <f t="shared" si="16"/>
        <v>971.69022472952702</v>
      </c>
      <c r="D115" s="53">
        <f t="shared" si="16"/>
        <v>3319.2085509868184</v>
      </c>
      <c r="E115" s="53">
        <f t="shared" si="16"/>
        <v>354.31315816955225</v>
      </c>
      <c r="F115" s="184">
        <f t="shared" si="16"/>
        <v>4645.2119338858975</v>
      </c>
      <c r="G115" s="53">
        <f t="shared" si="16"/>
        <v>7767.5432998301185</v>
      </c>
      <c r="H115" s="78">
        <f t="shared" si="16"/>
        <v>971.69022472952702</v>
      </c>
      <c r="I115" s="53">
        <f t="shared" si="16"/>
        <v>3319.2085509868166</v>
      </c>
      <c r="J115" s="53">
        <f t="shared" si="16"/>
        <v>355.9061667690122</v>
      </c>
      <c r="K115" s="184">
        <f t="shared" si="16"/>
        <v>4646.8049424853552</v>
      </c>
      <c r="L115" s="53">
        <f t="shared" si="16"/>
        <v>450.8290433978168</v>
      </c>
      <c r="M115" s="53">
        <f t="shared" si="17"/>
        <v>39990.754657376761</v>
      </c>
      <c r="N115" s="205">
        <f t="shared" si="17"/>
        <v>40441.583700774572</v>
      </c>
      <c r="O115" s="52">
        <f t="shared" si="17"/>
        <v>7.0000000000000001E-3</v>
      </c>
      <c r="P115" s="52">
        <f t="shared" si="17"/>
        <v>7.0000000000000001E-3</v>
      </c>
      <c r="Q115" s="52">
        <f t="shared" si="17"/>
        <v>-1.5860085994600206</v>
      </c>
      <c r="R115" s="210">
        <f t="shared" si="17"/>
        <v>-1.5720085994600206</v>
      </c>
      <c r="S115" s="53">
        <f t="shared" si="17"/>
        <v>-32674.033400944456</v>
      </c>
      <c r="T115" s="78">
        <f t="shared" ref="T115:V116" si="19">SUMPRODUCT(T83:T89,H83:H89)/SUM(H83:H89)</f>
        <v>139233.22777918645</v>
      </c>
      <c r="U115" s="53">
        <f t="shared" si="19"/>
        <v>185263.44943544405</v>
      </c>
      <c r="V115" s="53">
        <f t="shared" si="19"/>
        <v>136945.82811634653</v>
      </c>
      <c r="W115" s="184">
        <f t="shared" si="18"/>
        <v>171937.37774036758</v>
      </c>
      <c r="X115" s="54">
        <f>SUMPRODUCT(X83:X89,N83:N89)/SUM(N83:N89)</f>
        <v>10105.689424040178</v>
      </c>
    </row>
    <row r="116" spans="1:29" ht="16.2" thickBot="1" x14ac:dyDescent="0.35">
      <c r="A116" s="153" t="s">
        <v>41</v>
      </c>
      <c r="B116" s="117">
        <v>2030</v>
      </c>
      <c r="C116" s="79">
        <f t="shared" si="16"/>
        <v>993.69775505438338</v>
      </c>
      <c r="D116" s="56">
        <f t="shared" si="16"/>
        <v>3812.0594694077831</v>
      </c>
      <c r="E116" s="56">
        <f t="shared" si="16"/>
        <v>420.39025484390868</v>
      </c>
      <c r="F116" s="185">
        <f t="shared" si="16"/>
        <v>5226.1474793060752</v>
      </c>
      <c r="G116" s="56">
        <f t="shared" si="16"/>
        <v>8423.2832011925584</v>
      </c>
      <c r="H116" s="79">
        <f t="shared" si="16"/>
        <v>993.69775505438383</v>
      </c>
      <c r="I116" s="56">
        <f t="shared" si="16"/>
        <v>3812.0594694077818</v>
      </c>
      <c r="J116" s="56">
        <f t="shared" si="16"/>
        <v>423.0137721054603</v>
      </c>
      <c r="K116" s="185">
        <f t="shared" si="16"/>
        <v>5228.7709965676258</v>
      </c>
      <c r="L116" s="56">
        <f t="shared" si="16"/>
        <v>476.87361294546412</v>
      </c>
      <c r="M116" s="56">
        <f t="shared" si="17"/>
        <v>45244.710886218112</v>
      </c>
      <c r="N116" s="206">
        <f t="shared" si="17"/>
        <v>45721.584499163575</v>
      </c>
      <c r="O116" s="55">
        <f t="shared" si="17"/>
        <v>7.0000000000000001E-3</v>
      </c>
      <c r="P116" s="55">
        <f t="shared" si="17"/>
        <v>7.0000000000000001E-3</v>
      </c>
      <c r="Q116" s="55">
        <f t="shared" si="17"/>
        <v>-2.6165172615516559</v>
      </c>
      <c r="R116" s="211">
        <f t="shared" si="17"/>
        <v>-2.6025172615516547</v>
      </c>
      <c r="S116" s="56">
        <f t="shared" si="17"/>
        <v>-37298.294297971013</v>
      </c>
      <c r="T116" s="79">
        <f t="shared" si="19"/>
        <v>140883.37572338054</v>
      </c>
      <c r="U116" s="56">
        <f t="shared" si="19"/>
        <v>185617.23504379782</v>
      </c>
      <c r="V116" s="56">
        <f t="shared" si="19"/>
        <v>136888.29754148592</v>
      </c>
      <c r="W116" s="185">
        <f t="shared" si="18"/>
        <v>173173.59440857536</v>
      </c>
      <c r="X116" s="57">
        <f>SUMPRODUCT(X84:X90,N84:N90)/SUM(N84:N90)</f>
        <v>10145.079029150234</v>
      </c>
    </row>
    <row r="117" spans="1:29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</row>
    <row r="118" spans="1:29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</row>
    <row r="119" spans="1:29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</row>
    <row r="120" spans="1:29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1"/>
  <sheetViews>
    <sheetView topLeftCell="A97" zoomScale="80" zoomScaleNormal="80" workbookViewId="0">
      <selection activeCell="O104" sqref="O104"/>
    </sheetView>
  </sheetViews>
  <sheetFormatPr defaultRowHeight="15.6" x14ac:dyDescent="0.3"/>
  <cols>
    <col min="1" max="1" width="5.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7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9765625" style="1" bestFit="1" customWidth="1"/>
    <col min="26" max="26" width="7.19921875" style="1" bestFit="1" customWidth="1"/>
    <col min="27" max="27" width="6.19921875" style="1" bestFit="1" customWidth="1"/>
    <col min="28" max="28" width="5.7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6" x14ac:dyDescent="0.3">
      <c r="A1" s="28" t="s">
        <v>196</v>
      </c>
    </row>
    <row r="2" spans="1:26" ht="16.2" thickBot="1" x14ac:dyDescent="0.35">
      <c r="A2" s="39" t="s">
        <v>69</v>
      </c>
    </row>
    <row r="3" spans="1:26" ht="16.2" thickBot="1" x14ac:dyDescent="0.35">
      <c r="A3" s="30"/>
      <c r="B3" s="31"/>
      <c r="C3" s="480" t="s">
        <v>26</v>
      </c>
      <c r="D3" s="479"/>
      <c r="E3" s="479"/>
      <c r="F3" s="479"/>
      <c r="G3" s="481"/>
      <c r="H3" s="480" t="s">
        <v>27</v>
      </c>
      <c r="I3" s="479"/>
      <c r="J3" s="479"/>
      <c r="K3" s="479"/>
      <c r="L3" s="479"/>
      <c r="M3" s="479"/>
      <c r="N3" s="481"/>
      <c r="O3" s="480" t="s">
        <v>42</v>
      </c>
      <c r="P3" s="479"/>
      <c r="Q3" s="479"/>
      <c r="R3" s="479"/>
      <c r="S3" s="481"/>
      <c r="T3" s="480" t="s">
        <v>28</v>
      </c>
      <c r="U3" s="479"/>
      <c r="V3" s="479"/>
      <c r="W3" s="479"/>
      <c r="X3" s="481"/>
    </row>
    <row r="4" spans="1:26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6" ht="16.2" thickBot="1" x14ac:dyDescent="0.35">
      <c r="A5" s="26" t="s">
        <v>24</v>
      </c>
      <c r="B5" s="208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  <c r="Z5" s="122"/>
    </row>
    <row r="6" spans="1:26" x14ac:dyDescent="0.3">
      <c r="A6" s="22" t="s">
        <v>0</v>
      </c>
      <c r="B6" s="178">
        <v>2018</v>
      </c>
      <c r="C6" s="4">
        <v>220.27144153331335</v>
      </c>
      <c r="D6" s="5">
        <v>78.745003511188145</v>
      </c>
      <c r="E6" s="5">
        <v>8.566474183914492</v>
      </c>
      <c r="F6" s="175">
        <f t="shared" ref="F6:F37" si="0">SUM(C6:E6)</f>
        <v>307.58291922841596</v>
      </c>
      <c r="G6" s="5">
        <v>1561.993503385861</v>
      </c>
      <c r="H6" s="4">
        <v>206.54423966882203</v>
      </c>
      <c r="I6" s="5">
        <v>77.349103907877819</v>
      </c>
      <c r="J6" s="5">
        <v>8.4297745249086979</v>
      </c>
      <c r="K6" s="175">
        <f t="shared" ref="K6:K37" si="1">SUM(H6:J6)</f>
        <v>292.32311810160854</v>
      </c>
      <c r="L6" s="5">
        <v>46.752826129324227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1.0403319791417218E-2</v>
      </c>
      <c r="R6" s="169">
        <f>SUM(O6:Q6)</f>
        <v>1.2403319791417218E-2</v>
      </c>
      <c r="S6" s="11">
        <v>-245.98733272028917</v>
      </c>
      <c r="T6" s="10">
        <v>76994.711518395969</v>
      </c>
      <c r="U6" s="11">
        <v>79620.37074439456</v>
      </c>
      <c r="V6" s="11">
        <v>82438.713899472627</v>
      </c>
      <c r="W6" s="66">
        <f>SUMPRODUCT(T6:V6,H6:J6)/K6</f>
        <v>77846.454283391518</v>
      </c>
      <c r="X6" s="12">
        <v>7357.4300927930281</v>
      </c>
      <c r="Y6" s="122"/>
      <c r="Z6" s="122"/>
    </row>
    <row r="7" spans="1:26" x14ac:dyDescent="0.3">
      <c r="A7" s="23" t="s">
        <v>1</v>
      </c>
      <c r="B7" s="179">
        <v>2018</v>
      </c>
      <c r="C7" s="7">
        <v>95.48810102722291</v>
      </c>
      <c r="D7" s="8">
        <v>414.04894000327272</v>
      </c>
      <c r="E7" s="8">
        <v>33.830309604790386</v>
      </c>
      <c r="F7" s="176">
        <f t="shared" si="0"/>
        <v>543.36735063528602</v>
      </c>
      <c r="G7" s="8">
        <v>332.10403618883595</v>
      </c>
      <c r="H7" s="7">
        <v>95.065742750544629</v>
      </c>
      <c r="I7" s="8">
        <v>421.23042051868015</v>
      </c>
      <c r="J7" s="8">
        <v>33.888387268538111</v>
      </c>
      <c r="K7" s="176">
        <f t="shared" si="1"/>
        <v>550.18455053776279</v>
      </c>
      <c r="L7" s="8">
        <v>49.94774199522189</v>
      </c>
      <c r="M7" s="8">
        <v>4003.5527529301157</v>
      </c>
      <c r="N7" s="74">
        <f t="shared" si="2"/>
        <v>4053.5004949253375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-3721.3954587365006</v>
      </c>
      <c r="T7" s="13">
        <v>78269.678446868464</v>
      </c>
      <c r="U7" s="14">
        <v>79642.820568727446</v>
      </c>
      <c r="V7" s="14">
        <v>83710.933407883742</v>
      </c>
      <c r="W7" s="67">
        <f t="shared" ref="W7:W70" si="3">SUMPRODUCT(T7:V7,H7:J7)/K7</f>
        <v>79656.13066189838</v>
      </c>
      <c r="X7" s="15">
        <v>6993.2141258114571</v>
      </c>
    </row>
    <row r="8" spans="1:26" x14ac:dyDescent="0.3">
      <c r="A8" s="23" t="s">
        <v>2</v>
      </c>
      <c r="B8" s="179">
        <v>2018</v>
      </c>
      <c r="C8" s="7">
        <v>97.043212590161858</v>
      </c>
      <c r="D8" s="8">
        <v>82.8119700845659</v>
      </c>
      <c r="E8" s="8">
        <v>6.4309587999049436</v>
      </c>
      <c r="F8" s="176">
        <f t="shared" si="0"/>
        <v>186.2861414746327</v>
      </c>
      <c r="G8" s="8">
        <v>430.27491767376745</v>
      </c>
      <c r="H8" s="7">
        <v>101.39359082091111</v>
      </c>
      <c r="I8" s="8">
        <v>88.501306752352946</v>
      </c>
      <c r="J8" s="8">
        <v>6.7414787438819701</v>
      </c>
      <c r="K8" s="176">
        <f t="shared" si="1"/>
        <v>196.63637631714604</v>
      </c>
      <c r="L8" s="8">
        <v>30.359288697347203</v>
      </c>
      <c r="M8" s="8">
        <v>1182.1128043851913</v>
      </c>
      <c r="N8" s="74">
        <f t="shared" si="2"/>
        <v>1212.4720930825385</v>
      </c>
      <c r="O8" s="8">
        <v>1E-3</v>
      </c>
      <c r="P8" s="8">
        <v>1E-3</v>
      </c>
      <c r="Q8" s="8">
        <v>1E-3</v>
      </c>
      <c r="R8" s="170">
        <f>SUM(O8:Q8)</f>
        <v>3.0000000000000001E-3</v>
      </c>
      <c r="S8" s="14">
        <v>-782.19617540877118</v>
      </c>
      <c r="T8" s="13">
        <v>79612.218468440959</v>
      </c>
      <c r="U8" s="14">
        <v>80542.744492645958</v>
      </c>
      <c r="V8" s="14">
        <v>85054.8072214719</v>
      </c>
      <c r="W8" s="67">
        <f t="shared" si="3"/>
        <v>80217.619502212372</v>
      </c>
      <c r="X8" s="15">
        <v>7388.6490268978041</v>
      </c>
    </row>
    <row r="9" spans="1:26" x14ac:dyDescent="0.3">
      <c r="A9" s="23" t="s">
        <v>3</v>
      </c>
      <c r="B9" s="179">
        <v>2018</v>
      </c>
      <c r="C9" s="7">
        <v>58.980659438163073</v>
      </c>
      <c r="D9" s="8">
        <v>58.138044069897646</v>
      </c>
      <c r="E9" s="8">
        <v>5.147024208227311</v>
      </c>
      <c r="F9" s="176">
        <f t="shared" si="0"/>
        <v>122.26572771628803</v>
      </c>
      <c r="G9" s="8">
        <v>312.95915404968321</v>
      </c>
      <c r="H9" s="7">
        <v>73.273547456555377</v>
      </c>
      <c r="I9" s="8">
        <v>76.396207453537386</v>
      </c>
      <c r="J9" s="8">
        <v>6.6961833275157927</v>
      </c>
      <c r="K9" s="176">
        <f t="shared" si="1"/>
        <v>156.36593823760856</v>
      </c>
      <c r="L9" s="8">
        <v>18.402649429558512</v>
      </c>
      <c r="M9" s="8">
        <v>787.98536010137286</v>
      </c>
      <c r="N9" s="74">
        <f t="shared" si="2"/>
        <v>806.38800953093141</v>
      </c>
      <c r="O9" s="8">
        <v>1E-3</v>
      </c>
      <c r="P9" s="8">
        <v>1E-3</v>
      </c>
      <c r="Q9" s="8">
        <v>1E-3</v>
      </c>
      <c r="R9" s="170">
        <f t="shared" ref="R9:R71" si="4">SUM(O9:Q9)</f>
        <v>3.0000000000000001E-3</v>
      </c>
      <c r="S9" s="14">
        <v>-321.35190063861182</v>
      </c>
      <c r="T9" s="13">
        <v>82538.734659109075</v>
      </c>
      <c r="U9" s="14">
        <v>80704.781294578162</v>
      </c>
      <c r="V9" s="14">
        <v>83859.823210750415</v>
      </c>
      <c r="W9" s="67">
        <f t="shared" si="3"/>
        <v>81699.28821672796</v>
      </c>
      <c r="X9" s="15">
        <v>7730.6606277324245</v>
      </c>
    </row>
    <row r="10" spans="1:26" x14ac:dyDescent="0.3">
      <c r="A10" s="23" t="s">
        <v>4</v>
      </c>
      <c r="B10" s="179">
        <v>2018</v>
      </c>
      <c r="C10" s="7">
        <v>45.125638719458493</v>
      </c>
      <c r="D10" s="8">
        <v>75.318898027449563</v>
      </c>
      <c r="E10" s="8">
        <v>7.0154824615355214</v>
      </c>
      <c r="F10" s="176">
        <f t="shared" si="0"/>
        <v>127.46001920844358</v>
      </c>
      <c r="G10" s="8">
        <v>1057.9985190946586</v>
      </c>
      <c r="H10" s="7">
        <v>33.471229836622044</v>
      </c>
      <c r="I10" s="8">
        <v>59.314386873693344</v>
      </c>
      <c r="J10" s="8">
        <v>5.4653074309244349</v>
      </c>
      <c r="K10" s="176">
        <f t="shared" si="1"/>
        <v>98.250924141239835</v>
      </c>
      <c r="L10" s="8">
        <v>15.41149788713402</v>
      </c>
      <c r="M10" s="8">
        <v>870.51106636488817</v>
      </c>
      <c r="N10" s="74">
        <f t="shared" si="2"/>
        <v>885.9225642520222</v>
      </c>
      <c r="O10" s="8">
        <v>1E-3</v>
      </c>
      <c r="P10" s="8">
        <v>1E-3</v>
      </c>
      <c r="Q10" s="8">
        <v>2.015911322605585E-3</v>
      </c>
      <c r="R10" s="170">
        <f t="shared" si="4"/>
        <v>4.0159113226055851E-3</v>
      </c>
      <c r="S10" s="14">
        <v>1E-3</v>
      </c>
      <c r="T10" s="13">
        <v>80982.491821146294</v>
      </c>
      <c r="U10" s="14">
        <v>76980.306961163718</v>
      </c>
      <c r="V10" s="14">
        <v>82303.256365207955</v>
      </c>
      <c r="W10" s="67">
        <f t="shared" si="3"/>
        <v>78639.829308201312</v>
      </c>
      <c r="X10" s="15">
        <v>7211.188073784655</v>
      </c>
    </row>
    <row r="11" spans="1:26" x14ac:dyDescent="0.3">
      <c r="A11" s="23" t="s">
        <v>5</v>
      </c>
      <c r="B11" s="179">
        <v>2018</v>
      </c>
      <c r="C11" s="7">
        <v>53.864199453964076</v>
      </c>
      <c r="D11" s="8">
        <v>252.91926633769731</v>
      </c>
      <c r="E11" s="8">
        <v>27.319455338942877</v>
      </c>
      <c r="F11" s="176">
        <f t="shared" si="0"/>
        <v>334.10292113060427</v>
      </c>
      <c r="G11" s="8">
        <v>387.04263670514086</v>
      </c>
      <c r="H11" s="7">
        <v>44.797878595792248</v>
      </c>
      <c r="I11" s="8">
        <v>223.65049913701768</v>
      </c>
      <c r="J11" s="8">
        <v>23.768528879446812</v>
      </c>
      <c r="K11" s="176">
        <f t="shared" si="1"/>
        <v>292.21690661225676</v>
      </c>
      <c r="L11" s="8">
        <v>27.744910633943078</v>
      </c>
      <c r="M11" s="8">
        <v>2479.9422049503933</v>
      </c>
      <c r="N11" s="74">
        <f t="shared" si="2"/>
        <v>2507.6871155843364</v>
      </c>
      <c r="O11" s="8">
        <v>1E-3</v>
      </c>
      <c r="P11" s="8">
        <v>1E-3</v>
      </c>
      <c r="Q11" s="8">
        <v>1.9860179629283221</v>
      </c>
      <c r="R11" s="170">
        <f t="shared" si="4"/>
        <v>1.9880179629283221</v>
      </c>
      <c r="S11" s="14">
        <v>-2120.6434788791953</v>
      </c>
      <c r="T11" s="13">
        <v>79943.816429671802</v>
      </c>
      <c r="U11" s="14">
        <v>79057.510311513324</v>
      </c>
      <c r="V11" s="14">
        <v>81688.959999999977</v>
      </c>
      <c r="W11" s="67">
        <f t="shared" si="3"/>
        <v>79407.422720692484</v>
      </c>
      <c r="X11" s="15">
        <v>6873.2976194014682</v>
      </c>
    </row>
    <row r="12" spans="1:26" ht="16.2" thickBot="1" x14ac:dyDescent="0.35">
      <c r="A12" s="24" t="s">
        <v>6</v>
      </c>
      <c r="B12" s="180">
        <v>2018</v>
      </c>
      <c r="C12" s="16">
        <v>183.80673915978605</v>
      </c>
      <c r="D12" s="17">
        <v>97.454661093996563</v>
      </c>
      <c r="E12" s="17">
        <v>9.4373695369141881</v>
      </c>
      <c r="F12" s="177">
        <f t="shared" si="0"/>
        <v>290.69876979069676</v>
      </c>
      <c r="G12" s="17">
        <v>164.06058957423616</v>
      </c>
      <c r="H12" s="16">
        <v>200.03376279282222</v>
      </c>
      <c r="I12" s="17">
        <v>112.99485848490886</v>
      </c>
      <c r="J12" s="17">
        <v>10.761976764971559</v>
      </c>
      <c r="K12" s="177">
        <f t="shared" si="1"/>
        <v>323.79059804270264</v>
      </c>
      <c r="L12" s="17">
        <v>28.592643368601237</v>
      </c>
      <c r="M12" s="17">
        <v>1750.0622792807339</v>
      </c>
      <c r="N12" s="75">
        <f t="shared" si="2"/>
        <v>1778.6549226493353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-1614.5933330750991</v>
      </c>
      <c r="T12" s="19">
        <v>80365.712383166712</v>
      </c>
      <c r="U12" s="20">
        <v>79191.634973012246</v>
      </c>
      <c r="V12" s="20">
        <v>82110.303847000032</v>
      </c>
      <c r="W12" s="68">
        <f>SUMPRODUCT(T12:V12,H12:J12)/K12</f>
        <v>80013.974381195541</v>
      </c>
      <c r="X12" s="21">
        <v>6862.6360620016176</v>
      </c>
    </row>
    <row r="13" spans="1:26" x14ac:dyDescent="0.3">
      <c r="A13" s="22" t="s">
        <v>0</v>
      </c>
      <c r="B13" s="178">
        <v>2019</v>
      </c>
      <c r="C13" s="4">
        <v>204.68165378641436</v>
      </c>
      <c r="D13" s="5">
        <v>82.705163633654024</v>
      </c>
      <c r="E13" s="5">
        <v>9.4320738497281571</v>
      </c>
      <c r="F13" s="175">
        <f t="shared" si="0"/>
        <v>296.81889126979655</v>
      </c>
      <c r="G13" s="6">
        <v>1557.8459496545759</v>
      </c>
      <c r="H13" s="4">
        <v>176.94699349883561</v>
      </c>
      <c r="I13" s="5">
        <v>70.324333872811081</v>
      </c>
      <c r="J13" s="5">
        <v>9.2144636171702334</v>
      </c>
      <c r="K13" s="175">
        <f t="shared" si="1"/>
        <v>256.48579098881692</v>
      </c>
      <c r="L13" s="5">
        <v>57.135681512141389</v>
      </c>
      <c r="M13" s="5">
        <v>1887.5876068790403</v>
      </c>
      <c r="N13" s="73">
        <f t="shared" si="2"/>
        <v>1944.7232883911818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-386.8763387366057</v>
      </c>
      <c r="T13" s="10">
        <v>100211.89744261527</v>
      </c>
      <c r="U13" s="11">
        <v>95757.867445788448</v>
      </c>
      <c r="V13" s="11">
        <v>94506.658710652875</v>
      </c>
      <c r="W13" s="66">
        <f t="shared" si="3"/>
        <v>98785.707688052033</v>
      </c>
      <c r="X13" s="12">
        <v>7356.6146416756901</v>
      </c>
    </row>
    <row r="14" spans="1:26" x14ac:dyDescent="0.3">
      <c r="A14" s="23" t="s">
        <v>1</v>
      </c>
      <c r="B14" s="179">
        <v>2019</v>
      </c>
      <c r="C14" s="7">
        <v>12.986798525543424</v>
      </c>
      <c r="D14" s="8">
        <v>315.82759550290615</v>
      </c>
      <c r="E14" s="8">
        <v>36.764217061528711</v>
      </c>
      <c r="F14" s="176">
        <f t="shared" si="0"/>
        <v>365.57861108997827</v>
      </c>
      <c r="G14" s="9">
        <v>328.32507324364872</v>
      </c>
      <c r="H14" s="7">
        <v>67.509323295302977</v>
      </c>
      <c r="I14" s="8">
        <v>392.82398731970966</v>
      </c>
      <c r="J14" s="8">
        <v>38.350658179671754</v>
      </c>
      <c r="K14" s="176">
        <f t="shared" si="1"/>
        <v>498.6839687946844</v>
      </c>
      <c r="L14" s="8">
        <v>39.590474504683819</v>
      </c>
      <c r="M14" s="8">
        <v>3123.890748485021</v>
      </c>
      <c r="N14" s="74">
        <f t="shared" si="2"/>
        <v>3163.4812229897047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-2835.1551497460559</v>
      </c>
      <c r="T14" s="13">
        <v>131632.38813687745</v>
      </c>
      <c r="U14" s="14">
        <v>95702.014949617878</v>
      </c>
      <c r="V14" s="14">
        <v>95781.544290231963</v>
      </c>
      <c r="W14" s="67">
        <f t="shared" si="3"/>
        <v>100572.20395538611</v>
      </c>
      <c r="X14" s="15">
        <v>6992.717470032414</v>
      </c>
    </row>
    <row r="15" spans="1:26" x14ac:dyDescent="0.3">
      <c r="A15" s="23" t="s">
        <v>2</v>
      </c>
      <c r="B15" s="179">
        <v>2019</v>
      </c>
      <c r="C15" s="7">
        <v>89.05341848328132</v>
      </c>
      <c r="D15" s="8">
        <v>86.125504141509253</v>
      </c>
      <c r="E15" s="8">
        <v>6.9974938925982082</v>
      </c>
      <c r="F15" s="176">
        <f t="shared" si="0"/>
        <v>182.17641651738879</v>
      </c>
      <c r="G15" s="9">
        <v>423.05826879736992</v>
      </c>
      <c r="H15" s="7">
        <v>70.765091414396466</v>
      </c>
      <c r="I15" s="8">
        <v>84.954183894917875</v>
      </c>
      <c r="J15" s="8">
        <v>7.6663944242671489</v>
      </c>
      <c r="K15" s="176">
        <f t="shared" si="1"/>
        <v>163.38566973358149</v>
      </c>
      <c r="L15" s="8">
        <v>45.030893312510969</v>
      </c>
      <c r="M15" s="8">
        <v>1319.4490566314998</v>
      </c>
      <c r="N15" s="74">
        <f t="shared" si="2"/>
        <v>1364.4799499440107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-941.42068114664085</v>
      </c>
      <c r="T15" s="13">
        <v>130289.90785359708</v>
      </c>
      <c r="U15" s="14">
        <v>93845.630446187133</v>
      </c>
      <c r="V15" s="14">
        <v>97125.033163083048</v>
      </c>
      <c r="W15" s="67">
        <f t="shared" si="3"/>
        <v>109784.13852475389</v>
      </c>
      <c r="X15" s="15">
        <v>7387.7308134384975</v>
      </c>
    </row>
    <row r="16" spans="1:26" x14ac:dyDescent="0.3">
      <c r="A16" s="23" t="s">
        <v>3</v>
      </c>
      <c r="B16" s="179">
        <v>2019</v>
      </c>
      <c r="C16" s="7">
        <v>56.27126901157385</v>
      </c>
      <c r="D16" s="8">
        <v>61.815253185339657</v>
      </c>
      <c r="E16" s="8">
        <v>5.6423821593108974</v>
      </c>
      <c r="F16" s="176">
        <f t="shared" si="0"/>
        <v>123.7289043562244</v>
      </c>
      <c r="G16" s="9">
        <v>316.08454882285571</v>
      </c>
      <c r="H16" s="7">
        <v>55.010602358267022</v>
      </c>
      <c r="I16" s="8">
        <v>71.281679544793718</v>
      </c>
      <c r="J16" s="8">
        <v>7.3710017491664255</v>
      </c>
      <c r="K16" s="176">
        <f t="shared" si="1"/>
        <v>133.66328365222716</v>
      </c>
      <c r="L16" s="8">
        <v>22.136785618512974</v>
      </c>
      <c r="M16" s="8">
        <v>907.1386595088884</v>
      </c>
      <c r="N16" s="74">
        <f t="shared" si="2"/>
        <v>929.27544512740133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-604.6075607309441</v>
      </c>
      <c r="T16" s="13">
        <v>127574.87218691394</v>
      </c>
      <c r="U16" s="14">
        <v>95046.83156291538</v>
      </c>
      <c r="V16" s="14">
        <v>96362.515488739213</v>
      </c>
      <c r="W16" s="67">
        <f t="shared" si="3"/>
        <v>108506.66112583337</v>
      </c>
      <c r="X16" s="15">
        <v>7729.3731175741177</v>
      </c>
    </row>
    <row r="17" spans="1:24" x14ac:dyDescent="0.3">
      <c r="A17" s="23" t="s">
        <v>4</v>
      </c>
      <c r="B17" s="179">
        <v>2019</v>
      </c>
      <c r="C17" s="7">
        <v>44.625966257335705</v>
      </c>
      <c r="D17" s="8">
        <v>81.728417795698675</v>
      </c>
      <c r="E17" s="8">
        <v>7.6920463288798038</v>
      </c>
      <c r="F17" s="176">
        <f t="shared" si="0"/>
        <v>134.04643038191418</v>
      </c>
      <c r="G17" s="9">
        <v>1075.2589994386412</v>
      </c>
      <c r="H17" s="7">
        <v>23.721838686901794</v>
      </c>
      <c r="I17" s="8">
        <v>54.37156433612563</v>
      </c>
      <c r="J17" s="8">
        <v>6.0694136556696643</v>
      </c>
      <c r="K17" s="176">
        <f t="shared" si="1"/>
        <v>84.162816678697084</v>
      </c>
      <c r="L17" s="8">
        <v>24.309115694320198</v>
      </c>
      <c r="M17" s="8">
        <v>1042.3675481707196</v>
      </c>
      <c r="N17" s="74">
        <f t="shared" si="2"/>
        <v>1066.6766638650397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128789.77626452656</v>
      </c>
      <c r="U17" s="14">
        <v>91791.422230763565</v>
      </c>
      <c r="V17" s="14">
        <v>94807.860590298194</v>
      </c>
      <c r="W17" s="67">
        <f t="shared" si="3"/>
        <v>102437.18045985381</v>
      </c>
      <c r="X17" s="15">
        <v>7216.1439418965647</v>
      </c>
    </row>
    <row r="18" spans="1:24" x14ac:dyDescent="0.3">
      <c r="A18" s="23" t="s">
        <v>5</v>
      </c>
      <c r="B18" s="179">
        <v>2019</v>
      </c>
      <c r="C18" s="7">
        <v>5.6079223352982295</v>
      </c>
      <c r="D18" s="8">
        <v>251.05521975277821</v>
      </c>
      <c r="E18" s="8">
        <v>29.788156777348167</v>
      </c>
      <c r="F18" s="176">
        <f t="shared" si="0"/>
        <v>286.45129886542458</v>
      </c>
      <c r="G18" s="9">
        <v>388.73494768160447</v>
      </c>
      <c r="H18" s="7">
        <v>30.136851961254987</v>
      </c>
      <c r="I18" s="8">
        <v>201.59250923798029</v>
      </c>
      <c r="J18" s="8">
        <v>26.088543349765704</v>
      </c>
      <c r="K18" s="176">
        <f t="shared" si="1"/>
        <v>257.81790454900101</v>
      </c>
      <c r="L18" s="8">
        <v>37.571320712915274</v>
      </c>
      <c r="M18" s="8">
        <v>2470.1007233996816</v>
      </c>
      <c r="N18" s="74">
        <f t="shared" si="2"/>
        <v>2507.6720441125967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-2118.9360964309922</v>
      </c>
      <c r="T18" s="13">
        <v>130285.49015165337</v>
      </c>
      <c r="U18" s="14">
        <v>95270.385869132515</v>
      </c>
      <c r="V18" s="14">
        <v>93714.040162942227</v>
      </c>
      <c r="W18" s="67">
        <f t="shared" si="3"/>
        <v>99205.885319886234</v>
      </c>
      <c r="X18" s="15">
        <v>6870.1343780056022</v>
      </c>
    </row>
    <row r="19" spans="1:24" ht="16.2" thickBot="1" x14ac:dyDescent="0.35">
      <c r="A19" s="24" t="s">
        <v>6</v>
      </c>
      <c r="B19" s="180">
        <v>2019</v>
      </c>
      <c r="C19" s="16">
        <v>148.65022579401287</v>
      </c>
      <c r="D19" s="17">
        <v>99.363397637413101</v>
      </c>
      <c r="E19" s="17">
        <v>10.290627040664281</v>
      </c>
      <c r="F19" s="177">
        <f t="shared" si="0"/>
        <v>258.30425047209025</v>
      </c>
      <c r="G19" s="18">
        <v>167.32030480328672</v>
      </c>
      <c r="H19" s="16">
        <v>137.78655297850088</v>
      </c>
      <c r="I19" s="17">
        <v>103.27229344296072</v>
      </c>
      <c r="J19" s="17">
        <v>11.846522134347349</v>
      </c>
      <c r="K19" s="177">
        <f t="shared" si="1"/>
        <v>252.90536855580893</v>
      </c>
      <c r="L19" s="17">
        <v>29.921435449275066</v>
      </c>
      <c r="M19" s="17">
        <v>1793.7097143789122</v>
      </c>
      <c r="N19" s="75">
        <f t="shared" si="2"/>
        <v>1823.6311498281873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-1656.3098450249006</v>
      </c>
      <c r="T19" s="19">
        <v>129529.86191823587</v>
      </c>
      <c r="U19" s="20">
        <v>95319.736477616651</v>
      </c>
      <c r="V19" s="20">
        <v>94132.937811031705</v>
      </c>
      <c r="W19" s="68">
        <f t="shared" si="3"/>
        <v>113902.32272949867</v>
      </c>
      <c r="X19" s="21">
        <v>6861.874196503064</v>
      </c>
    </row>
    <row r="20" spans="1:24" x14ac:dyDescent="0.3">
      <c r="A20" s="22" t="s">
        <v>0</v>
      </c>
      <c r="B20" s="178">
        <v>2020</v>
      </c>
      <c r="C20" s="4">
        <v>238.74976760854102</v>
      </c>
      <c r="D20" s="5">
        <v>87.399824043078013</v>
      </c>
      <c r="E20" s="5">
        <v>9.3878373251299259</v>
      </c>
      <c r="F20" s="175">
        <f t="shared" si="0"/>
        <v>335.53742897674897</v>
      </c>
      <c r="G20" s="6">
        <v>1610.4950536057163</v>
      </c>
      <c r="H20" s="4">
        <v>165.67255974058088</v>
      </c>
      <c r="I20" s="5">
        <v>76.107991389841999</v>
      </c>
      <c r="J20" s="5">
        <v>9.3689665692283537</v>
      </c>
      <c r="K20" s="175">
        <f t="shared" si="1"/>
        <v>251.14951769965123</v>
      </c>
      <c r="L20" s="5">
        <v>61.905113118558909</v>
      </c>
      <c r="M20" s="5">
        <v>2206.0483044499742</v>
      </c>
      <c r="N20" s="73">
        <f t="shared" si="2"/>
        <v>2267.953417568533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-657.457363962817</v>
      </c>
      <c r="T20" s="10">
        <v>129087.61381479577</v>
      </c>
      <c r="U20" s="11">
        <v>102758.90609583302</v>
      </c>
      <c r="V20" s="11">
        <v>92467.408428548966</v>
      </c>
      <c r="W20" s="66">
        <f t="shared" si="3"/>
        <v>119742.90727544586</v>
      </c>
      <c r="X20" s="12">
        <v>7564.6318530832541</v>
      </c>
    </row>
    <row r="21" spans="1:24" x14ac:dyDescent="0.3">
      <c r="A21" s="23" t="s">
        <v>1</v>
      </c>
      <c r="B21" s="179">
        <v>2020</v>
      </c>
      <c r="C21" s="7">
        <v>12.874696557416442</v>
      </c>
      <c r="D21" s="8">
        <v>337.30955342674434</v>
      </c>
      <c r="E21" s="8">
        <v>37.019510872294276</v>
      </c>
      <c r="F21" s="176">
        <f t="shared" si="0"/>
        <v>387.20376085645506</v>
      </c>
      <c r="G21" s="9">
        <v>337.7204467596523</v>
      </c>
      <c r="H21" s="7">
        <v>76.299793162227644</v>
      </c>
      <c r="I21" s="8">
        <v>421.72430061948205</v>
      </c>
      <c r="J21" s="8">
        <v>38.528093397855692</v>
      </c>
      <c r="K21" s="176">
        <f t="shared" si="1"/>
        <v>536.55218717956541</v>
      </c>
      <c r="L21" s="8">
        <v>40.787578427198511</v>
      </c>
      <c r="M21" s="8">
        <v>3301.2222380052913</v>
      </c>
      <c r="N21" s="74">
        <f t="shared" si="2"/>
        <v>3342.00981643249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-3004.2883696728377</v>
      </c>
      <c r="T21" s="13">
        <v>130430.87271592313</v>
      </c>
      <c r="U21" s="14">
        <v>102489.146874584</v>
      </c>
      <c r="V21" s="14">
        <v>93742.786520977184</v>
      </c>
      <c r="W21" s="67">
        <f t="shared" si="3"/>
        <v>105834.520086331</v>
      </c>
      <c r="X21" s="15">
        <v>7200.812877879348</v>
      </c>
    </row>
    <row r="22" spans="1:24" x14ac:dyDescent="0.3">
      <c r="A22" s="23" t="s">
        <v>2</v>
      </c>
      <c r="B22" s="179">
        <v>2020</v>
      </c>
      <c r="C22" s="7">
        <v>88.247412860277294</v>
      </c>
      <c r="D22" s="8">
        <v>92.208947570304957</v>
      </c>
      <c r="E22" s="8">
        <v>7.0491214898556418</v>
      </c>
      <c r="F22" s="176">
        <f t="shared" si="0"/>
        <v>187.50548192043792</v>
      </c>
      <c r="G22" s="9">
        <v>434.74822936575561</v>
      </c>
      <c r="H22" s="7">
        <v>82.229634104639203</v>
      </c>
      <c r="I22" s="8">
        <v>92.088559880761949</v>
      </c>
      <c r="J22" s="8">
        <v>7.8370743343390696</v>
      </c>
      <c r="K22" s="176">
        <f t="shared" si="1"/>
        <v>182.1552683197402</v>
      </c>
      <c r="L22" s="8">
        <v>45.793347214033986</v>
      </c>
      <c r="M22" s="8">
        <v>1356.6872343969249</v>
      </c>
      <c r="N22" s="74">
        <f t="shared" si="2"/>
        <v>1402.4805816109588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-967.7313522452032</v>
      </c>
      <c r="T22" s="13">
        <v>129071.2904734094</v>
      </c>
      <c r="U22" s="14">
        <v>100779.53322921583</v>
      </c>
      <c r="V22" s="14">
        <v>95085.248271760109</v>
      </c>
      <c r="W22" s="67">
        <f t="shared" si="3"/>
        <v>113306.17784906595</v>
      </c>
      <c r="X22" s="15">
        <v>7595.8167345828797</v>
      </c>
    </row>
    <row r="23" spans="1:24" x14ac:dyDescent="0.3">
      <c r="A23" s="23" t="s">
        <v>3</v>
      </c>
      <c r="B23" s="179">
        <v>2020</v>
      </c>
      <c r="C23" s="7">
        <v>57.269344727150369</v>
      </c>
      <c r="D23" s="8">
        <v>66.036435519434491</v>
      </c>
      <c r="E23" s="8">
        <v>5.6743750433833524</v>
      </c>
      <c r="F23" s="176">
        <f t="shared" si="0"/>
        <v>128.98015528996822</v>
      </c>
      <c r="G23" s="9">
        <v>325.88210574545258</v>
      </c>
      <c r="H23" s="7">
        <v>60.464801247496062</v>
      </c>
      <c r="I23" s="8">
        <v>76.036324325124752</v>
      </c>
      <c r="J23" s="8">
        <v>7.4156847884450183</v>
      </c>
      <c r="K23" s="176">
        <f t="shared" si="1"/>
        <v>143.91681036106584</v>
      </c>
      <c r="L23" s="8">
        <v>22.307649903905052</v>
      </c>
      <c r="M23" s="8">
        <v>951.90627551429225</v>
      </c>
      <c r="N23" s="74">
        <f t="shared" si="2"/>
        <v>974.21392541819728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-644.89146797897524</v>
      </c>
      <c r="T23" s="13">
        <v>131935.071173798</v>
      </c>
      <c r="U23" s="14">
        <v>102051.00499700123</v>
      </c>
      <c r="V23" s="14">
        <v>94323.447453774759</v>
      </c>
      <c r="W23" s="67">
        <f t="shared" si="3"/>
        <v>114208.22962234096</v>
      </c>
      <c r="X23" s="15">
        <v>7937.3969726260075</v>
      </c>
    </row>
    <row r="24" spans="1:24" x14ac:dyDescent="0.3">
      <c r="A24" s="23" t="s">
        <v>4</v>
      </c>
      <c r="B24" s="179">
        <v>2020</v>
      </c>
      <c r="C24" s="7">
        <v>44.959344208200484</v>
      </c>
      <c r="D24" s="8">
        <v>87.296912126709842</v>
      </c>
      <c r="E24" s="8">
        <v>7.7319939236527224</v>
      </c>
      <c r="F24" s="176">
        <f t="shared" si="0"/>
        <v>139.98825025856303</v>
      </c>
      <c r="G24" s="9">
        <v>1110.9541091976641</v>
      </c>
      <c r="H24" s="7">
        <v>26.159142818342907</v>
      </c>
      <c r="I24" s="8">
        <v>57.659013500268472</v>
      </c>
      <c r="J24" s="8">
        <v>6.1561286096838614</v>
      </c>
      <c r="K24" s="176">
        <f t="shared" si="1"/>
        <v>89.974284928295248</v>
      </c>
      <c r="L24" s="8">
        <v>25.324496106959021</v>
      </c>
      <c r="M24" s="8">
        <v>1090.6772382541153</v>
      </c>
      <c r="N24" s="74">
        <f t="shared" si="2"/>
        <v>1116.0017343610743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-8.4859768571799314</v>
      </c>
      <c r="T24" s="13">
        <v>131075.57923845711</v>
      </c>
      <c r="U24" s="14">
        <v>98515.516066652955</v>
      </c>
      <c r="V24" s="14">
        <v>92769.819930214362</v>
      </c>
      <c r="W24" s="67">
        <f t="shared" si="3"/>
        <v>107588.90963647145</v>
      </c>
      <c r="X24" s="15">
        <v>7430.5121532035146</v>
      </c>
    </row>
    <row r="25" spans="1:24" x14ac:dyDescent="0.3">
      <c r="A25" s="23" t="s">
        <v>5</v>
      </c>
      <c r="B25" s="179">
        <v>2020</v>
      </c>
      <c r="C25" s="7">
        <v>5.649261316272689</v>
      </c>
      <c r="D25" s="8">
        <v>268.34810288320392</v>
      </c>
      <c r="E25" s="8">
        <v>29.945316285073691</v>
      </c>
      <c r="F25" s="176">
        <f t="shared" si="0"/>
        <v>303.94268048455035</v>
      </c>
      <c r="G25" s="9">
        <v>401.61360502159459</v>
      </c>
      <c r="H25" s="7">
        <v>32.471086069116332</v>
      </c>
      <c r="I25" s="8">
        <v>211.14233590498264</v>
      </c>
      <c r="J25" s="8">
        <v>26.028494996541415</v>
      </c>
      <c r="K25" s="176">
        <f t="shared" si="1"/>
        <v>269.64191697064041</v>
      </c>
      <c r="L25" s="8">
        <v>39.717385166077115</v>
      </c>
      <c r="M25" s="8">
        <v>2628.0746468080943</v>
      </c>
      <c r="N25" s="74">
        <f t="shared" si="2"/>
        <v>2667.7920319741716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-2266.1774269525768</v>
      </c>
      <c r="T25" s="13">
        <v>132586.31930452448</v>
      </c>
      <c r="U25" s="14">
        <v>102394.42445442951</v>
      </c>
      <c r="V25" s="14">
        <v>91676.633855520791</v>
      </c>
      <c r="W25" s="67">
        <f t="shared" si="3"/>
        <v>104995.63596178517</v>
      </c>
      <c r="X25" s="15">
        <v>7077.8665088676407</v>
      </c>
    </row>
    <row r="26" spans="1:24" ht="16.2" thickBot="1" x14ac:dyDescent="0.35">
      <c r="A26" s="24" t="s">
        <v>6</v>
      </c>
      <c r="B26" s="180">
        <v>2020</v>
      </c>
      <c r="C26" s="16">
        <v>150.3041543529103</v>
      </c>
      <c r="D26" s="17">
        <v>106.13247543639829</v>
      </c>
      <c r="E26" s="17">
        <v>10.343036955421312</v>
      </c>
      <c r="F26" s="177">
        <f t="shared" si="0"/>
        <v>266.77966674472992</v>
      </c>
      <c r="G26" s="18">
        <v>172.8448547652155</v>
      </c>
      <c r="H26" s="16">
        <v>154.75696448836572</v>
      </c>
      <c r="I26" s="17">
        <v>109.97372538541214</v>
      </c>
      <c r="J26" s="17">
        <v>11.816749198717519</v>
      </c>
      <c r="K26" s="177">
        <f t="shared" si="1"/>
        <v>276.54743907249537</v>
      </c>
      <c r="L26" s="17">
        <v>30.926006250730701</v>
      </c>
      <c r="M26" s="17">
        <v>1861.7703212333854</v>
      </c>
      <c r="N26" s="75">
        <f t="shared" si="2"/>
        <v>1892.6963274841162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-1719.8504727189006</v>
      </c>
      <c r="T26" s="19">
        <v>132558.3919791643</v>
      </c>
      <c r="U26" s="20">
        <v>102284.24385887349</v>
      </c>
      <c r="V26" s="20">
        <v>92091.691293568947</v>
      </c>
      <c r="W26" s="68">
        <f t="shared" si="3"/>
        <v>118790.24530122209</v>
      </c>
      <c r="X26" s="21">
        <v>7069.9236995544989</v>
      </c>
    </row>
    <row r="27" spans="1:24" x14ac:dyDescent="0.3">
      <c r="A27" s="22" t="s">
        <v>0</v>
      </c>
      <c r="B27" s="178">
        <v>2021</v>
      </c>
      <c r="C27" s="4">
        <v>246.17635753270858</v>
      </c>
      <c r="D27" s="5">
        <v>91.577896072507414</v>
      </c>
      <c r="E27" s="5">
        <v>9.9680491025344971</v>
      </c>
      <c r="F27" s="175">
        <f t="shared" si="0"/>
        <v>347.72230270775049</v>
      </c>
      <c r="G27" s="6">
        <v>1671.3973474875445</v>
      </c>
      <c r="H27" s="4">
        <v>170.16763680688956</v>
      </c>
      <c r="I27" s="5">
        <v>79.795538755055972</v>
      </c>
      <c r="J27" s="5">
        <v>9.912657957805532</v>
      </c>
      <c r="K27" s="175">
        <f t="shared" si="1"/>
        <v>259.8758335197511</v>
      </c>
      <c r="L27" s="5">
        <v>62.63367930369143</v>
      </c>
      <c r="M27" s="5">
        <v>2309.8930003032892</v>
      </c>
      <c r="N27" s="73">
        <f t="shared" si="2"/>
        <v>2372.5266796069805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-701.12833211943598</v>
      </c>
      <c r="T27" s="10">
        <v>136538.81253149617</v>
      </c>
      <c r="U27" s="11">
        <v>106269.85290110123</v>
      </c>
      <c r="V27" s="11">
        <v>95092.996479000372</v>
      </c>
      <c r="W27" s="66">
        <f t="shared" si="3"/>
        <v>125663.7492318603</v>
      </c>
      <c r="X27" s="12">
        <v>7808.4531248861313</v>
      </c>
    </row>
    <row r="28" spans="1:24" x14ac:dyDescent="0.3">
      <c r="A28" s="23" t="s">
        <v>1</v>
      </c>
      <c r="B28" s="179">
        <v>2021</v>
      </c>
      <c r="C28" s="7">
        <v>13.26673725789869</v>
      </c>
      <c r="D28" s="8">
        <v>353.24818786258982</v>
      </c>
      <c r="E28" s="8">
        <v>39.311621080719547</v>
      </c>
      <c r="F28" s="176">
        <f t="shared" si="0"/>
        <v>405.82654620120803</v>
      </c>
      <c r="G28" s="9">
        <v>350.78604246532279</v>
      </c>
      <c r="H28" s="7">
        <v>78.248256389467358</v>
      </c>
      <c r="I28" s="8">
        <v>444.7470132312086</v>
      </c>
      <c r="J28" s="8">
        <v>41.199346676363831</v>
      </c>
      <c r="K28" s="176">
        <f t="shared" si="1"/>
        <v>564.19461629703972</v>
      </c>
      <c r="L28" s="8">
        <v>40.895135108271447</v>
      </c>
      <c r="M28" s="8">
        <v>3489.4074336068356</v>
      </c>
      <c r="N28" s="74">
        <f t="shared" si="2"/>
        <v>3530.3025687151071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-3179.5155262497842</v>
      </c>
      <c r="T28" s="13">
        <v>137906.97707113353</v>
      </c>
      <c r="U28" s="14">
        <v>105899.96160706397</v>
      </c>
      <c r="V28" s="14">
        <v>96368.89494398066</v>
      </c>
      <c r="W28" s="67">
        <f t="shared" si="3"/>
        <v>109643.03070351637</v>
      </c>
      <c r="X28" s="15">
        <v>7444.7296587207347</v>
      </c>
    </row>
    <row r="29" spans="1:24" x14ac:dyDescent="0.3">
      <c r="A29" s="23" t="s">
        <v>2</v>
      </c>
      <c r="B29" s="179">
        <v>2021</v>
      </c>
      <c r="C29" s="7">
        <v>90.925257404629875</v>
      </c>
      <c r="D29" s="8">
        <v>97.563226087572303</v>
      </c>
      <c r="E29" s="8">
        <v>7.4747803724059345</v>
      </c>
      <c r="F29" s="176">
        <f t="shared" si="0"/>
        <v>195.96326386460814</v>
      </c>
      <c r="G29" s="9">
        <v>451.46523578632292</v>
      </c>
      <c r="H29" s="7">
        <v>86.049636233697868</v>
      </c>
      <c r="I29" s="8">
        <v>97.575627122825068</v>
      </c>
      <c r="J29" s="8">
        <v>8.5023167675078977</v>
      </c>
      <c r="K29" s="176">
        <f t="shared" si="1"/>
        <v>192.12758012403083</v>
      </c>
      <c r="L29" s="8">
        <v>48.54711942359156</v>
      </c>
      <c r="M29" s="8">
        <v>1435.4040400033441</v>
      </c>
      <c r="N29" s="74">
        <f t="shared" si="2"/>
        <v>1483.9511594269356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-1032.4849236406128</v>
      </c>
      <c r="T29" s="13">
        <v>136530.14984379557</v>
      </c>
      <c r="U29" s="14">
        <v>105710.56508706162</v>
      </c>
      <c r="V29" s="14">
        <v>97710.248237477746</v>
      </c>
      <c r="W29" s="67">
        <f t="shared" si="3"/>
        <v>119159.92424427815</v>
      </c>
      <c r="X29" s="15">
        <v>7839.6772675392349</v>
      </c>
    </row>
    <row r="30" spans="1:24" x14ac:dyDescent="0.3">
      <c r="A30" s="23" t="s">
        <v>3</v>
      </c>
      <c r="B30" s="179">
        <v>2021</v>
      </c>
      <c r="C30" s="7">
        <v>59.013038367170459</v>
      </c>
      <c r="D30" s="8">
        <v>69.214718262875579</v>
      </c>
      <c r="E30" s="8">
        <v>6.0230930433870702</v>
      </c>
      <c r="F30" s="176">
        <f t="shared" si="0"/>
        <v>134.25084967343309</v>
      </c>
      <c r="G30" s="9">
        <v>339.0735748174472</v>
      </c>
      <c r="H30" s="7">
        <v>62.207145835283868</v>
      </c>
      <c r="I30" s="8">
        <v>79.781905361201964</v>
      </c>
      <c r="J30" s="8">
        <v>7.867252904126615</v>
      </c>
      <c r="K30" s="176">
        <f t="shared" si="1"/>
        <v>149.85630410061245</v>
      </c>
      <c r="L30" s="8">
        <v>22.675238401187254</v>
      </c>
      <c r="M30" s="8">
        <v>1001.6579507906697</v>
      </c>
      <c r="N30" s="74">
        <f t="shared" si="2"/>
        <v>1024.3331891918569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-685.25861437440983</v>
      </c>
      <c r="T30" s="13">
        <v>139383.31297350256</v>
      </c>
      <c r="U30" s="14">
        <v>105559.59462040066</v>
      </c>
      <c r="V30" s="14">
        <v>96948.714671579059</v>
      </c>
      <c r="W30" s="67">
        <f t="shared" si="3"/>
        <v>119148.16549981688</v>
      </c>
      <c r="X30" s="15">
        <v>8181.1999988829921</v>
      </c>
    </row>
    <row r="31" spans="1:24" x14ac:dyDescent="0.3">
      <c r="A31" s="23" t="s">
        <v>4</v>
      </c>
      <c r="B31" s="179">
        <v>2021</v>
      </c>
      <c r="C31" s="7">
        <v>46.316658367960756</v>
      </c>
      <c r="D31" s="8">
        <v>91.475634806642276</v>
      </c>
      <c r="E31" s="8">
        <v>8.2127512811713501</v>
      </c>
      <c r="F31" s="176">
        <f t="shared" si="0"/>
        <v>146.0050444557744</v>
      </c>
      <c r="G31" s="9">
        <v>1158.5602611334175</v>
      </c>
      <c r="H31" s="7">
        <v>26.615814506733308</v>
      </c>
      <c r="I31" s="8">
        <v>60.309086127487717</v>
      </c>
      <c r="J31" s="8">
        <v>6.5817586722376422</v>
      </c>
      <c r="K31" s="176">
        <f t="shared" si="1"/>
        <v>93.506659306458658</v>
      </c>
      <c r="L31" s="8">
        <v>27.017851489855332</v>
      </c>
      <c r="M31" s="8">
        <v>1147.5477949163494</v>
      </c>
      <c r="N31" s="74">
        <f t="shared" si="2"/>
        <v>1174.5656464062047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-16.004385272787143</v>
      </c>
      <c r="T31" s="13">
        <v>138483.91915727267</v>
      </c>
      <c r="U31" s="14">
        <v>101900.70754068054</v>
      </c>
      <c r="V31" s="14">
        <v>95396.882231988347</v>
      </c>
      <c r="W31" s="67">
        <f t="shared" si="3"/>
        <v>111855.99171748661</v>
      </c>
      <c r="X31" s="15">
        <v>7689.5321204046522</v>
      </c>
    </row>
    <row r="32" spans="1:24" x14ac:dyDescent="0.3">
      <c r="A32" s="23" t="s">
        <v>5</v>
      </c>
      <c r="B32" s="179">
        <v>2021</v>
      </c>
      <c r="C32" s="7">
        <v>5.8176927467753083</v>
      </c>
      <c r="D32" s="8">
        <v>281.32915119068929</v>
      </c>
      <c r="E32" s="8">
        <v>31.813870634803269</v>
      </c>
      <c r="F32" s="176">
        <f t="shared" si="0"/>
        <v>318.96071457226788</v>
      </c>
      <c r="G32" s="9">
        <v>418.88427759676216</v>
      </c>
      <c r="H32" s="7">
        <v>32.269819546046257</v>
      </c>
      <c r="I32" s="8">
        <v>217.99924520116534</v>
      </c>
      <c r="J32" s="8">
        <v>27.308808840219196</v>
      </c>
      <c r="K32" s="176">
        <f t="shared" si="1"/>
        <v>277.57787358743076</v>
      </c>
      <c r="L32" s="8">
        <v>42.479615861811432</v>
      </c>
      <c r="M32" s="8">
        <v>2781.2614095107692</v>
      </c>
      <c r="N32" s="74">
        <f t="shared" si="2"/>
        <v>2823.7410253725807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-2404.8557477758181</v>
      </c>
      <c r="T32" s="13">
        <v>140009.09243116068</v>
      </c>
      <c r="U32" s="14">
        <v>105995.02715992849</v>
      </c>
      <c r="V32" s="14">
        <v>94304.120175933669</v>
      </c>
      <c r="W32" s="67">
        <f t="shared" si="3"/>
        <v>108799.15197822111</v>
      </c>
      <c r="X32" s="15">
        <v>7321.3530496298954</v>
      </c>
    </row>
    <row r="33" spans="1:24" ht="16.2" thickBot="1" x14ac:dyDescent="0.35">
      <c r="A33" s="24" t="s">
        <v>6</v>
      </c>
      <c r="B33" s="180">
        <v>2021</v>
      </c>
      <c r="C33" s="16">
        <v>154.78729942843032</v>
      </c>
      <c r="D33" s="17">
        <v>111.24329423476577</v>
      </c>
      <c r="E33" s="17">
        <v>10.987419779806791</v>
      </c>
      <c r="F33" s="177">
        <f t="shared" si="0"/>
        <v>277.01801344300287</v>
      </c>
      <c r="G33" s="18">
        <v>180.26285743460824</v>
      </c>
      <c r="H33" s="16">
        <v>160.74473178745589</v>
      </c>
      <c r="I33" s="17">
        <v>115.4436927186977</v>
      </c>
      <c r="J33" s="17">
        <v>12.419443476567739</v>
      </c>
      <c r="K33" s="177">
        <f t="shared" si="1"/>
        <v>288.6078679827213</v>
      </c>
      <c r="L33" s="17">
        <v>31.83987381086385</v>
      </c>
      <c r="M33" s="17">
        <v>1951.2322399686673</v>
      </c>
      <c r="N33" s="75">
        <f t="shared" si="2"/>
        <v>1983.072113779531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-1802.8082563449232</v>
      </c>
      <c r="T33" s="19">
        <v>139929.02351593814</v>
      </c>
      <c r="U33" s="20">
        <v>105735.11161609224</v>
      </c>
      <c r="V33" s="20">
        <v>94714.464476877911</v>
      </c>
      <c r="W33" s="68">
        <f t="shared" si="3"/>
        <v>124305.71029847061</v>
      </c>
      <c r="X33" s="21">
        <v>7313.7697281158426</v>
      </c>
    </row>
    <row r="34" spans="1:24" x14ac:dyDescent="0.3">
      <c r="A34" s="22" t="s">
        <v>0</v>
      </c>
      <c r="B34" s="178">
        <v>2022</v>
      </c>
      <c r="C34" s="4">
        <v>253.76675690931498</v>
      </c>
      <c r="D34" s="5">
        <v>96.548550114797308</v>
      </c>
      <c r="E34" s="5">
        <v>10.670325814976763</v>
      </c>
      <c r="F34" s="175">
        <f t="shared" si="0"/>
        <v>360.98563283908902</v>
      </c>
      <c r="G34" s="6">
        <v>1741.5800057392617</v>
      </c>
      <c r="H34" s="4">
        <v>174.79548950545157</v>
      </c>
      <c r="I34" s="5">
        <v>84.006215051304991</v>
      </c>
      <c r="J34" s="5">
        <v>10.57134069777816</v>
      </c>
      <c r="K34" s="175">
        <f t="shared" si="1"/>
        <v>269.37304525453476</v>
      </c>
      <c r="L34" s="5">
        <v>63.327731038833704</v>
      </c>
      <c r="M34" s="5">
        <v>2416.8338140941055</v>
      </c>
      <c r="N34" s="73">
        <f t="shared" si="2"/>
        <v>2480.1615451329394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-738.58053939367767</v>
      </c>
      <c r="T34" s="10">
        <v>144197.80801258198</v>
      </c>
      <c r="U34" s="11">
        <v>109180.45664868024</v>
      </c>
      <c r="V34" s="11">
        <v>96879.457961352426</v>
      </c>
      <c r="W34" s="66">
        <f t="shared" si="3"/>
        <v>131420.38425216445</v>
      </c>
      <c r="X34" s="12">
        <v>8059.6463317503394</v>
      </c>
    </row>
    <row r="35" spans="1:24" x14ac:dyDescent="0.3">
      <c r="A35" s="23" t="s">
        <v>1</v>
      </c>
      <c r="B35" s="179">
        <v>2022</v>
      </c>
      <c r="C35" s="7">
        <v>13.67101500340925</v>
      </c>
      <c r="D35" s="8">
        <v>372.21137288994862</v>
      </c>
      <c r="E35" s="8">
        <v>42.07225293513963</v>
      </c>
      <c r="F35" s="176">
        <f t="shared" si="0"/>
        <v>427.95464082849753</v>
      </c>
      <c r="G35" s="9">
        <v>365.8343609260794</v>
      </c>
      <c r="H35" s="7">
        <v>80.250763579513489</v>
      </c>
      <c r="I35" s="8">
        <v>470.78780937328509</v>
      </c>
      <c r="J35" s="8">
        <v>44.352091524130138</v>
      </c>
      <c r="K35" s="176">
        <f t="shared" si="1"/>
        <v>595.39066447692881</v>
      </c>
      <c r="L35" s="8">
        <v>41.257661761454159</v>
      </c>
      <c r="M35" s="8">
        <v>3702.6501021451022</v>
      </c>
      <c r="N35" s="74">
        <f t="shared" si="2"/>
        <v>3743.9077639065563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-3378.0724029804769</v>
      </c>
      <c r="T35" s="13">
        <v>145591.99137711106</v>
      </c>
      <c r="U35" s="14">
        <v>108740.65895751331</v>
      </c>
      <c r="V35" s="14">
        <v>98155.897947771125</v>
      </c>
      <c r="W35" s="67">
        <f t="shared" si="3"/>
        <v>112919.2452622142</v>
      </c>
      <c r="X35" s="15">
        <v>7696.0159918344443</v>
      </c>
    </row>
    <row r="36" spans="1:24" x14ac:dyDescent="0.3">
      <c r="A36" s="23" t="s">
        <v>2</v>
      </c>
      <c r="B36" s="179">
        <v>2022</v>
      </c>
      <c r="C36" s="7">
        <v>93.709419597620482</v>
      </c>
      <c r="D36" s="8">
        <v>103.04889981084577</v>
      </c>
      <c r="E36" s="8">
        <v>7.9983614724363434</v>
      </c>
      <c r="F36" s="176">
        <f t="shared" si="0"/>
        <v>204.75668088090259</v>
      </c>
      <c r="G36" s="9">
        <v>470.46985156341196</v>
      </c>
      <c r="H36" s="7">
        <v>89.972661339772827</v>
      </c>
      <c r="I36" s="8">
        <v>104.89915747077555</v>
      </c>
      <c r="J36" s="8">
        <v>9.2867608393639678</v>
      </c>
      <c r="K36" s="176">
        <f t="shared" si="1"/>
        <v>204.15857964991235</v>
      </c>
      <c r="L36" s="8">
        <v>50.843327350376896</v>
      </c>
      <c r="M36" s="8">
        <v>1511.4290064386032</v>
      </c>
      <c r="N36" s="74">
        <f t="shared" si="2"/>
        <v>1562.2723337889802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-1091.8014822255682</v>
      </c>
      <c r="T36" s="13">
        <v>144196.06789611236</v>
      </c>
      <c r="U36" s="14">
        <v>108883.09445134744</v>
      </c>
      <c r="V36" s="14">
        <v>99496.012215417664</v>
      </c>
      <c r="W36" s="67">
        <f t="shared" si="3"/>
        <v>124018.51819028816</v>
      </c>
      <c r="X36" s="15">
        <v>8090.9149452663642</v>
      </c>
    </row>
    <row r="37" spans="1:24" x14ac:dyDescent="0.3">
      <c r="A37" s="23" t="s">
        <v>3</v>
      </c>
      <c r="B37" s="179">
        <v>2022</v>
      </c>
      <c r="C37" s="7">
        <v>60.794422552406274</v>
      </c>
      <c r="D37" s="8">
        <v>72.993060430120465</v>
      </c>
      <c r="E37" s="8">
        <v>6.4466715243355805</v>
      </c>
      <c r="F37" s="176">
        <f t="shared" si="0"/>
        <v>140.23415450686232</v>
      </c>
      <c r="G37" s="9">
        <v>354.21275710500686</v>
      </c>
      <c r="H37" s="7">
        <v>64.002484962682018</v>
      </c>
      <c r="I37" s="8">
        <v>84.068894452035664</v>
      </c>
      <c r="J37" s="8">
        <v>8.4145598815983362</v>
      </c>
      <c r="K37" s="176">
        <f t="shared" si="1"/>
        <v>156.48593929631602</v>
      </c>
      <c r="L37" s="8">
        <v>22.966038672899575</v>
      </c>
      <c r="M37" s="8">
        <v>1054.8642753725035</v>
      </c>
      <c r="N37" s="74">
        <f t="shared" si="2"/>
        <v>1077.8303140454032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-723.61655694039632</v>
      </c>
      <c r="T37" s="13">
        <v>147030.74838871555</v>
      </c>
      <c r="U37" s="14">
        <v>108467.31578783177</v>
      </c>
      <c r="V37" s="14">
        <v>98734.960094605776</v>
      </c>
      <c r="W37" s="67">
        <f t="shared" si="3"/>
        <v>123716.36650835218</v>
      </c>
      <c r="X37" s="15">
        <v>8432.3864703638083</v>
      </c>
    </row>
    <row r="38" spans="1:24" x14ac:dyDescent="0.3">
      <c r="A38" s="23" t="s">
        <v>4</v>
      </c>
      <c r="B38" s="179">
        <v>2022</v>
      </c>
      <c r="C38" s="7">
        <v>47.715076013566616</v>
      </c>
      <c r="D38" s="8">
        <v>96.429102766377994</v>
      </c>
      <c r="E38" s="8">
        <v>8.791042195959843</v>
      </c>
      <c r="F38" s="176">
        <f t="shared" ref="F38:F96" si="5">SUM(C38:E38)</f>
        <v>152.93522097590446</v>
      </c>
      <c r="G38" s="9">
        <v>1213.8656240176424</v>
      </c>
      <c r="H38" s="7">
        <v>27.073423793849951</v>
      </c>
      <c r="I38" s="8">
        <v>63.384974442733238</v>
      </c>
      <c r="J38" s="8">
        <v>7.1005082129397952</v>
      </c>
      <c r="K38" s="176">
        <f t="shared" ref="K38:K96" si="6">SUM(H38:J38)</f>
        <v>97.558906449522993</v>
      </c>
      <c r="L38" s="8">
        <v>28.558871923491967</v>
      </c>
      <c r="M38" s="8">
        <v>1209.4829143171175</v>
      </c>
      <c r="N38" s="74">
        <f t="shared" ref="N38:N96" si="7">SUM(L38:M38)</f>
        <v>1238.0417862406096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-24.175162222967106</v>
      </c>
      <c r="T38" s="13">
        <v>146161.4035598269</v>
      </c>
      <c r="U38" s="14">
        <v>104726.59121265465</v>
      </c>
      <c r="V38" s="14">
        <v>97184.913431226159</v>
      </c>
      <c r="W38" s="67">
        <f t="shared" si="3"/>
        <v>115676.20645890554</v>
      </c>
      <c r="X38" s="15">
        <v>7967.0196872813558</v>
      </c>
    </row>
    <row r="39" spans="1:24" x14ac:dyDescent="0.3">
      <c r="A39" s="23" t="s">
        <v>5</v>
      </c>
      <c r="B39" s="179">
        <v>2022</v>
      </c>
      <c r="C39" s="7">
        <v>5.9916257724533208</v>
      </c>
      <c r="D39" s="8">
        <v>296.65482426741124</v>
      </c>
      <c r="E39" s="8">
        <v>34.058015870981428</v>
      </c>
      <c r="F39" s="176">
        <f t="shared" si="5"/>
        <v>336.70446591084601</v>
      </c>
      <c r="G39" s="9">
        <v>438.64095497469418</v>
      </c>
      <c r="H39" s="7">
        <v>32.060062619421728</v>
      </c>
      <c r="I39" s="8">
        <v>226.22150865364276</v>
      </c>
      <c r="J39" s="8">
        <v>28.905115880700471</v>
      </c>
      <c r="K39" s="176">
        <f t="shared" si="6"/>
        <v>287.18668715376498</v>
      </c>
      <c r="L39" s="8">
        <v>45.38651611284029</v>
      </c>
      <c r="M39" s="8">
        <v>2954.3195666573615</v>
      </c>
      <c r="N39" s="74">
        <f t="shared" si="7"/>
        <v>2999.7060827702016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-2561.0641277955074</v>
      </c>
      <c r="T39" s="13">
        <v>147704.44937703275</v>
      </c>
      <c r="U39" s="14">
        <v>108993.91375958503</v>
      </c>
      <c r="V39" s="14">
        <v>96092.686870238031</v>
      </c>
      <c r="W39" s="67">
        <f t="shared" si="3"/>
        <v>112016.86286036322</v>
      </c>
      <c r="X39" s="15">
        <v>7572.2740256174075</v>
      </c>
    </row>
    <row r="40" spans="1:24" ht="16.2" thickBot="1" x14ac:dyDescent="0.35">
      <c r="A40" s="24" t="s">
        <v>6</v>
      </c>
      <c r="B40" s="180">
        <v>2022</v>
      </c>
      <c r="C40" s="16">
        <v>159.41633789677948</v>
      </c>
      <c r="D40" s="17">
        <v>117.28623845613117</v>
      </c>
      <c r="E40" s="17">
        <v>11.761779747665878</v>
      </c>
      <c r="F40" s="177">
        <f t="shared" si="5"/>
        <v>288.46435610057654</v>
      </c>
      <c r="G40" s="18">
        <v>188.75111950962733</v>
      </c>
      <c r="H40" s="16">
        <v>166.90976794485906</v>
      </c>
      <c r="I40" s="17">
        <v>121.80348929185533</v>
      </c>
      <c r="J40" s="17">
        <v>13.168072524984574</v>
      </c>
      <c r="K40" s="177">
        <f t="shared" si="6"/>
        <v>301.88132976169896</v>
      </c>
      <c r="L40" s="17">
        <v>32.803418444120695</v>
      </c>
      <c r="M40" s="17">
        <v>2046.756735163603</v>
      </c>
      <c r="N40" s="75">
        <f t="shared" si="7"/>
        <v>2079.5601536077238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-1890.8080340980966</v>
      </c>
      <c r="T40" s="19">
        <v>147563.43000828917</v>
      </c>
      <c r="U40" s="20">
        <v>108580.00452672341</v>
      </c>
      <c r="V40" s="20">
        <v>96498.023751165456</v>
      </c>
      <c r="W40" s="68">
        <f t="shared" si="3"/>
        <v>129606.86997327671</v>
      </c>
      <c r="X40" s="21">
        <v>7564.987314134607</v>
      </c>
    </row>
    <row r="41" spans="1:24" x14ac:dyDescent="0.3">
      <c r="A41" s="22" t="s">
        <v>0</v>
      </c>
      <c r="B41" s="178">
        <v>2023</v>
      </c>
      <c r="C41" s="4">
        <v>261.42452666075241</v>
      </c>
      <c r="D41" s="5">
        <v>102.35448216393894</v>
      </c>
      <c r="E41" s="5">
        <v>11.513439035261737</v>
      </c>
      <c r="F41" s="175">
        <f t="shared" si="5"/>
        <v>375.29244785995309</v>
      </c>
      <c r="G41" s="6">
        <v>1820.4474677359026</v>
      </c>
      <c r="H41" s="4">
        <v>179.65489225193073</v>
      </c>
      <c r="I41" s="5">
        <v>88.874202866491018</v>
      </c>
      <c r="J41" s="5">
        <v>11.366750054343948</v>
      </c>
      <c r="K41" s="175">
        <f t="shared" si="6"/>
        <v>279.89584517276569</v>
      </c>
      <c r="L41" s="5">
        <v>63.962787979650045</v>
      </c>
      <c r="M41" s="5">
        <v>2527.0020728441032</v>
      </c>
      <c r="N41" s="73">
        <f t="shared" si="7"/>
        <v>2590.964860823753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-770.51639308785047</v>
      </c>
      <c r="T41" s="10">
        <v>151937.72580653464</v>
      </c>
      <c r="U41" s="11">
        <v>111333.68816845672</v>
      </c>
      <c r="V41" s="11">
        <v>97759.555672149916</v>
      </c>
      <c r="W41" s="66">
        <f t="shared" si="3"/>
        <v>136844.67862694224</v>
      </c>
      <c r="X41" s="12">
        <v>8305.9596173145746</v>
      </c>
    </row>
    <row r="42" spans="1:24" x14ac:dyDescent="0.3">
      <c r="A42" s="23" t="s">
        <v>1</v>
      </c>
      <c r="B42" s="179">
        <v>2023</v>
      </c>
      <c r="C42" s="7">
        <v>14.079342216941884</v>
      </c>
      <c r="D42" s="8">
        <v>394.46924425754707</v>
      </c>
      <c r="E42" s="8">
        <v>45.38987109952479</v>
      </c>
      <c r="F42" s="176">
        <f t="shared" si="5"/>
        <v>453.93845757401374</v>
      </c>
      <c r="G42" s="9">
        <v>382.70562241865832</v>
      </c>
      <c r="H42" s="7">
        <v>82.351902513363399</v>
      </c>
      <c r="I42" s="8">
        <v>500.53699939161254</v>
      </c>
      <c r="J42" s="8">
        <v>48.079915570190337</v>
      </c>
      <c r="K42" s="176">
        <f t="shared" si="6"/>
        <v>630.96881747516625</v>
      </c>
      <c r="L42" s="8">
        <v>41.923249812529832</v>
      </c>
      <c r="M42" s="8">
        <v>3942.6225494550717</v>
      </c>
      <c r="N42" s="74">
        <f t="shared" si="7"/>
        <v>3984.5457992676015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-3601.8391768489428</v>
      </c>
      <c r="T42" s="13">
        <v>153361.95291191098</v>
      </c>
      <c r="U42" s="14">
        <v>110867.11772807559</v>
      </c>
      <c r="V42" s="14">
        <v>99036.465537485681</v>
      </c>
      <c r="W42" s="67">
        <f t="shared" si="3"/>
        <v>115511.90156643405</v>
      </c>
      <c r="X42" s="15">
        <v>7942.418084002481</v>
      </c>
    </row>
    <row r="43" spans="1:24" x14ac:dyDescent="0.3">
      <c r="A43" s="23" t="s">
        <v>2</v>
      </c>
      <c r="B43" s="179">
        <v>2023</v>
      </c>
      <c r="C43" s="7">
        <v>96.754847858637731</v>
      </c>
      <c r="D43" s="8">
        <v>109.18742946190459</v>
      </c>
      <c r="E43" s="8">
        <v>8.6288439407179833</v>
      </c>
      <c r="F43" s="176">
        <f t="shared" si="5"/>
        <v>214.57112126126029</v>
      </c>
      <c r="G43" s="9">
        <v>491.7649645186371</v>
      </c>
      <c r="H43" s="7">
        <v>93.805015013962503</v>
      </c>
      <c r="I43" s="8">
        <v>113.78001882261742</v>
      </c>
      <c r="J43" s="8">
        <v>10.226372468334752</v>
      </c>
      <c r="K43" s="176">
        <f t="shared" si="6"/>
        <v>217.81140630491467</v>
      </c>
      <c r="L43" s="8">
        <v>52.840779826487193</v>
      </c>
      <c r="M43" s="8">
        <v>1592.235662168704</v>
      </c>
      <c r="N43" s="74">
        <f t="shared" si="7"/>
        <v>1645.0764419951913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-1153.3104774765541</v>
      </c>
      <c r="T43" s="13">
        <v>152479.3517389466</v>
      </c>
      <c r="U43" s="14">
        <v>110944.67213970267</v>
      </c>
      <c r="V43" s="14">
        <v>100375.40140328932</v>
      </c>
      <c r="W43" s="67">
        <f t="shared" si="3"/>
        <v>128336.21286936964</v>
      </c>
      <c r="X43" s="15">
        <v>8337.2769086864719</v>
      </c>
    </row>
    <row r="44" spans="1:24" x14ac:dyDescent="0.3">
      <c r="A44" s="23" t="s">
        <v>3</v>
      </c>
      <c r="B44" s="179">
        <v>2023</v>
      </c>
      <c r="C44" s="7">
        <v>62.722413550914446</v>
      </c>
      <c r="D44" s="8">
        <v>77.400947802589442</v>
      </c>
      <c r="E44" s="8">
        <v>6.9569036775865154</v>
      </c>
      <c r="F44" s="176">
        <f t="shared" si="5"/>
        <v>147.08026503109042</v>
      </c>
      <c r="G44" s="9">
        <v>371.16423067529746</v>
      </c>
      <c r="H44" s="7">
        <v>65.717417296781306</v>
      </c>
      <c r="I44" s="8">
        <v>89.043012683287657</v>
      </c>
      <c r="J44" s="8">
        <v>9.0760109776724072</v>
      </c>
      <c r="K44" s="176">
        <f t="shared" si="6"/>
        <v>163.83644095774139</v>
      </c>
      <c r="L44" s="8">
        <v>23.207077190003542</v>
      </c>
      <c r="M44" s="8">
        <v>1112.9872355787929</v>
      </c>
      <c r="N44" s="74">
        <f t="shared" si="7"/>
        <v>1136.1943127687964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-765.02908209349914</v>
      </c>
      <c r="T44" s="13">
        <v>155278.78625351141</v>
      </c>
      <c r="U44" s="14">
        <v>110616.75637665637</v>
      </c>
      <c r="V44" s="14">
        <v>99614.95736872316</v>
      </c>
      <c r="W44" s="67">
        <f t="shared" si="3"/>
        <v>127921.94678237168</v>
      </c>
      <c r="X44" s="15">
        <v>8678.7021641494939</v>
      </c>
    </row>
    <row r="45" spans="1:24" x14ac:dyDescent="0.3">
      <c r="A45" s="23" t="s">
        <v>4</v>
      </c>
      <c r="B45" s="179">
        <v>2023</v>
      </c>
      <c r="C45" s="7">
        <v>49.131600245719333</v>
      </c>
      <c r="D45" s="8">
        <v>102.23658942924163</v>
      </c>
      <c r="E45" s="8">
        <v>9.4853208004484983</v>
      </c>
      <c r="F45" s="176">
        <f t="shared" si="5"/>
        <v>160.85351047540948</v>
      </c>
      <c r="G45" s="9">
        <v>1274.3230346314797</v>
      </c>
      <c r="H45" s="7">
        <v>27.55219714015379</v>
      </c>
      <c r="I45" s="8">
        <v>66.967329065496472</v>
      </c>
      <c r="J45" s="8">
        <v>7.7276679603738936</v>
      </c>
      <c r="K45" s="176">
        <f t="shared" si="6"/>
        <v>102.24719416602416</v>
      </c>
      <c r="L45" s="8">
        <v>29.974130278832302</v>
      </c>
      <c r="M45" s="8">
        <v>1277.5887120802281</v>
      </c>
      <c r="N45" s="74">
        <f t="shared" si="7"/>
        <v>1307.5628423590604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-33.238807727580493</v>
      </c>
      <c r="T45" s="13">
        <v>153930.4799069335</v>
      </c>
      <c r="U45" s="14">
        <v>106852.0242664633</v>
      </c>
      <c r="V45" s="14">
        <v>98066.42803177498</v>
      </c>
      <c r="W45" s="67">
        <f t="shared" si="3"/>
        <v>118874.09225914271</v>
      </c>
      <c r="X45" s="15">
        <v>8225.9919005304455</v>
      </c>
    </row>
    <row r="46" spans="1:24" x14ac:dyDescent="0.3">
      <c r="A46" s="23" t="s">
        <v>5</v>
      </c>
      <c r="B46" s="179">
        <v>2023</v>
      </c>
      <c r="C46" s="7">
        <v>6.1675342356766469</v>
      </c>
      <c r="D46" s="8">
        <v>314.51949787191978</v>
      </c>
      <c r="E46" s="8">
        <v>36.748827589387609</v>
      </c>
      <c r="F46" s="176">
        <f t="shared" si="5"/>
        <v>357.43585969698404</v>
      </c>
      <c r="G46" s="9">
        <v>460.62155680058646</v>
      </c>
      <c r="H46" s="7">
        <v>31.869816048217633</v>
      </c>
      <c r="I46" s="8">
        <v>236.06912114741874</v>
      </c>
      <c r="J46" s="8">
        <v>30.857185765729369</v>
      </c>
      <c r="K46" s="176">
        <f t="shared" si="6"/>
        <v>298.79612296136571</v>
      </c>
      <c r="L46" s="8">
        <v>48.277452859594703</v>
      </c>
      <c r="M46" s="8">
        <v>3148.0390055762509</v>
      </c>
      <c r="N46" s="74">
        <f t="shared" si="7"/>
        <v>3196.3164584358456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-2735.693901635259</v>
      </c>
      <c r="T46" s="13">
        <v>155494.75370198602</v>
      </c>
      <c r="U46" s="14">
        <v>111224.36643968304</v>
      </c>
      <c r="V46" s="14">
        <v>96974.757463911548</v>
      </c>
      <c r="W46" s="67">
        <f t="shared" si="3"/>
        <v>114474.69732601834</v>
      </c>
      <c r="X46" s="15">
        <v>7818.3739171876532</v>
      </c>
    </row>
    <row r="47" spans="1:24" ht="16.2" thickBot="1" x14ac:dyDescent="0.35">
      <c r="A47" s="24" t="s">
        <v>6</v>
      </c>
      <c r="B47" s="180">
        <v>2023</v>
      </c>
      <c r="C47" s="16">
        <v>164.0920655968942</v>
      </c>
      <c r="D47" s="17">
        <v>124.33834495565725</v>
      </c>
      <c r="E47" s="17">
        <v>12.691431668835483</v>
      </c>
      <c r="F47" s="177">
        <f t="shared" si="5"/>
        <v>301.12184222138694</v>
      </c>
      <c r="G47" s="18">
        <v>198.20133602551135</v>
      </c>
      <c r="H47" s="16">
        <v>173.42109010112728</v>
      </c>
      <c r="I47" s="17">
        <v>129.23585196587513</v>
      </c>
      <c r="J47" s="17">
        <v>14.08073501511776</v>
      </c>
      <c r="K47" s="177">
        <f t="shared" si="6"/>
        <v>316.73767708212017</v>
      </c>
      <c r="L47" s="17">
        <v>33.837813557598274</v>
      </c>
      <c r="M47" s="17">
        <v>2147.7238608813918</v>
      </c>
      <c r="N47" s="75">
        <f t="shared" si="7"/>
        <v>2181.5616744389899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-1983.3593384134786</v>
      </c>
      <c r="T47" s="19">
        <v>155274.50899368827</v>
      </c>
      <c r="U47" s="20">
        <v>110658.06710801293</v>
      </c>
      <c r="V47" s="20">
        <v>97375.455287175108</v>
      </c>
      <c r="W47" s="68">
        <f t="shared" si="3"/>
        <v>134496.09964157839</v>
      </c>
      <c r="X47" s="21">
        <v>7811.3239891454559</v>
      </c>
    </row>
    <row r="48" spans="1:24" x14ac:dyDescent="0.3">
      <c r="A48" s="22" t="s">
        <v>0</v>
      </c>
      <c r="B48" s="178">
        <v>2024</v>
      </c>
      <c r="C48" s="4">
        <v>269.10113492222177</v>
      </c>
      <c r="D48" s="5">
        <v>109.11181296879172</v>
      </c>
      <c r="E48" s="5">
        <v>12.522253161407688</v>
      </c>
      <c r="F48" s="175">
        <f t="shared" si="5"/>
        <v>390.73520105242119</v>
      </c>
      <c r="G48" s="6">
        <v>1910.7356245952367</v>
      </c>
      <c r="H48" s="4">
        <v>184.77293078079376</v>
      </c>
      <c r="I48" s="5">
        <v>94.479606129181605</v>
      </c>
      <c r="J48" s="5">
        <v>12.321905193414272</v>
      </c>
      <c r="K48" s="175">
        <f t="shared" si="6"/>
        <v>291.57444210338963</v>
      </c>
      <c r="L48" s="5">
        <v>64.291513919087848</v>
      </c>
      <c r="M48" s="5">
        <v>2638.6398075369179</v>
      </c>
      <c r="N48" s="73">
        <f t="shared" si="7"/>
        <v>2702.9313214560057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-792.19469686076968</v>
      </c>
      <c r="T48" s="10">
        <v>159693.68649265866</v>
      </c>
      <c r="U48" s="11">
        <v>112680.50462575129</v>
      </c>
      <c r="V48" s="11">
        <v>97703.768859184056</v>
      </c>
      <c r="W48" s="66">
        <f t="shared" si="3"/>
        <v>141840.19852526553</v>
      </c>
      <c r="X48" s="12">
        <v>8561.695772901403</v>
      </c>
    </row>
    <row r="49" spans="1:25" x14ac:dyDescent="0.3">
      <c r="A49" s="23" t="s">
        <v>1</v>
      </c>
      <c r="B49" s="179">
        <v>2024</v>
      </c>
      <c r="C49" s="7">
        <v>14.516091076258414</v>
      </c>
      <c r="D49" s="8">
        <v>420.38164244258496</v>
      </c>
      <c r="E49" s="8">
        <v>49.364521298448871</v>
      </c>
      <c r="F49" s="176">
        <f t="shared" si="5"/>
        <v>484.26225481729227</v>
      </c>
      <c r="G49" s="9">
        <v>402.00900267547422</v>
      </c>
      <c r="H49" s="7">
        <v>84.564532245829099</v>
      </c>
      <c r="I49" s="8">
        <v>534.56493312327279</v>
      </c>
      <c r="J49" s="8">
        <v>52.481226613663459</v>
      </c>
      <c r="K49" s="176">
        <f t="shared" si="6"/>
        <v>671.61069198276539</v>
      </c>
      <c r="L49" s="8">
        <v>42.874589157817461</v>
      </c>
      <c r="M49" s="8">
        <v>4209.7674213281553</v>
      </c>
      <c r="N49" s="74">
        <f t="shared" si="7"/>
        <v>4252.6420104859726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-3850.6320078104982</v>
      </c>
      <c r="T49" s="13">
        <v>161149.39111040495</v>
      </c>
      <c r="U49" s="14">
        <v>112210.10395675217</v>
      </c>
      <c r="V49" s="14">
        <v>98980.996720539668</v>
      </c>
      <c r="W49" s="67">
        <f t="shared" si="3"/>
        <v>117338.44421837686</v>
      </c>
      <c r="X49" s="15">
        <v>8198.2378331679811</v>
      </c>
    </row>
    <row r="50" spans="1:25" x14ac:dyDescent="0.3">
      <c r="A50" s="23" t="s">
        <v>2</v>
      </c>
      <c r="B50" s="179">
        <v>2024</v>
      </c>
      <c r="C50" s="7">
        <v>99.825390789155762</v>
      </c>
      <c r="D50" s="8">
        <v>116.32101558563699</v>
      </c>
      <c r="E50" s="8">
        <v>9.3784367149099932</v>
      </c>
      <c r="F50" s="176">
        <f t="shared" si="5"/>
        <v>225.52484308970273</v>
      </c>
      <c r="G50" s="9">
        <v>516.19940852541583</v>
      </c>
      <c r="H50" s="7">
        <v>97.88344341165363</v>
      </c>
      <c r="I50" s="8">
        <v>124.10376268650336</v>
      </c>
      <c r="J50" s="8">
        <v>11.363083153992786</v>
      </c>
      <c r="K50" s="176">
        <f t="shared" si="6"/>
        <v>233.35028925214979</v>
      </c>
      <c r="L50" s="8">
        <v>54.468187583634403</v>
      </c>
      <c r="M50" s="8">
        <v>1678.5687575690713</v>
      </c>
      <c r="N50" s="74">
        <f t="shared" si="7"/>
        <v>1733.0369451527058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-1216.8365366272897</v>
      </c>
      <c r="T50" s="13">
        <v>160865.20493437469</v>
      </c>
      <c r="U50" s="14">
        <v>112233.89848276874</v>
      </c>
      <c r="V50" s="14">
        <v>100319.07696954638</v>
      </c>
      <c r="W50" s="67">
        <f t="shared" si="3"/>
        <v>132053.07522470722</v>
      </c>
      <c r="X50" s="15">
        <v>8593.0670817627888</v>
      </c>
    </row>
    <row r="51" spans="1:25" x14ac:dyDescent="0.3">
      <c r="A51" s="23" t="s">
        <v>3</v>
      </c>
      <c r="B51" s="179">
        <v>2024</v>
      </c>
      <c r="C51" s="7">
        <v>64.644511467713116</v>
      </c>
      <c r="D51" s="8">
        <v>82.521285161366933</v>
      </c>
      <c r="E51" s="8">
        <v>7.5676627316143783</v>
      </c>
      <c r="F51" s="176">
        <f t="shared" si="5"/>
        <v>154.73345936069441</v>
      </c>
      <c r="G51" s="9">
        <v>390.54608657245376</v>
      </c>
      <c r="H51" s="7">
        <v>67.545609714352111</v>
      </c>
      <c r="I51" s="8">
        <v>94.79669506163691</v>
      </c>
      <c r="J51" s="8">
        <v>9.8741571163511033</v>
      </c>
      <c r="K51" s="176">
        <f t="shared" si="6"/>
        <v>172.21646189234013</v>
      </c>
      <c r="L51" s="8">
        <v>23.307642703944062</v>
      </c>
      <c r="M51" s="8">
        <v>1174.6272644341591</v>
      </c>
      <c r="N51" s="74">
        <f t="shared" si="7"/>
        <v>1197.9349071381032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-807.38782056564946</v>
      </c>
      <c r="T51" s="13">
        <v>163517.91589498063</v>
      </c>
      <c r="U51" s="14">
        <v>111960.11319953192</v>
      </c>
      <c r="V51" s="14">
        <v>99559.258242839671</v>
      </c>
      <c r="W51" s="67">
        <f t="shared" si="3"/>
        <v>131470.76387401507</v>
      </c>
      <c r="X51" s="15">
        <v>8934.4489323478429</v>
      </c>
    </row>
    <row r="52" spans="1:25" x14ac:dyDescent="0.3">
      <c r="A52" s="23" t="s">
        <v>4</v>
      </c>
      <c r="B52" s="179">
        <v>2024</v>
      </c>
      <c r="C52" s="7">
        <v>50.652702911044877</v>
      </c>
      <c r="D52" s="8">
        <v>108.98739307282577</v>
      </c>
      <c r="E52" s="8">
        <v>10.31645205049344</v>
      </c>
      <c r="F52" s="176">
        <f t="shared" si="5"/>
        <v>169.95654803436409</v>
      </c>
      <c r="G52" s="9">
        <v>1341.5815102815504</v>
      </c>
      <c r="H52" s="7">
        <v>27.987908005196683</v>
      </c>
      <c r="I52" s="8">
        <v>71.146788003943229</v>
      </c>
      <c r="J52" s="8">
        <v>8.4831762823577979</v>
      </c>
      <c r="K52" s="176">
        <f t="shared" si="6"/>
        <v>107.61787229149772</v>
      </c>
      <c r="L52" s="8">
        <v>31.253597882362072</v>
      </c>
      <c r="M52" s="8">
        <v>1352.7396780992672</v>
      </c>
      <c r="N52" s="74">
        <f t="shared" si="7"/>
        <v>1383.9932759816293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-42.410765700078528</v>
      </c>
      <c r="T52" s="13">
        <v>162210.15091306253</v>
      </c>
      <c r="U52" s="14">
        <v>108201.00568952526</v>
      </c>
      <c r="V52" s="14">
        <v>98011.61753581911</v>
      </c>
      <c r="W52" s="67">
        <f t="shared" si="3"/>
        <v>121443.83034023158</v>
      </c>
      <c r="X52" s="15">
        <v>8473.1837988246916</v>
      </c>
    </row>
    <row r="53" spans="1:25" x14ac:dyDescent="0.3">
      <c r="A53" s="23" t="s">
        <v>5</v>
      </c>
      <c r="B53" s="179">
        <v>2024</v>
      </c>
      <c r="C53" s="7">
        <v>6.3559380761973276</v>
      </c>
      <c r="D53" s="8">
        <v>335.27957881436748</v>
      </c>
      <c r="E53" s="8">
        <v>39.966246760877212</v>
      </c>
      <c r="F53" s="176">
        <f t="shared" si="5"/>
        <v>381.60176365144201</v>
      </c>
      <c r="G53" s="9">
        <v>485.66845695810929</v>
      </c>
      <c r="H53" s="7">
        <v>31.623878438359068</v>
      </c>
      <c r="I53" s="8">
        <v>247.69638815854864</v>
      </c>
      <c r="J53" s="8">
        <v>33.2186544503164</v>
      </c>
      <c r="K53" s="176">
        <f t="shared" si="6"/>
        <v>312.53892104722411</v>
      </c>
      <c r="L53" s="8">
        <v>50.910174156428809</v>
      </c>
      <c r="M53" s="8">
        <v>3362.5749264005954</v>
      </c>
      <c r="N53" s="74">
        <f t="shared" si="7"/>
        <v>3413.485100557024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-2927.8156435989149</v>
      </c>
      <c r="T53" s="13">
        <v>163795.68625721085</v>
      </c>
      <c r="U53" s="14">
        <v>112640.11971940752</v>
      </c>
      <c r="V53" s="14">
        <v>96920.439435854802</v>
      </c>
      <c r="W53" s="67">
        <f t="shared" si="3"/>
        <v>116145.44566907556</v>
      </c>
      <c r="X53" s="15">
        <v>8073.9445914239959</v>
      </c>
    </row>
    <row r="54" spans="1:25" ht="16.2" thickBot="1" x14ac:dyDescent="0.35">
      <c r="A54" s="24" t="s">
        <v>6</v>
      </c>
      <c r="B54" s="180">
        <v>2024</v>
      </c>
      <c r="C54" s="16">
        <v>169.09938038546258</v>
      </c>
      <c r="D54" s="17">
        <v>132.3252787470621</v>
      </c>
      <c r="E54" s="17">
        <v>13.806244611837604</v>
      </c>
      <c r="F54" s="177">
        <f t="shared" si="5"/>
        <v>315.23090374436225</v>
      </c>
      <c r="G54" s="18">
        <v>208.97269402105053</v>
      </c>
      <c r="H54" s="16">
        <v>179.81684703186949</v>
      </c>
      <c r="I54" s="17">
        <v>138.13983362954937</v>
      </c>
      <c r="J54" s="17">
        <v>15.179614519493409</v>
      </c>
      <c r="K54" s="177">
        <f t="shared" si="6"/>
        <v>333.13629518091227</v>
      </c>
      <c r="L54" s="17">
        <v>34.877962274203441</v>
      </c>
      <c r="M54" s="17">
        <v>2253.2103091244535</v>
      </c>
      <c r="N54" s="75">
        <f t="shared" si="7"/>
        <v>2288.0882713986571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-2079.1145773776061</v>
      </c>
      <c r="T54" s="19">
        <v>163492.88361595327</v>
      </c>
      <c r="U54" s="20">
        <v>111671.43228141739</v>
      </c>
      <c r="V54" s="20">
        <v>97317.708745315627</v>
      </c>
      <c r="W54" s="68">
        <f t="shared" si="3"/>
        <v>138989.03810534062</v>
      </c>
      <c r="X54" s="21">
        <v>8067.0818292347058</v>
      </c>
    </row>
    <row r="55" spans="1:25" x14ac:dyDescent="0.3">
      <c r="A55" s="22" t="s">
        <v>0</v>
      </c>
      <c r="B55" s="178">
        <v>2025</v>
      </c>
      <c r="C55" s="4">
        <v>276.79447756329671</v>
      </c>
      <c r="D55" s="5">
        <v>116.90720281531452</v>
      </c>
      <c r="E55" s="5">
        <v>13.727373464387101</v>
      </c>
      <c r="F55" s="175">
        <f t="shared" si="5"/>
        <v>407.42905384299831</v>
      </c>
      <c r="G55" s="6">
        <v>2013.8118392626088</v>
      </c>
      <c r="H55" s="4">
        <v>190.16062911618263</v>
      </c>
      <c r="I55" s="5">
        <v>100.98098800138071</v>
      </c>
      <c r="J55" s="5">
        <v>13.468265097532154</v>
      </c>
      <c r="K55" s="175">
        <f t="shared" si="6"/>
        <v>304.60988221509547</v>
      </c>
      <c r="L55" s="5">
        <v>64.309311287846739</v>
      </c>
      <c r="M55" s="5">
        <v>2752.1687260410126</v>
      </c>
      <c r="N55" s="73">
        <f t="shared" si="7"/>
        <v>2816.4780373288595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-802.66519806625047</v>
      </c>
      <c r="T55" s="10">
        <v>167433.96818048973</v>
      </c>
      <c r="U55" s="11">
        <v>113137.85912260524</v>
      </c>
      <c r="V55" s="11">
        <v>96730.327426854565</v>
      </c>
      <c r="W55" s="66">
        <f t="shared" si="3"/>
        <v>146308.15943281929</v>
      </c>
      <c r="X55" s="12">
        <v>8827.2242501412984</v>
      </c>
    </row>
    <row r="56" spans="1:25" x14ac:dyDescent="0.3">
      <c r="A56" s="23" t="s">
        <v>1</v>
      </c>
      <c r="B56" s="179">
        <v>2025</v>
      </c>
      <c r="C56" s="7">
        <v>14.972697652145833</v>
      </c>
      <c r="D56" s="8">
        <v>450.35747827995931</v>
      </c>
      <c r="E56" s="8">
        <v>54.117992126288925</v>
      </c>
      <c r="F56" s="176">
        <f t="shared" si="5"/>
        <v>519.448168058394</v>
      </c>
      <c r="G56" s="9">
        <v>424.03717387474865</v>
      </c>
      <c r="H56" s="7">
        <v>86.893562062591442</v>
      </c>
      <c r="I56" s="8">
        <v>573.67530466743438</v>
      </c>
      <c r="J56" s="8">
        <v>57.687631258501206</v>
      </c>
      <c r="K56" s="176">
        <f t="shared" si="6"/>
        <v>718.25649798852703</v>
      </c>
      <c r="L56" s="8">
        <v>44.114064597132085</v>
      </c>
      <c r="M56" s="8">
        <v>4507.2711107106898</v>
      </c>
      <c r="N56" s="74">
        <f t="shared" si="7"/>
        <v>4551.3851753078216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-4127.3470014330733</v>
      </c>
      <c r="T56" s="13">
        <v>168928.94836480182</v>
      </c>
      <c r="U56" s="14">
        <v>112700.43230049175</v>
      </c>
      <c r="V56" s="14">
        <v>98007.679926025696</v>
      </c>
      <c r="W56" s="67">
        <f t="shared" si="3"/>
        <v>118322.80533920442</v>
      </c>
      <c r="X56" s="15">
        <v>8463.8434785500795</v>
      </c>
    </row>
    <row r="57" spans="1:25" x14ac:dyDescent="0.3">
      <c r="A57" s="23" t="s">
        <v>2</v>
      </c>
      <c r="B57" s="179">
        <v>2025</v>
      </c>
      <c r="C57" s="7">
        <v>102.98658737002762</v>
      </c>
      <c r="D57" s="8">
        <v>124.6210376248859</v>
      </c>
      <c r="E57" s="8">
        <v>10.283449458867112</v>
      </c>
      <c r="F57" s="176">
        <f t="shared" si="5"/>
        <v>237.89107445378065</v>
      </c>
      <c r="G57" s="9">
        <v>544.07451999778755</v>
      </c>
      <c r="H57" s="7">
        <v>102.10536271131862</v>
      </c>
      <c r="I57" s="8">
        <v>136.08812409598568</v>
      </c>
      <c r="J57" s="8">
        <v>12.717486153712084</v>
      </c>
      <c r="K57" s="176">
        <f t="shared" si="6"/>
        <v>250.91097296101637</v>
      </c>
      <c r="L57" s="8">
        <v>55.724489111962704</v>
      </c>
      <c r="M57" s="8">
        <v>1770.0926522436323</v>
      </c>
      <c r="N57" s="74">
        <f t="shared" si="7"/>
        <v>1825.8171413555949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-1281.7416213578074</v>
      </c>
      <c r="T57" s="13">
        <v>169483.97719861753</v>
      </c>
      <c r="U57" s="14">
        <v>112686.8755775406</v>
      </c>
      <c r="V57" s="14">
        <v>99345.251014986396</v>
      </c>
      <c r="W57" s="67">
        <f t="shared" si="3"/>
        <v>135123.58557827875</v>
      </c>
      <c r="X57" s="15">
        <v>8858.6517888491217</v>
      </c>
    </row>
    <row r="58" spans="1:25" x14ac:dyDescent="0.3">
      <c r="A58" s="23" t="s">
        <v>3</v>
      </c>
      <c r="B58" s="179">
        <v>2025</v>
      </c>
      <c r="C58" s="7">
        <v>66.650913488184244</v>
      </c>
      <c r="D58" s="8">
        <v>88.427016724872701</v>
      </c>
      <c r="E58" s="8">
        <v>8.2993735628546297</v>
      </c>
      <c r="F58" s="176">
        <f t="shared" si="5"/>
        <v>163.3773037759116</v>
      </c>
      <c r="G58" s="9">
        <v>412.65836584888933</v>
      </c>
      <c r="H58" s="7">
        <v>69.374637153963718</v>
      </c>
      <c r="I58" s="8">
        <v>101.48581904249633</v>
      </c>
      <c r="J58" s="8">
        <v>10.833489574937419</v>
      </c>
      <c r="K58" s="176">
        <f t="shared" si="6"/>
        <v>181.69394577139749</v>
      </c>
      <c r="L58" s="8">
        <v>23.287191799057759</v>
      </c>
      <c r="M58" s="8">
        <v>1240.780101094359</v>
      </c>
      <c r="N58" s="74">
        <f t="shared" si="7"/>
        <v>1264.0672928934168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-851.40792704452724</v>
      </c>
      <c r="T58" s="13">
        <v>172092.47035956231</v>
      </c>
      <c r="U58" s="14">
        <v>112413.54895534285</v>
      </c>
      <c r="V58" s="14">
        <v>98586.053772412473</v>
      </c>
      <c r="W58" s="67">
        <f t="shared" si="3"/>
        <v>134375.77491892278</v>
      </c>
      <c r="X58" s="15">
        <v>9199.9955334724527</v>
      </c>
    </row>
    <row r="59" spans="1:25" x14ac:dyDescent="0.3">
      <c r="A59" s="23" t="s">
        <v>4</v>
      </c>
      <c r="B59" s="179">
        <v>2025</v>
      </c>
      <c r="C59" s="7">
        <v>52.24982270489474</v>
      </c>
      <c r="D59" s="8">
        <v>116.79392883416801</v>
      </c>
      <c r="E59" s="8">
        <v>11.309793079694298</v>
      </c>
      <c r="F59" s="176">
        <f t="shared" si="5"/>
        <v>180.35354461875704</v>
      </c>
      <c r="G59" s="9">
        <v>1416.1429976120669</v>
      </c>
      <c r="H59" s="7">
        <v>28.404688953739818</v>
      </c>
      <c r="I59" s="8">
        <v>76.03164521457623</v>
      </c>
      <c r="J59" s="8">
        <v>9.3945634943170564</v>
      </c>
      <c r="K59" s="176">
        <f t="shared" si="6"/>
        <v>113.83089766263311</v>
      </c>
      <c r="L59" s="8">
        <v>32.361876570575717</v>
      </c>
      <c r="M59" s="8">
        <v>1435.5761088815611</v>
      </c>
      <c r="N59" s="74">
        <f t="shared" si="7"/>
        <v>1467.9379854521369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-51.793987840069825</v>
      </c>
      <c r="T59" s="13">
        <v>170849.30788477286</v>
      </c>
      <c r="U59" s="14">
        <v>108708.31511846097</v>
      </c>
      <c r="V59" s="14">
        <v>97038.539213695971</v>
      </c>
      <c r="W59" s="67">
        <f t="shared" si="3"/>
        <v>123251.4941155054</v>
      </c>
      <c r="X59" s="15">
        <v>8703.805870177941</v>
      </c>
    </row>
    <row r="60" spans="1:25" x14ac:dyDescent="0.3">
      <c r="A60" s="23" t="s">
        <v>5</v>
      </c>
      <c r="B60" s="179">
        <v>2025</v>
      </c>
      <c r="C60" s="7">
        <v>6.5531478454983532</v>
      </c>
      <c r="D60" s="8">
        <v>359.19189716331482</v>
      </c>
      <c r="E60" s="8">
        <v>43.807592468772206</v>
      </c>
      <c r="F60" s="176">
        <f t="shared" si="5"/>
        <v>409.55263747758539</v>
      </c>
      <c r="G60" s="9">
        <v>514.17781061196945</v>
      </c>
      <c r="H60" s="7">
        <v>31.352916969050455</v>
      </c>
      <c r="I60" s="8">
        <v>261.48142188877682</v>
      </c>
      <c r="J60" s="8">
        <v>36.066539316374168</v>
      </c>
      <c r="K60" s="176">
        <f t="shared" si="6"/>
        <v>328.90087817420147</v>
      </c>
      <c r="L60" s="8">
        <v>53.286618345078423</v>
      </c>
      <c r="M60" s="8">
        <v>3600.3654385701061</v>
      </c>
      <c r="N60" s="74">
        <f t="shared" si="7"/>
        <v>3653.6520569151844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-3139.4732463032151</v>
      </c>
      <c r="T60" s="13">
        <v>172459.14366332741</v>
      </c>
      <c r="U60" s="14">
        <v>113148.74827599268</v>
      </c>
      <c r="V60" s="14">
        <v>95947.713619843416</v>
      </c>
      <c r="W60" s="67">
        <f t="shared" si="3"/>
        <v>116916.36396662641</v>
      </c>
      <c r="X60" s="15">
        <v>8339.3444190379778</v>
      </c>
    </row>
    <row r="61" spans="1:25" ht="16.2" thickBot="1" x14ac:dyDescent="0.35">
      <c r="A61" s="24" t="s">
        <v>6</v>
      </c>
      <c r="B61" s="180">
        <v>2025</v>
      </c>
      <c r="C61" s="16">
        <v>174.34645785010318</v>
      </c>
      <c r="D61" s="17">
        <v>141.76315551634633</v>
      </c>
      <c r="E61" s="17">
        <v>15.133649999491098</v>
      </c>
      <c r="F61" s="177">
        <f t="shared" si="5"/>
        <v>331.24326336594061</v>
      </c>
      <c r="G61" s="18">
        <v>221.25903487869516</v>
      </c>
      <c r="H61" s="16">
        <v>186.26230750730383</v>
      </c>
      <c r="I61" s="17">
        <v>148.31841404821128</v>
      </c>
      <c r="J61" s="17">
        <v>16.511249264981245</v>
      </c>
      <c r="K61" s="177">
        <f t="shared" si="6"/>
        <v>351.09197082049633</v>
      </c>
      <c r="L61" s="17">
        <v>35.956419723330491</v>
      </c>
      <c r="M61" s="17">
        <v>2368.0464597848145</v>
      </c>
      <c r="N61" s="75">
        <f t="shared" si="7"/>
        <v>2404.0028795081448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-2182.7428446294498</v>
      </c>
      <c r="T61" s="19">
        <v>172077.51258211824</v>
      </c>
      <c r="U61" s="20">
        <v>112065.14020733465</v>
      </c>
      <c r="V61" s="20">
        <v>96343.479634830743</v>
      </c>
      <c r="W61" s="68">
        <f t="shared" si="3"/>
        <v>143163.71154585449</v>
      </c>
      <c r="X61" s="21">
        <v>8332.6305162368481</v>
      </c>
    </row>
    <row r="62" spans="1:25" x14ac:dyDescent="0.3">
      <c r="A62" s="22" t="s">
        <v>0</v>
      </c>
      <c r="B62" s="178">
        <v>2026</v>
      </c>
      <c r="C62" s="4">
        <v>266.67286036804342</v>
      </c>
      <c r="D62" s="5">
        <v>125.94234153132234</v>
      </c>
      <c r="E62" s="5">
        <v>15.182391017463525</v>
      </c>
      <c r="F62" s="175">
        <f t="shared" si="5"/>
        <v>407.79759291682927</v>
      </c>
      <c r="G62" s="6">
        <v>2136.2627473007578</v>
      </c>
      <c r="H62" s="4">
        <v>183.28809459254998</v>
      </c>
      <c r="I62" s="5">
        <v>108.60648095954124</v>
      </c>
      <c r="J62" s="5">
        <v>14.857252448206824</v>
      </c>
      <c r="K62" s="175">
        <f t="shared" si="6"/>
        <v>306.75182800029808</v>
      </c>
      <c r="L62" s="5">
        <v>68.870312809566528</v>
      </c>
      <c r="M62" s="5">
        <v>2808.0797826463472</v>
      </c>
      <c r="N62" s="73">
        <f t="shared" si="7"/>
        <v>2876.9500954559139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-740.68634815515543</v>
      </c>
      <c r="T62" s="10">
        <v>192185.9247043973</v>
      </c>
      <c r="U62" s="11">
        <v>113619.0050918904</v>
      </c>
      <c r="V62" s="11">
        <v>95615.234232418428</v>
      </c>
      <c r="W62" s="66">
        <f t="shared" si="3"/>
        <v>159691.73599372501</v>
      </c>
      <c r="X62" s="12">
        <v>9091.5598441911643</v>
      </c>
      <c r="Y62" s="122"/>
    </row>
    <row r="63" spans="1:25" x14ac:dyDescent="0.3">
      <c r="A63" s="23" t="s">
        <v>1</v>
      </c>
      <c r="B63" s="179">
        <v>2026</v>
      </c>
      <c r="C63" s="7">
        <v>14.400738711476546</v>
      </c>
      <c r="D63" s="8">
        <v>485.28632619977799</v>
      </c>
      <c r="E63" s="8">
        <v>59.86077505044701</v>
      </c>
      <c r="F63" s="176">
        <f t="shared" si="5"/>
        <v>559.54783996170158</v>
      </c>
      <c r="G63" s="9">
        <v>450.11325529672422</v>
      </c>
      <c r="H63" s="7">
        <v>83.670605786249723</v>
      </c>
      <c r="I63" s="8">
        <v>619.16317491353141</v>
      </c>
      <c r="J63" s="8">
        <v>63.90692626556816</v>
      </c>
      <c r="K63" s="176">
        <f t="shared" si="6"/>
        <v>766.7407069653492</v>
      </c>
      <c r="L63" s="8">
        <v>44.1392331973842</v>
      </c>
      <c r="M63" s="8">
        <v>4918.1409217936616</v>
      </c>
      <c r="N63" s="74">
        <f t="shared" si="7"/>
        <v>4962.2801549910455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-4512.1658996943215</v>
      </c>
      <c r="T63" s="13">
        <v>193778.28325335647</v>
      </c>
      <c r="U63" s="14">
        <v>113229.05987182008</v>
      </c>
      <c r="V63" s="14">
        <v>96892.535936110915</v>
      </c>
      <c r="W63" s="67">
        <f t="shared" si="3"/>
        <v>120657.36677350053</v>
      </c>
      <c r="X63" s="15">
        <v>8728.2935547881862</v>
      </c>
    </row>
    <row r="64" spans="1:25" x14ac:dyDescent="0.3">
      <c r="A64" s="23" t="s">
        <v>2</v>
      </c>
      <c r="B64" s="179">
        <v>2026</v>
      </c>
      <c r="C64" s="7">
        <v>99.09063114135985</v>
      </c>
      <c r="D64" s="8">
        <v>134.42123405229927</v>
      </c>
      <c r="E64" s="8">
        <v>11.375500171625509</v>
      </c>
      <c r="F64" s="176">
        <f t="shared" si="5"/>
        <v>244.88736536528461</v>
      </c>
      <c r="G64" s="9">
        <v>577.13702438722999</v>
      </c>
      <c r="H64" s="7">
        <v>99.192329352383467</v>
      </c>
      <c r="I64" s="8">
        <v>150.03401225347037</v>
      </c>
      <c r="J64" s="8">
        <v>14.367110031113356</v>
      </c>
      <c r="K64" s="176">
        <f t="shared" si="6"/>
        <v>263.59345163696719</v>
      </c>
      <c r="L64" s="8">
        <v>59.364457016743408</v>
      </c>
      <c r="M64" s="8">
        <v>1851.6149467467485</v>
      </c>
      <c r="N64" s="74">
        <f t="shared" si="7"/>
        <v>1910.979403763492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-1333.841379376262</v>
      </c>
      <c r="T64" s="13">
        <v>194149.90388024825</v>
      </c>
      <c r="U64" s="14">
        <v>113335.21067042855</v>
      </c>
      <c r="V64" s="14">
        <v>98230.058460249609</v>
      </c>
      <c r="W64" s="67">
        <f t="shared" si="3"/>
        <v>142923.12430449441</v>
      </c>
      <c r="X64" s="15">
        <v>9123.0330200687822</v>
      </c>
    </row>
    <row r="65" spans="1:25" x14ac:dyDescent="0.3">
      <c r="A65" s="23" t="s">
        <v>3</v>
      </c>
      <c r="B65" s="179">
        <v>2026</v>
      </c>
      <c r="C65" s="7">
        <v>64.047304464229313</v>
      </c>
      <c r="D65" s="8">
        <v>95.430379766163725</v>
      </c>
      <c r="E65" s="8">
        <v>9.1812575091069863</v>
      </c>
      <c r="F65" s="176">
        <f t="shared" si="5"/>
        <v>168.65894173950002</v>
      </c>
      <c r="G65" s="9">
        <v>438.81825140338151</v>
      </c>
      <c r="H65" s="7">
        <v>67.016297291318565</v>
      </c>
      <c r="I65" s="8">
        <v>109.13282410992946</v>
      </c>
      <c r="J65" s="8">
        <v>12.004808288444702</v>
      </c>
      <c r="K65" s="176">
        <f t="shared" si="6"/>
        <v>188.15392968969272</v>
      </c>
      <c r="L65" s="8">
        <v>23.931994952044221</v>
      </c>
      <c r="M65" s="8">
        <v>1305.3153250822902</v>
      </c>
      <c r="N65" s="74">
        <f t="shared" si="7"/>
        <v>1329.2473200343345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-873.38681476954116</v>
      </c>
      <c r="T65" s="13">
        <v>196675.13468198941</v>
      </c>
      <c r="U65" s="14">
        <v>113151.33477845948</v>
      </c>
      <c r="V65" s="14">
        <v>97471.345746339095</v>
      </c>
      <c r="W65" s="67">
        <f t="shared" si="3"/>
        <v>141900.24558707795</v>
      </c>
      <c r="X65" s="15">
        <v>9464.3159239951765</v>
      </c>
    </row>
    <row r="66" spans="1:25" x14ac:dyDescent="0.3">
      <c r="A66" s="23" t="s">
        <v>4</v>
      </c>
      <c r="B66" s="179">
        <v>2026</v>
      </c>
      <c r="C66" s="7">
        <v>50.244256685779746</v>
      </c>
      <c r="D66" s="8">
        <v>126.00694088173179</v>
      </c>
      <c r="E66" s="8">
        <v>12.507504059186614</v>
      </c>
      <c r="F66" s="176">
        <f t="shared" si="5"/>
        <v>188.75870162669815</v>
      </c>
      <c r="G66" s="9">
        <v>1506.5265950865059</v>
      </c>
      <c r="H66" s="7">
        <v>26.955384154055881</v>
      </c>
      <c r="I66" s="8">
        <v>81.666889456298406</v>
      </c>
      <c r="J66" s="8">
        <v>10.507585297679224</v>
      </c>
      <c r="K66" s="176">
        <f t="shared" si="6"/>
        <v>119.12985890803351</v>
      </c>
      <c r="L66" s="8">
        <v>35.057183568240873</v>
      </c>
      <c r="M66" s="8">
        <v>1525.4359191202325</v>
      </c>
      <c r="N66" s="74">
        <f t="shared" si="7"/>
        <v>1560.4931026884733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-71.006761463379263</v>
      </c>
      <c r="T66" s="13">
        <v>195552.979009962</v>
      </c>
      <c r="U66" s="14">
        <v>109429.66436763163</v>
      </c>
      <c r="V66" s="14">
        <v>95923.28305692751</v>
      </c>
      <c r="W66" s="67">
        <f t="shared" si="3"/>
        <v>127725.39305477824</v>
      </c>
      <c r="X66" s="15">
        <v>8957.1167129645346</v>
      </c>
    </row>
    <row r="67" spans="1:25" x14ac:dyDescent="0.3">
      <c r="A67" s="23" t="s">
        <v>5</v>
      </c>
      <c r="B67" s="179">
        <v>2026</v>
      </c>
      <c r="C67" s="7">
        <v>6.296744461798859</v>
      </c>
      <c r="D67" s="8">
        <v>386.96805432951311</v>
      </c>
      <c r="E67" s="8">
        <v>48.449316149099154</v>
      </c>
      <c r="F67" s="176">
        <f t="shared" si="5"/>
        <v>441.71411494041115</v>
      </c>
      <c r="G67" s="9">
        <v>547.74370469923713</v>
      </c>
      <c r="H67" s="7">
        <v>29.036553519243135</v>
      </c>
      <c r="I67" s="8">
        <v>277.86391136086337</v>
      </c>
      <c r="J67" s="8">
        <v>39.522461509911693</v>
      </c>
      <c r="K67" s="176">
        <f t="shared" si="6"/>
        <v>346.42292639001818</v>
      </c>
      <c r="L67" s="8">
        <v>58.727601969331396</v>
      </c>
      <c r="M67" s="8">
        <v>3932.3075782979854</v>
      </c>
      <c r="N67" s="74">
        <f t="shared" si="7"/>
        <v>3991.0351802673167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-3443.2904755680793</v>
      </c>
      <c r="T67" s="13">
        <v>197218.47964540563</v>
      </c>
      <c r="U67" s="14">
        <v>113671.48863238994</v>
      </c>
      <c r="V67" s="14">
        <v>94832.638113881403</v>
      </c>
      <c r="W67" s="67">
        <f t="shared" si="3"/>
        <v>118524.97494443467</v>
      </c>
      <c r="X67" s="15">
        <v>8603.4819775564574</v>
      </c>
    </row>
    <row r="68" spans="1:25" ht="16.2" thickBot="1" x14ac:dyDescent="0.35">
      <c r="A68" s="24" t="s">
        <v>6</v>
      </c>
      <c r="B68" s="180">
        <v>2026</v>
      </c>
      <c r="C68" s="16">
        <v>167.52574526686968</v>
      </c>
      <c r="D68" s="17">
        <v>152.73320708589094</v>
      </c>
      <c r="E68" s="17">
        <v>16.737570631637173</v>
      </c>
      <c r="F68" s="177">
        <f t="shared" si="5"/>
        <v>336.99652298439781</v>
      </c>
      <c r="G68" s="18">
        <v>235.71100380559039</v>
      </c>
      <c r="H68" s="16">
        <v>179.1190164037568</v>
      </c>
      <c r="I68" s="17">
        <v>160.32119079306511</v>
      </c>
      <c r="J68" s="17">
        <v>18.128170747641956</v>
      </c>
      <c r="K68" s="177">
        <f t="shared" si="6"/>
        <v>357.56837794446386</v>
      </c>
      <c r="L68" s="17">
        <v>37.177706929648416</v>
      </c>
      <c r="M68" s="17">
        <v>2455.0547462598988</v>
      </c>
      <c r="N68" s="75">
        <f t="shared" si="7"/>
        <v>2492.2324531895474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-2256.5204493839565</v>
      </c>
      <c r="T68" s="19">
        <v>196672.76322243881</v>
      </c>
      <c r="U68" s="20">
        <v>112485.94213804792</v>
      </c>
      <c r="V68" s="20">
        <v>95228.706736887223</v>
      </c>
      <c r="W68" s="68">
        <f t="shared" si="3"/>
        <v>153783.26983156157</v>
      </c>
      <c r="X68" s="21">
        <v>8596.9974587156958</v>
      </c>
    </row>
    <row r="69" spans="1:25" x14ac:dyDescent="0.3">
      <c r="A69" s="22" t="s">
        <v>0</v>
      </c>
      <c r="B69" s="178">
        <v>2027</v>
      </c>
      <c r="C69" s="4">
        <v>254.76563907702266</v>
      </c>
      <c r="D69" s="5">
        <v>136.44683134807838</v>
      </c>
      <c r="E69" s="5">
        <v>16.926843868476411</v>
      </c>
      <c r="F69" s="175">
        <f t="shared" si="5"/>
        <v>408.13931429357746</v>
      </c>
      <c r="G69" s="6">
        <v>2276.4200387628898</v>
      </c>
      <c r="H69" s="4">
        <v>175.1882293883672</v>
      </c>
      <c r="I69" s="5">
        <v>117.38055096715371</v>
      </c>
      <c r="J69" s="5">
        <v>16.527647216981968</v>
      </c>
      <c r="K69" s="175">
        <f t="shared" si="6"/>
        <v>309.09642757250288</v>
      </c>
      <c r="L69" s="5">
        <v>74.426621454915988</v>
      </c>
      <c r="M69" s="5">
        <v>2865.6749600047924</v>
      </c>
      <c r="N69" s="73">
        <f t="shared" si="7"/>
        <v>2940.1015814597085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-663.68054269681875</v>
      </c>
      <c r="T69" s="10">
        <v>222862.72089911587</v>
      </c>
      <c r="U69" s="11">
        <v>113393.60170157491</v>
      </c>
      <c r="V69" s="11">
        <v>93712.680423100683</v>
      </c>
      <c r="W69" s="66">
        <f t="shared" si="3"/>
        <v>174385.64224110334</v>
      </c>
      <c r="X69" s="12">
        <v>9365.5764416821457</v>
      </c>
      <c r="Y69" s="133"/>
    </row>
    <row r="70" spans="1:25" x14ac:dyDescent="0.3">
      <c r="A70" s="23" t="s">
        <v>1</v>
      </c>
      <c r="B70" s="179">
        <v>2027</v>
      </c>
      <c r="C70" s="7">
        <v>13.711861939500036</v>
      </c>
      <c r="D70" s="8">
        <v>525.96036748274162</v>
      </c>
      <c r="E70" s="8">
        <v>66.752610218638267</v>
      </c>
      <c r="F70" s="176">
        <f t="shared" si="5"/>
        <v>606.42483964088001</v>
      </c>
      <c r="G70" s="9">
        <v>479.92672908227939</v>
      </c>
      <c r="H70" s="7">
        <v>79.896260909396858</v>
      </c>
      <c r="I70" s="8">
        <v>671.34129987970971</v>
      </c>
      <c r="J70" s="8">
        <v>71.301589621213964</v>
      </c>
      <c r="K70" s="176">
        <f t="shared" si="6"/>
        <v>822.53915041032042</v>
      </c>
      <c r="L70" s="8">
        <v>44.24797817052044</v>
      </c>
      <c r="M70" s="8">
        <v>5394.247860252106</v>
      </c>
      <c r="N70" s="74">
        <f t="shared" si="7"/>
        <v>5438.4958384226265</v>
      </c>
      <c r="O70" s="7">
        <v>1E-3</v>
      </c>
      <c r="P70" s="8">
        <v>1E-3</v>
      </c>
      <c r="Q70" s="8">
        <v>1E-3</v>
      </c>
      <c r="R70" s="170">
        <f t="shared" si="4"/>
        <v>3.0000000000000001E-3</v>
      </c>
      <c r="S70" s="14">
        <v>-4958.5681093403473</v>
      </c>
      <c r="T70" s="13">
        <v>224592.66356248854</v>
      </c>
      <c r="U70" s="14">
        <v>113061.14317018271</v>
      </c>
      <c r="V70" s="14">
        <v>94989.761952169632</v>
      </c>
      <c r="W70" s="67">
        <f t="shared" si="3"/>
        <v>122328.09811279873</v>
      </c>
      <c r="X70" s="15">
        <v>9002.4238658236427</v>
      </c>
    </row>
    <row r="71" spans="1:25" x14ac:dyDescent="0.3">
      <c r="A71" s="23" t="s">
        <v>2</v>
      </c>
      <c r="B71" s="179">
        <v>2027</v>
      </c>
      <c r="C71" s="7">
        <v>94.787892234957312</v>
      </c>
      <c r="D71" s="8">
        <v>145.67760747081113</v>
      </c>
      <c r="E71" s="8">
        <v>12.689244697079092</v>
      </c>
      <c r="F71" s="176">
        <f t="shared" si="5"/>
        <v>253.15474440284751</v>
      </c>
      <c r="G71" s="9">
        <v>615.0158880959757</v>
      </c>
      <c r="H71" s="7">
        <v>95.068253009071455</v>
      </c>
      <c r="I71" s="8">
        <v>166.51122664749346</v>
      </c>
      <c r="J71" s="8">
        <v>16.362895234386915</v>
      </c>
      <c r="K71" s="176">
        <f t="shared" si="6"/>
        <v>277.94237489095184</v>
      </c>
      <c r="L71" s="8">
        <v>63.27639924825165</v>
      </c>
      <c r="M71" s="8">
        <v>1944.7095658015669</v>
      </c>
      <c r="N71" s="74">
        <f t="shared" si="7"/>
        <v>2007.9859650498186</v>
      </c>
      <c r="O71" s="7">
        <v>1E-3</v>
      </c>
      <c r="P71" s="8">
        <v>1E-3</v>
      </c>
      <c r="Q71" s="8">
        <v>1E-3</v>
      </c>
      <c r="R71" s="170">
        <f t="shared" si="4"/>
        <v>3.0000000000000001E-3</v>
      </c>
      <c r="S71" s="14">
        <v>-1392.9690769538427</v>
      </c>
      <c r="T71" s="13">
        <v>225653.10992924939</v>
      </c>
      <c r="U71" s="14">
        <v>113146.7352215655</v>
      </c>
      <c r="V71" s="14">
        <v>96327.929252574875</v>
      </c>
      <c r="W71" s="67">
        <f t="shared" ref="W71:W96" si="8">SUMPRODUCT(T71:V71,H71:J71)/K71</f>
        <v>150638.6079160182</v>
      </c>
      <c r="X71" s="15">
        <v>9397.093188519566</v>
      </c>
    </row>
    <row r="72" spans="1:25" x14ac:dyDescent="0.3">
      <c r="A72" s="23" t="s">
        <v>3</v>
      </c>
      <c r="B72" s="179">
        <v>2027</v>
      </c>
      <c r="C72" s="7">
        <v>60.939784519865619</v>
      </c>
      <c r="D72" s="8">
        <v>103.40693010123269</v>
      </c>
      <c r="E72" s="8">
        <v>10.240396918256183</v>
      </c>
      <c r="F72" s="176">
        <f t="shared" si="5"/>
        <v>174.58711153935448</v>
      </c>
      <c r="G72" s="9">
        <v>468.72395831515178</v>
      </c>
      <c r="H72" s="7">
        <v>64.299821394305397</v>
      </c>
      <c r="I72" s="8">
        <v>118.17071924793478</v>
      </c>
      <c r="J72" s="8">
        <v>13.418618794475357</v>
      </c>
      <c r="K72" s="176">
        <f t="shared" si="6"/>
        <v>195.88915943671552</v>
      </c>
      <c r="L72" s="8">
        <v>24.565811998856685</v>
      </c>
      <c r="M72" s="8">
        <v>1376.1847403779989</v>
      </c>
      <c r="N72" s="74">
        <f t="shared" si="7"/>
        <v>1400.7505523768555</v>
      </c>
      <c r="O72" s="7">
        <v>1E-3</v>
      </c>
      <c r="P72" s="8">
        <v>1E-3</v>
      </c>
      <c r="Q72" s="8">
        <v>1E-3</v>
      </c>
      <c r="R72" s="170">
        <f t="shared" ref="R72:R74" si="9">SUM(O72:Q72)</f>
        <v>3.0000000000000001E-3</v>
      </c>
      <c r="S72" s="14">
        <v>-891.87633235348778</v>
      </c>
      <c r="T72" s="13">
        <v>226525.05974749106</v>
      </c>
      <c r="U72" s="14">
        <v>112924.70885621983</v>
      </c>
      <c r="V72" s="14">
        <v>95569.172664142912</v>
      </c>
      <c r="W72" s="67">
        <f t="shared" si="8"/>
        <v>149024.6899314285</v>
      </c>
      <c r="X72" s="15">
        <v>9738.3218411914913</v>
      </c>
    </row>
    <row r="73" spans="1:25" x14ac:dyDescent="0.3">
      <c r="A73" s="23" t="s">
        <v>4</v>
      </c>
      <c r="B73" s="179">
        <v>2027</v>
      </c>
      <c r="C73" s="7">
        <v>47.831753764934533</v>
      </c>
      <c r="D73" s="8">
        <v>136.58741107819455</v>
      </c>
      <c r="E73" s="8">
        <v>13.946387587716668</v>
      </c>
      <c r="F73" s="176">
        <f t="shared" si="5"/>
        <v>198.36555243084572</v>
      </c>
      <c r="G73" s="9">
        <v>1610.7850671744914</v>
      </c>
      <c r="H73" s="7">
        <v>25.396602144164977</v>
      </c>
      <c r="I73" s="8">
        <v>88.299060130210691</v>
      </c>
      <c r="J73" s="8">
        <v>11.854474087395586</v>
      </c>
      <c r="K73" s="176">
        <f t="shared" si="6"/>
        <v>125.55013636177125</v>
      </c>
      <c r="L73" s="8">
        <v>37.812357985700544</v>
      </c>
      <c r="M73" s="8">
        <v>1625.2836555749934</v>
      </c>
      <c r="N73" s="74">
        <f t="shared" si="7"/>
        <v>1663.096013560694</v>
      </c>
      <c r="O73" s="7">
        <v>1E-3</v>
      </c>
      <c r="P73" s="8">
        <v>1E-3</v>
      </c>
      <c r="Q73" s="8">
        <v>1E-3</v>
      </c>
      <c r="R73" s="170">
        <f t="shared" si="9"/>
        <v>3.0000000000000001E-3</v>
      </c>
      <c r="S73" s="14">
        <v>-92.459208094418798</v>
      </c>
      <c r="T73" s="13">
        <v>225543.78951507286</v>
      </c>
      <c r="U73" s="14">
        <v>109290.04314168583</v>
      </c>
      <c r="V73" s="14">
        <v>94019.560367716505</v>
      </c>
      <c r="W73" s="67">
        <f t="shared" si="8"/>
        <v>131364.3051248166</v>
      </c>
      <c r="X73" s="15">
        <v>9230.9362759769938</v>
      </c>
    </row>
    <row r="74" spans="1:25" x14ac:dyDescent="0.3">
      <c r="A74" s="23" t="s">
        <v>5</v>
      </c>
      <c r="B74" s="179">
        <v>2027</v>
      </c>
      <c r="C74" s="7">
        <v>5.9903349940197321</v>
      </c>
      <c r="D74" s="8">
        <v>419.26765040566551</v>
      </c>
      <c r="E74" s="8">
        <v>54.011588033137038</v>
      </c>
      <c r="F74" s="176">
        <f t="shared" si="5"/>
        <v>479.26957343282231</v>
      </c>
      <c r="G74" s="9">
        <v>586.09489968999878</v>
      </c>
      <c r="H74" s="7">
        <v>26.692751561865151</v>
      </c>
      <c r="I74" s="8">
        <v>296.85820446074746</v>
      </c>
      <c r="J74" s="8">
        <v>43.684829713084518</v>
      </c>
      <c r="K74" s="176">
        <f t="shared" si="6"/>
        <v>367.23578573569711</v>
      </c>
      <c r="L74" s="8">
        <v>64.775099929294271</v>
      </c>
      <c r="M74" s="8">
        <v>4316.7569068379416</v>
      </c>
      <c r="N74" s="74">
        <f t="shared" si="7"/>
        <v>4381.5320067672355</v>
      </c>
      <c r="O74" s="7">
        <v>1E-3</v>
      </c>
      <c r="P74" s="8">
        <v>1E-3</v>
      </c>
      <c r="Q74" s="8">
        <v>1E-3</v>
      </c>
      <c r="R74" s="170">
        <f t="shared" si="9"/>
        <v>3.0000000000000001E-3</v>
      </c>
      <c r="S74" s="14">
        <v>-3795.436107077237</v>
      </c>
      <c r="T74" s="13">
        <v>227291.67264403074</v>
      </c>
      <c r="U74" s="14">
        <v>113478.38701356671</v>
      </c>
      <c r="V74" s="14">
        <v>92929.014548442501</v>
      </c>
      <c r="W74" s="67">
        <f t="shared" si="8"/>
        <v>119306.50617857714</v>
      </c>
      <c r="X74" s="15">
        <v>8877.3392126404287</v>
      </c>
    </row>
    <row r="75" spans="1:25" ht="16.2" thickBot="1" x14ac:dyDescent="0.35">
      <c r="A75" s="24" t="s">
        <v>6</v>
      </c>
      <c r="B75" s="180">
        <v>2027</v>
      </c>
      <c r="C75" s="16">
        <v>159.37395747719006</v>
      </c>
      <c r="D75" s="17">
        <v>165.49147812137315</v>
      </c>
      <c r="E75" s="17">
        <v>18.660188112942159</v>
      </c>
      <c r="F75" s="177">
        <f t="shared" si="5"/>
        <v>343.52562371150532</v>
      </c>
      <c r="G75" s="18">
        <v>252.22622509867631</v>
      </c>
      <c r="H75" s="16">
        <v>170.85930560031906</v>
      </c>
      <c r="I75" s="17">
        <v>174.27721467484722</v>
      </c>
      <c r="J75" s="17">
        <v>20.077204768707453</v>
      </c>
      <c r="K75" s="177">
        <f t="shared" si="6"/>
        <v>365.21372504387375</v>
      </c>
      <c r="L75" s="17">
        <v>38.462904046912463</v>
      </c>
      <c r="M75" s="17">
        <v>2550.0848647713588</v>
      </c>
      <c r="N75" s="75">
        <f t="shared" si="7"/>
        <v>2588.5477688182714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-2336.3205437195948</v>
      </c>
      <c r="T75" s="19">
        <v>226508.23705070533</v>
      </c>
      <c r="U75" s="20">
        <v>112203.82973626902</v>
      </c>
      <c r="V75" s="20">
        <v>93328.520778564955</v>
      </c>
      <c r="W75" s="68">
        <f t="shared" si="8"/>
        <v>164641.64054275918</v>
      </c>
      <c r="X75" s="21">
        <v>8871.0445944353851</v>
      </c>
    </row>
    <row r="76" spans="1:25" x14ac:dyDescent="0.3">
      <c r="A76" s="22" t="s">
        <v>0</v>
      </c>
      <c r="B76" s="178">
        <v>2028</v>
      </c>
      <c r="C76" s="4">
        <v>241.15839216279517</v>
      </c>
      <c r="D76" s="5">
        <v>148.61616668766658</v>
      </c>
      <c r="E76" s="5">
        <v>19.022801869785379</v>
      </c>
      <c r="F76" s="175">
        <f t="shared" si="5"/>
        <v>408.79736072024713</v>
      </c>
      <c r="G76" s="6">
        <v>2436.7618772357305</v>
      </c>
      <c r="H76" s="4">
        <v>166.20390315960941</v>
      </c>
      <c r="I76" s="5">
        <v>127.53645644795975</v>
      </c>
      <c r="J76" s="5">
        <v>18.541995328897279</v>
      </c>
      <c r="K76" s="175">
        <f t="shared" si="6"/>
        <v>312.28235493646645</v>
      </c>
      <c r="L76" s="5">
        <v>81.14377003484563</v>
      </c>
      <c r="M76" s="5">
        <v>2927.5434492389541</v>
      </c>
      <c r="N76" s="73">
        <f t="shared" si="7"/>
        <v>3008.6872192737997</v>
      </c>
      <c r="O76" s="4">
        <v>1E-3</v>
      </c>
      <c r="P76" s="5">
        <v>1E-3</v>
      </c>
      <c r="Q76" s="5">
        <v>1E-3</v>
      </c>
      <c r="R76" s="169">
        <f t="shared" ref="R76:R81" si="10">SUM(O76:Q76)</f>
        <v>3.0000000000000001E-3</v>
      </c>
      <c r="S76" s="11">
        <v>-571.92434203806897</v>
      </c>
      <c r="T76" s="10">
        <v>260770.90436284943</v>
      </c>
      <c r="U76" s="11">
        <v>112414.92903241262</v>
      </c>
      <c r="V76" s="11">
        <v>91072.65964531702</v>
      </c>
      <c r="W76" s="66">
        <f t="shared" si="8"/>
        <v>190106.20269602301</v>
      </c>
      <c r="X76" s="12">
        <v>9649.6370534257439</v>
      </c>
      <c r="Y76" s="122"/>
    </row>
    <row r="77" spans="1:25" x14ac:dyDescent="0.3">
      <c r="A77" s="23" t="s">
        <v>1</v>
      </c>
      <c r="B77" s="179">
        <v>2028</v>
      </c>
      <c r="C77" s="7">
        <v>12.957914439384043</v>
      </c>
      <c r="D77" s="8">
        <v>573.13779680710559</v>
      </c>
      <c r="E77" s="8">
        <v>75.041066112518251</v>
      </c>
      <c r="F77" s="176">
        <f t="shared" si="5"/>
        <v>661.13677735900785</v>
      </c>
      <c r="G77" s="9">
        <v>514.04067220571767</v>
      </c>
      <c r="H77" s="7">
        <v>75.727030312762338</v>
      </c>
      <c r="I77" s="8">
        <v>731.43265363501246</v>
      </c>
      <c r="J77" s="8">
        <v>80.12300090296668</v>
      </c>
      <c r="K77" s="176">
        <f t="shared" si="6"/>
        <v>887.28268485074136</v>
      </c>
      <c r="L77" s="8">
        <v>44.443632041068014</v>
      </c>
      <c r="M77" s="8">
        <v>5948.8051791145008</v>
      </c>
      <c r="N77" s="74">
        <f t="shared" si="7"/>
        <v>5993.2488111555685</v>
      </c>
      <c r="O77" s="7">
        <v>1E-3</v>
      </c>
      <c r="P77" s="8">
        <v>1E-3</v>
      </c>
      <c r="Q77" s="8">
        <v>1E-3</v>
      </c>
      <c r="R77" s="170">
        <f t="shared" si="10"/>
        <v>3.0000000000000001E-3</v>
      </c>
      <c r="S77" s="14">
        <v>-5479.2071389498506</v>
      </c>
      <c r="T77" s="13">
        <v>262707.01981001551</v>
      </c>
      <c r="U77" s="14">
        <v>112163.95720089329</v>
      </c>
      <c r="V77" s="14">
        <v>92349.382031165587</v>
      </c>
      <c r="W77" s="67">
        <f t="shared" si="8"/>
        <v>123223.08864670951</v>
      </c>
      <c r="X77" s="15">
        <v>9286.5960581203217</v>
      </c>
    </row>
    <row r="78" spans="1:25" x14ac:dyDescent="0.3">
      <c r="A78" s="23" t="s">
        <v>2</v>
      </c>
      <c r="B78" s="179">
        <v>2028</v>
      </c>
      <c r="C78" s="7">
        <v>89.645029201953577</v>
      </c>
      <c r="D78" s="8">
        <v>158.77734087640258</v>
      </c>
      <c r="E78" s="8">
        <v>14.270773869066081</v>
      </c>
      <c r="F78" s="176">
        <f t="shared" si="5"/>
        <v>262.69314394742224</v>
      </c>
      <c r="G78" s="9">
        <v>658.32348431571654</v>
      </c>
      <c r="H78" s="7">
        <v>90.601111440238128</v>
      </c>
      <c r="I78" s="8">
        <v>185.80364197068087</v>
      </c>
      <c r="J78" s="8">
        <v>18.792978082464458</v>
      </c>
      <c r="K78" s="176">
        <f t="shared" si="6"/>
        <v>295.19773149338346</v>
      </c>
      <c r="L78" s="8">
        <v>67.218735868970668</v>
      </c>
      <c r="M78" s="8">
        <v>2048.6290485974559</v>
      </c>
      <c r="N78" s="74">
        <f t="shared" si="7"/>
        <v>2115.8477844664267</v>
      </c>
      <c r="O78" s="7">
        <v>1E-3</v>
      </c>
      <c r="P78" s="8">
        <v>1E-3</v>
      </c>
      <c r="Q78" s="8">
        <v>1E-3</v>
      </c>
      <c r="R78" s="170">
        <f t="shared" si="10"/>
        <v>3.0000000000000001E-3</v>
      </c>
      <c r="S78" s="14">
        <v>-1457.5233001507097</v>
      </c>
      <c r="T78" s="13">
        <v>263724.07251206244</v>
      </c>
      <c r="U78" s="14">
        <v>112248.45320323631</v>
      </c>
      <c r="V78" s="14">
        <v>93689.250813900464</v>
      </c>
      <c r="W78" s="67">
        <f t="shared" si="8"/>
        <v>157557.32706918273</v>
      </c>
      <c r="X78" s="15">
        <v>9681.1989968506168</v>
      </c>
    </row>
    <row r="79" spans="1:25" x14ac:dyDescent="0.3">
      <c r="A79" s="23" t="s">
        <v>3</v>
      </c>
      <c r="B79" s="179">
        <v>2028</v>
      </c>
      <c r="C79" s="7">
        <v>57.554148063379976</v>
      </c>
      <c r="D79" s="8">
        <v>112.65729315257249</v>
      </c>
      <c r="E79" s="8">
        <v>11.516072509494894</v>
      </c>
      <c r="F79" s="176">
        <f t="shared" si="5"/>
        <v>181.72751372544738</v>
      </c>
      <c r="G79" s="9">
        <v>502.89594742857787</v>
      </c>
      <c r="H79" s="7">
        <v>61.086952056448773</v>
      </c>
      <c r="I79" s="8">
        <v>128.64096826957615</v>
      </c>
      <c r="J79" s="8">
        <v>15.128791813546513</v>
      </c>
      <c r="K79" s="176">
        <f t="shared" si="6"/>
        <v>204.85671213957144</v>
      </c>
      <c r="L79" s="8">
        <v>25.203342414969246</v>
      </c>
      <c r="M79" s="8">
        <v>1457.8936799490539</v>
      </c>
      <c r="N79" s="74">
        <f t="shared" si="7"/>
        <v>1483.0970223640231</v>
      </c>
      <c r="O79" s="7">
        <v>1E-3</v>
      </c>
      <c r="P79" s="8">
        <v>1E-3</v>
      </c>
      <c r="Q79" s="8">
        <v>1E-3</v>
      </c>
      <c r="R79" s="170">
        <f t="shared" si="10"/>
        <v>3.0000000000000001E-3</v>
      </c>
      <c r="S79" s="14">
        <v>-913.94453206508445</v>
      </c>
      <c r="T79" s="13">
        <v>263962.11336175416</v>
      </c>
      <c r="U79" s="14">
        <v>111944.9159685566</v>
      </c>
      <c r="V79" s="14">
        <v>92923.408865348159</v>
      </c>
      <c r="W79" s="67">
        <f t="shared" si="8"/>
        <v>155870.71529427674</v>
      </c>
      <c r="X79" s="15">
        <v>10022.375262993159</v>
      </c>
    </row>
    <row r="80" spans="1:25" x14ac:dyDescent="0.3">
      <c r="A80" s="23" t="s">
        <v>4</v>
      </c>
      <c r="B80" s="179">
        <v>2028</v>
      </c>
      <c r="C80" s="7">
        <v>45.197150534490824</v>
      </c>
      <c r="D80" s="8">
        <v>148.86993616546147</v>
      </c>
      <c r="E80" s="8">
        <v>15.677489769031476</v>
      </c>
      <c r="F80" s="176">
        <f t="shared" si="5"/>
        <v>209.74457646898375</v>
      </c>
      <c r="G80" s="9">
        <v>1729.8569523491747</v>
      </c>
      <c r="H80" s="7">
        <v>23.673621495196066</v>
      </c>
      <c r="I80" s="8">
        <v>96.008978201090457</v>
      </c>
      <c r="J80" s="8">
        <v>13.49229710111276</v>
      </c>
      <c r="K80" s="176">
        <f t="shared" si="6"/>
        <v>133.1748967973993</v>
      </c>
      <c r="L80" s="8">
        <v>40.681767734986906</v>
      </c>
      <c r="M80" s="8">
        <v>1740.6749684359834</v>
      </c>
      <c r="N80" s="74">
        <f t="shared" si="7"/>
        <v>1781.3567361709702</v>
      </c>
      <c r="O80" s="7">
        <v>1E-3</v>
      </c>
      <c r="P80" s="8">
        <v>1E-3</v>
      </c>
      <c r="Q80" s="8">
        <v>1E-3</v>
      </c>
      <c r="R80" s="170">
        <f t="shared" si="10"/>
        <v>3.0000000000000001E-3</v>
      </c>
      <c r="S80" s="14">
        <v>-117.75432669215557</v>
      </c>
      <c r="T80" s="13">
        <v>263173.50852230203</v>
      </c>
      <c r="U80" s="14">
        <v>108427.09399955421</v>
      </c>
      <c r="V80" s="14">
        <v>91372.337815989347</v>
      </c>
      <c r="W80" s="67">
        <f t="shared" si="8"/>
        <v>134207.47972012789</v>
      </c>
      <c r="X80" s="15">
        <v>9514.8151595461659</v>
      </c>
    </row>
    <row r="81" spans="1:25" x14ac:dyDescent="0.3">
      <c r="A81" s="23" t="s">
        <v>5</v>
      </c>
      <c r="B81" s="179">
        <v>2028</v>
      </c>
      <c r="C81" s="7">
        <v>5.6559016071930603</v>
      </c>
      <c r="D81" s="8">
        <v>456.69043909121183</v>
      </c>
      <c r="E81" s="8">
        <v>60.700538561630665</v>
      </c>
      <c r="F81" s="176">
        <f t="shared" si="5"/>
        <v>523.04687926003555</v>
      </c>
      <c r="G81" s="9">
        <v>629.91991923676449</v>
      </c>
      <c r="H81" s="7">
        <v>24.278127689748068</v>
      </c>
      <c r="I81" s="8">
        <v>318.99286832992732</v>
      </c>
      <c r="J81" s="8">
        <v>48.69602155803738</v>
      </c>
      <c r="K81" s="176">
        <f t="shared" si="6"/>
        <v>391.9670175777128</v>
      </c>
      <c r="L81" s="8">
        <v>71.353157376017236</v>
      </c>
      <c r="M81" s="8">
        <v>4761.6648071496229</v>
      </c>
      <c r="N81" s="74">
        <f t="shared" si="7"/>
        <v>4833.0179645256403</v>
      </c>
      <c r="O81" s="7">
        <v>1E-3</v>
      </c>
      <c r="P81" s="8">
        <v>1E-3</v>
      </c>
      <c r="Q81" s="8">
        <v>1E-3</v>
      </c>
      <c r="R81" s="170">
        <f t="shared" si="10"/>
        <v>3.0000000000000001E-3</v>
      </c>
      <c r="S81" s="14">
        <v>-4203.097045288876</v>
      </c>
      <c r="T81" s="13">
        <v>265031.82431174134</v>
      </c>
      <c r="U81" s="14">
        <v>112511.88543169244</v>
      </c>
      <c r="V81" s="14">
        <v>90286.482875087895</v>
      </c>
      <c r="W81" s="67">
        <f t="shared" si="8"/>
        <v>119197.67722490204</v>
      </c>
      <c r="X81" s="15">
        <v>9161.2718577349005</v>
      </c>
    </row>
    <row r="82" spans="1:25" ht="16.2" thickBot="1" x14ac:dyDescent="0.35">
      <c r="A82" s="24" t="s">
        <v>6</v>
      </c>
      <c r="B82" s="180">
        <v>2028</v>
      </c>
      <c r="C82" s="16">
        <v>150.47604690046563</v>
      </c>
      <c r="D82" s="17">
        <v>180.27710313365162</v>
      </c>
      <c r="E82" s="17">
        <v>20.973005575254028</v>
      </c>
      <c r="F82" s="177">
        <f t="shared" si="5"/>
        <v>351.72615560937129</v>
      </c>
      <c r="G82" s="18">
        <v>271.11857285056328</v>
      </c>
      <c r="H82" s="16">
        <v>161.0738367556593</v>
      </c>
      <c r="I82" s="17">
        <v>190.61050905982449</v>
      </c>
      <c r="J82" s="17">
        <v>22.426663479755721</v>
      </c>
      <c r="K82" s="177">
        <f t="shared" si="6"/>
        <v>374.11100929523951</v>
      </c>
      <c r="L82" s="17">
        <v>39.794946019727391</v>
      </c>
      <c r="M82" s="17">
        <v>2660.1940028953795</v>
      </c>
      <c r="N82" s="75">
        <f t="shared" si="7"/>
        <v>2699.9889489151069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-2428.8693760645438</v>
      </c>
      <c r="T82" s="19">
        <v>263933.94071410468</v>
      </c>
      <c r="U82" s="20">
        <v>111178.17826073205</v>
      </c>
      <c r="V82" s="20">
        <v>90693.877835505235</v>
      </c>
      <c r="W82" s="68">
        <f t="shared" si="8"/>
        <v>175719.34821489113</v>
      </c>
      <c r="X82" s="21">
        <v>9155.1344805970311</v>
      </c>
    </row>
    <row r="83" spans="1:25" x14ac:dyDescent="0.3">
      <c r="A83" s="22" t="s">
        <v>0</v>
      </c>
      <c r="B83" s="178">
        <v>2029</v>
      </c>
      <c r="C83" s="4">
        <v>226.4520088460485</v>
      </c>
      <c r="D83" s="5">
        <v>162.85751119926698</v>
      </c>
      <c r="E83" s="5">
        <v>21.872055537739637</v>
      </c>
      <c r="F83" s="175">
        <f t="shared" si="5"/>
        <v>411.18157558305512</v>
      </c>
      <c r="G83" s="6">
        <v>2581.9805027839966</v>
      </c>
      <c r="H83" s="4">
        <v>156.66358275863763</v>
      </c>
      <c r="I83" s="5">
        <v>139.36493020996687</v>
      </c>
      <c r="J83" s="5">
        <v>20.654892434751829</v>
      </c>
      <c r="K83" s="175">
        <f t="shared" si="6"/>
        <v>316.68340540335635</v>
      </c>
      <c r="L83" s="5">
        <v>91.822012772956697</v>
      </c>
      <c r="M83" s="5">
        <v>3038.5800346615115</v>
      </c>
      <c r="N83" s="73">
        <f t="shared" si="7"/>
        <v>3130.4020474344684</v>
      </c>
      <c r="O83" s="4">
        <v>1E-3</v>
      </c>
      <c r="P83" s="5">
        <v>1E-3</v>
      </c>
      <c r="Q83" s="5">
        <v>1E-3</v>
      </c>
      <c r="R83" s="169">
        <f t="shared" ref="R83:R88" si="11">SUM(O83:Q83)</f>
        <v>3.0000000000000001E-3</v>
      </c>
      <c r="S83" s="11">
        <v>-548.42054465047158</v>
      </c>
      <c r="T83" s="10">
        <v>308387.67199441342</v>
      </c>
      <c r="U83" s="11">
        <v>110898.15346880176</v>
      </c>
      <c r="V83" s="11">
        <v>89447.726066200936</v>
      </c>
      <c r="W83" s="66">
        <f t="shared" si="8"/>
        <v>207197.35556932734</v>
      </c>
      <c r="X83" s="12">
        <v>9810.4566552445067</v>
      </c>
      <c r="Y83" s="122"/>
    </row>
    <row r="84" spans="1:25" x14ac:dyDescent="0.3">
      <c r="A84" s="23" t="s">
        <v>1</v>
      </c>
      <c r="B84" s="179">
        <v>2029</v>
      </c>
      <c r="C84" s="7">
        <v>12.145977342114699</v>
      </c>
      <c r="D84" s="8">
        <v>628.00197832366371</v>
      </c>
      <c r="E84" s="8">
        <v>86.292173626488633</v>
      </c>
      <c r="F84" s="176">
        <f t="shared" si="5"/>
        <v>726.4401292922671</v>
      </c>
      <c r="G84" s="9">
        <v>553.80325446806137</v>
      </c>
      <c r="H84" s="7">
        <v>71.272574929209227</v>
      </c>
      <c r="I84" s="8">
        <v>800.9416111051811</v>
      </c>
      <c r="J84" s="8">
        <v>89.498733617986716</v>
      </c>
      <c r="K84" s="176">
        <f t="shared" si="6"/>
        <v>961.71291965237697</v>
      </c>
      <c r="L84" s="8">
        <v>44.417050462133076</v>
      </c>
      <c r="M84" s="8">
        <v>6634.738887102043</v>
      </c>
      <c r="N84" s="74">
        <f t="shared" si="7"/>
        <v>6679.1559375641764</v>
      </c>
      <c r="O84" s="7">
        <v>1E-3</v>
      </c>
      <c r="P84" s="8">
        <v>1E-3</v>
      </c>
      <c r="Q84" s="8">
        <v>1E-3</v>
      </c>
      <c r="R84" s="170">
        <f>SUM(O84:Q84)</f>
        <v>3.0000000000000001E-3</v>
      </c>
      <c r="S84" s="14">
        <v>-6125.3516830961125</v>
      </c>
      <c r="T84" s="13">
        <v>310636.77696858934</v>
      </c>
      <c r="U84" s="14">
        <v>110745.20668457274</v>
      </c>
      <c r="V84" s="14">
        <v>90724.016066200973</v>
      </c>
      <c r="W84" s="67">
        <f t="shared" si="8"/>
        <v>123695.96928784344</v>
      </c>
      <c r="X84" s="15">
        <v>9581.1936023550406</v>
      </c>
    </row>
    <row r="85" spans="1:25" x14ac:dyDescent="0.3">
      <c r="A85" s="23" t="s">
        <v>2</v>
      </c>
      <c r="B85" s="179">
        <v>2029</v>
      </c>
      <c r="C85" s="7">
        <v>83.991876358299294</v>
      </c>
      <c r="D85" s="8">
        <v>174.03472938800041</v>
      </c>
      <c r="E85" s="8">
        <v>16.415365511443145</v>
      </c>
      <c r="F85" s="176">
        <f t="shared" si="5"/>
        <v>274.44197125774286</v>
      </c>
      <c r="G85" s="9">
        <v>708.81096823418227</v>
      </c>
      <c r="H85" s="7">
        <v>85.638478627778198</v>
      </c>
      <c r="I85" s="8">
        <v>208.56770881012795</v>
      </c>
      <c r="J85" s="8">
        <v>21.448844227463944</v>
      </c>
      <c r="K85" s="176">
        <f t="shared" si="6"/>
        <v>315.65503166537007</v>
      </c>
      <c r="L85" s="8">
        <v>72.032183081862001</v>
      </c>
      <c r="M85" s="8">
        <v>2180.4046761492177</v>
      </c>
      <c r="N85" s="74">
        <f t="shared" si="7"/>
        <v>2252.4368592310798</v>
      </c>
      <c r="O85" s="7">
        <v>1E-3</v>
      </c>
      <c r="P85" s="8">
        <v>1E-3</v>
      </c>
      <c r="Q85" s="8">
        <v>1E-3</v>
      </c>
      <c r="R85" s="170">
        <f t="shared" si="11"/>
        <v>3.0000000000000001E-3</v>
      </c>
      <c r="S85" s="14">
        <v>-1543.6248909968974</v>
      </c>
      <c r="T85" s="13">
        <v>311516.3016993624</v>
      </c>
      <c r="U85" s="14">
        <v>110844.04372232189</v>
      </c>
      <c r="V85" s="14">
        <v>92066.996066200969</v>
      </c>
      <c r="W85" s="67">
        <f t="shared" si="8"/>
        <v>164011.32832787299</v>
      </c>
      <c r="X85" s="15">
        <v>9975.7188884828211</v>
      </c>
    </row>
    <row r="86" spans="1:25" x14ac:dyDescent="0.3">
      <c r="A86" s="23" t="s">
        <v>3</v>
      </c>
      <c r="B86" s="179">
        <v>2029</v>
      </c>
      <c r="C86" s="7">
        <v>53.932178016367587</v>
      </c>
      <c r="D86" s="8">
        <v>123.42559353334883</v>
      </c>
      <c r="E86" s="8">
        <v>13.240725257638534</v>
      </c>
      <c r="F86" s="176">
        <f t="shared" si="5"/>
        <v>190.59849680735493</v>
      </c>
      <c r="G86" s="9">
        <v>542.42709874972456</v>
      </c>
      <c r="H86" s="7">
        <v>57.499952149590669</v>
      </c>
      <c r="I86" s="8">
        <v>140.79386702452527</v>
      </c>
      <c r="J86" s="8">
        <v>16.948912016169231</v>
      </c>
      <c r="K86" s="176">
        <f t="shared" si="6"/>
        <v>215.24273119028516</v>
      </c>
      <c r="L86" s="8">
        <v>25.865528558720513</v>
      </c>
      <c r="M86" s="8">
        <v>1560.2138730073584</v>
      </c>
      <c r="N86" s="74">
        <f t="shared" si="7"/>
        <v>1586.079401566079</v>
      </c>
      <c r="O86" s="7">
        <v>1E-3</v>
      </c>
      <c r="P86" s="8">
        <v>1E-3</v>
      </c>
      <c r="Q86" s="8">
        <v>1E-3</v>
      </c>
      <c r="R86" s="170">
        <f t="shared" si="11"/>
        <v>3.0000000000000001E-3</v>
      </c>
      <c r="S86" s="14">
        <v>-950.11110108575656</v>
      </c>
      <c r="T86" s="13">
        <v>311183.17028137209</v>
      </c>
      <c r="U86" s="14">
        <v>110431.93223113409</v>
      </c>
      <c r="V86" s="14">
        <v>91258.949436492112</v>
      </c>
      <c r="W86" s="67">
        <f t="shared" si="8"/>
        <v>162550.88333972413</v>
      </c>
      <c r="X86" s="15">
        <v>10316.845098120621</v>
      </c>
    </row>
    <row r="87" spans="1:25" x14ac:dyDescent="0.3">
      <c r="A87" s="23" t="s">
        <v>4</v>
      </c>
      <c r="B87" s="179">
        <v>2029</v>
      </c>
      <c r="C87" s="7">
        <v>42.362806215017883</v>
      </c>
      <c r="D87" s="8">
        <v>163.25054589711516</v>
      </c>
      <c r="E87" s="8">
        <v>18.02697985242153</v>
      </c>
      <c r="F87" s="176">
        <f t="shared" si="5"/>
        <v>223.64033196455458</v>
      </c>
      <c r="G87" s="9">
        <v>1867.2364448994913</v>
      </c>
      <c r="H87" s="7">
        <v>21.854435713929544</v>
      </c>
      <c r="I87" s="8">
        <v>104.92244637415675</v>
      </c>
      <c r="J87" s="8">
        <v>15.252054905247837</v>
      </c>
      <c r="K87" s="176">
        <f t="shared" si="6"/>
        <v>142.02893699333413</v>
      </c>
      <c r="L87" s="8">
        <v>43.834644909075266</v>
      </c>
      <c r="M87" s="8">
        <v>1882.4974202573203</v>
      </c>
      <c r="N87" s="74">
        <f t="shared" si="7"/>
        <v>1926.3320651663955</v>
      </c>
      <c r="O87" s="7">
        <v>1E-3</v>
      </c>
      <c r="P87" s="8">
        <v>1E-3</v>
      </c>
      <c r="Q87" s="8">
        <v>1E-3</v>
      </c>
      <c r="R87" s="170">
        <f t="shared" si="11"/>
        <v>3.0000000000000001E-3</v>
      </c>
      <c r="S87" s="14">
        <v>-152.63482199750234</v>
      </c>
      <c r="T87" s="13">
        <v>310550.67305670603</v>
      </c>
      <c r="U87" s="14">
        <v>107048.9250136012</v>
      </c>
      <c r="V87" s="14">
        <v>89713.238143740105</v>
      </c>
      <c r="W87" s="67">
        <f t="shared" si="8"/>
        <v>136500.7473736977</v>
      </c>
      <c r="X87" s="15">
        <v>9809.1351650294018</v>
      </c>
    </row>
    <row r="88" spans="1:25" x14ac:dyDescent="0.3">
      <c r="A88" s="23" t="s">
        <v>5</v>
      </c>
      <c r="B88" s="179">
        <v>2029</v>
      </c>
      <c r="C88" s="7">
        <v>5.2925908222338327</v>
      </c>
      <c r="D88" s="8">
        <v>500.19014624032917</v>
      </c>
      <c r="E88" s="8">
        <v>69.805421380512371</v>
      </c>
      <c r="F88" s="176">
        <f t="shared" si="5"/>
        <v>575.28815844307542</v>
      </c>
      <c r="G88" s="9">
        <v>680.92833489674331</v>
      </c>
      <c r="H88" s="7">
        <v>21.896114747718883</v>
      </c>
      <c r="I88" s="8">
        <v>344.82127023700235</v>
      </c>
      <c r="J88" s="8">
        <v>53.845067809422446</v>
      </c>
      <c r="K88" s="176">
        <f t="shared" si="6"/>
        <v>420.56245279414367</v>
      </c>
      <c r="L88" s="8">
        <v>79.466513813697432</v>
      </c>
      <c r="M88" s="8">
        <v>5309.012127846494</v>
      </c>
      <c r="N88" s="74">
        <f t="shared" si="7"/>
        <v>5388.478641660191</v>
      </c>
      <c r="O88" s="7">
        <v>1E-3</v>
      </c>
      <c r="P88" s="8">
        <v>1E-3</v>
      </c>
      <c r="Q88" s="8">
        <v>7.2576600297678171</v>
      </c>
      <c r="R88" s="170">
        <f t="shared" si="11"/>
        <v>7.2596600297678169</v>
      </c>
      <c r="S88" s="14">
        <v>-4707.549306763447</v>
      </c>
      <c r="T88" s="13">
        <v>312556.17534054932</v>
      </c>
      <c r="U88" s="14">
        <v>110991.20544921032</v>
      </c>
      <c r="V88" s="14">
        <v>88657.255283200968</v>
      </c>
      <c r="W88" s="67">
        <f t="shared" si="8"/>
        <v>118626.02074807369</v>
      </c>
      <c r="X88" s="15">
        <v>9455.6375810920763</v>
      </c>
    </row>
    <row r="89" spans="1:25" ht="16.2" thickBot="1" x14ac:dyDescent="0.35">
      <c r="A89" s="24" t="s">
        <v>6</v>
      </c>
      <c r="B89" s="180">
        <v>2029</v>
      </c>
      <c r="C89" s="16">
        <v>140.9136987573734</v>
      </c>
      <c r="D89" s="17">
        <v>197.46339851975426</v>
      </c>
      <c r="E89" s="17">
        <v>24.120177220406937</v>
      </c>
      <c r="F89" s="177">
        <f t="shared" si="5"/>
        <v>362.49727449753459</v>
      </c>
      <c r="G89" s="18">
        <v>293.13213088921509</v>
      </c>
      <c r="H89" s="16">
        <v>150.26599743059103</v>
      </c>
      <c r="I89" s="17">
        <v>209.81206934051863</v>
      </c>
      <c r="J89" s="17">
        <v>24.867733345840946</v>
      </c>
      <c r="K89" s="177">
        <f t="shared" si="6"/>
        <v>384.94580011695064</v>
      </c>
      <c r="L89" s="17">
        <v>41.199258457413279</v>
      </c>
      <c r="M89" s="17">
        <v>2804.0338605423594</v>
      </c>
      <c r="N89" s="75">
        <f t="shared" si="7"/>
        <v>2845.2331189997726</v>
      </c>
      <c r="O89" s="16">
        <v>1E-3</v>
      </c>
      <c r="P89" s="17">
        <v>1E-3</v>
      </c>
      <c r="Q89" s="17">
        <v>1E-3</v>
      </c>
      <c r="R89" s="171">
        <f>SUM(O89:Q89)</f>
        <v>3.0000000000000001E-3</v>
      </c>
      <c r="S89" s="20">
        <v>-2552.0999881105572</v>
      </c>
      <c r="T89" s="19">
        <v>311409.3287379414</v>
      </c>
      <c r="U89" s="20">
        <v>109626.00287997062</v>
      </c>
      <c r="V89" s="20">
        <v>89078.59913020095</v>
      </c>
      <c r="W89" s="68">
        <f t="shared" si="8"/>
        <v>187066.00965093597</v>
      </c>
      <c r="X89" s="21">
        <v>9449.6437837006379</v>
      </c>
    </row>
    <row r="90" spans="1:25" x14ac:dyDescent="0.3">
      <c r="A90" s="22" t="s">
        <v>0</v>
      </c>
      <c r="B90" s="178">
        <v>2030</v>
      </c>
      <c r="C90" s="4">
        <v>210.79466912856174</v>
      </c>
      <c r="D90" s="5">
        <v>179.50204019536258</v>
      </c>
      <c r="E90" s="5">
        <v>25.728219646974612</v>
      </c>
      <c r="F90" s="175">
        <f t="shared" si="5"/>
        <v>416.02492897089894</v>
      </c>
      <c r="G90" s="6">
        <v>2755.0305170750944</v>
      </c>
      <c r="H90" s="4">
        <v>146.48464313682163</v>
      </c>
      <c r="I90" s="5">
        <v>153.04229859075173</v>
      </c>
      <c r="J90" s="5">
        <v>22.844940544212413</v>
      </c>
      <c r="K90" s="175">
        <f t="shared" si="6"/>
        <v>322.37188227178575</v>
      </c>
      <c r="L90" s="5">
        <v>106.01064824036331</v>
      </c>
      <c r="M90" s="5">
        <v>3178.7882527345737</v>
      </c>
      <c r="N90" s="73">
        <f t="shared" si="7"/>
        <v>3284.7989009749372</v>
      </c>
      <c r="O90" s="4">
        <v>1E-3</v>
      </c>
      <c r="P90" s="5">
        <v>1E-3</v>
      </c>
      <c r="Q90" s="5">
        <v>1E-3</v>
      </c>
      <c r="R90" s="169">
        <f t="shared" ref="R90:R95" si="12">SUM(O90:Q90)</f>
        <v>3.0000000000000001E-3</v>
      </c>
      <c r="S90" s="11">
        <v>-647.00732219508689</v>
      </c>
      <c r="T90" s="10">
        <v>368785.11773740151</v>
      </c>
      <c r="U90" s="11">
        <v>108894.93818406301</v>
      </c>
      <c r="V90" s="11">
        <v>88768.238625343496</v>
      </c>
      <c r="W90" s="66">
        <f t="shared" si="8"/>
        <v>225561.83446181193</v>
      </c>
      <c r="X90" s="12">
        <v>10026.143338597911</v>
      </c>
      <c r="Y90" s="122"/>
    </row>
    <row r="91" spans="1:25" x14ac:dyDescent="0.3">
      <c r="A91" s="23" t="s">
        <v>1</v>
      </c>
      <c r="B91" s="179">
        <v>2030</v>
      </c>
      <c r="C91" s="7">
        <v>11.287839653951409</v>
      </c>
      <c r="D91" s="8">
        <v>692.25794249069622</v>
      </c>
      <c r="E91" s="8">
        <v>101.50654006956593</v>
      </c>
      <c r="F91" s="176">
        <f t="shared" si="5"/>
        <v>805.05232221421363</v>
      </c>
      <c r="G91" s="9">
        <v>599.93211202870157</v>
      </c>
      <c r="H91" s="7">
        <v>66.546448441891599</v>
      </c>
      <c r="I91" s="8">
        <v>881.01053019495021</v>
      </c>
      <c r="J91" s="8">
        <v>99.374870743595196</v>
      </c>
      <c r="K91" s="176">
        <f t="shared" si="6"/>
        <v>1046.9318493804369</v>
      </c>
      <c r="L91" s="8">
        <v>44.260906905010756</v>
      </c>
      <c r="M91" s="8">
        <v>7481.3795432909828</v>
      </c>
      <c r="N91" s="74">
        <f t="shared" si="7"/>
        <v>7525.6404501959933</v>
      </c>
      <c r="O91" s="7">
        <v>1E-3</v>
      </c>
      <c r="P91" s="8">
        <v>1E-3</v>
      </c>
      <c r="Q91" s="8">
        <v>1E-3</v>
      </c>
      <c r="R91" s="170">
        <f t="shared" si="12"/>
        <v>3.0000000000000001E-3</v>
      </c>
      <c r="S91" s="14">
        <v>-6808.4673998720482</v>
      </c>
      <c r="T91" s="13">
        <v>371481.61531077768</v>
      </c>
      <c r="U91" s="14">
        <v>108847.98244879144</v>
      </c>
      <c r="V91" s="14">
        <v>90044.320591901764</v>
      </c>
      <c r="W91" s="67">
        <f t="shared" si="8"/>
        <v>123756.99878166856</v>
      </c>
      <c r="X91" s="15">
        <v>9886.6033211592476</v>
      </c>
    </row>
    <row r="92" spans="1:25" x14ac:dyDescent="0.3">
      <c r="A92" s="23" t="s">
        <v>2</v>
      </c>
      <c r="B92" s="179">
        <v>2030</v>
      </c>
      <c r="C92" s="7">
        <v>78.028017874039236</v>
      </c>
      <c r="D92" s="8">
        <v>191.91843681951701</v>
      </c>
      <c r="E92" s="8">
        <v>19.312962837022042</v>
      </c>
      <c r="F92" s="176">
        <f t="shared" si="5"/>
        <v>289.25941753057828</v>
      </c>
      <c r="G92" s="9">
        <v>767.35279504958999</v>
      </c>
      <c r="H92" s="7">
        <v>80.177993400927676</v>
      </c>
      <c r="I92" s="8">
        <v>235.36303813247955</v>
      </c>
      <c r="J92" s="8">
        <v>24.327911265754981</v>
      </c>
      <c r="K92" s="176">
        <f t="shared" si="6"/>
        <v>339.86894279916226</v>
      </c>
      <c r="L92" s="8">
        <v>77.60773694827796</v>
      </c>
      <c r="M92" s="8">
        <v>2346.9648131241215</v>
      </c>
      <c r="N92" s="74">
        <f t="shared" si="7"/>
        <v>2424.5725500723993</v>
      </c>
      <c r="O92" s="7">
        <v>1E-3</v>
      </c>
      <c r="P92" s="8">
        <v>1E-3</v>
      </c>
      <c r="Q92" s="8">
        <v>1E-3</v>
      </c>
      <c r="R92" s="170">
        <f t="shared" si="12"/>
        <v>3.0000000000000001E-3</v>
      </c>
      <c r="S92" s="14">
        <v>-1657.2187550228093</v>
      </c>
      <c r="T92" s="13">
        <v>372172.26839383238</v>
      </c>
      <c r="U92" s="14">
        <v>108973.15480783067</v>
      </c>
      <c r="V92" s="14">
        <v>91389.023514800705</v>
      </c>
      <c r="W92" s="67">
        <f t="shared" si="8"/>
        <v>169805.40219168074</v>
      </c>
      <c r="X92" s="15">
        <v>10281.04586452916</v>
      </c>
    </row>
    <row r="93" spans="1:25" x14ac:dyDescent="0.3">
      <c r="A93" s="23" t="s">
        <v>3</v>
      </c>
      <c r="B93" s="179">
        <v>2030</v>
      </c>
      <c r="C93" s="7">
        <v>50.088972149757709</v>
      </c>
      <c r="D93" s="8">
        <v>136.00518145227551</v>
      </c>
      <c r="E93" s="8">
        <v>15.424832032271324</v>
      </c>
      <c r="F93" s="176">
        <f t="shared" si="5"/>
        <v>201.51898563430453</v>
      </c>
      <c r="G93" s="9">
        <v>588.66256098482518</v>
      </c>
      <c r="H93" s="7">
        <v>53.719089309451157</v>
      </c>
      <c r="I93" s="8">
        <v>154.90807391920993</v>
      </c>
      <c r="J93" s="8">
        <v>19.050751868689783</v>
      </c>
      <c r="K93" s="176">
        <f t="shared" si="6"/>
        <v>227.67791509735088</v>
      </c>
      <c r="L93" s="8">
        <v>27.049465228400578</v>
      </c>
      <c r="M93" s="8">
        <v>1688.8182527329968</v>
      </c>
      <c r="N93" s="74">
        <f t="shared" si="7"/>
        <v>1715.8677179613974</v>
      </c>
      <c r="O93" s="7">
        <v>1E-3</v>
      </c>
      <c r="P93" s="8">
        <v>1E-3</v>
      </c>
      <c r="Q93" s="8">
        <v>1E-3</v>
      </c>
      <c r="R93" s="170">
        <f t="shared" si="12"/>
        <v>3.0000000000000001E-3</v>
      </c>
      <c r="S93" s="14">
        <v>-1010.0885951939138</v>
      </c>
      <c r="T93" s="13">
        <v>371544.0450175103</v>
      </c>
      <c r="U93" s="14">
        <v>108425.98536757985</v>
      </c>
      <c r="V93" s="14">
        <v>89456.910010886291</v>
      </c>
      <c r="W93" s="67">
        <f t="shared" si="8"/>
        <v>168919.72008741926</v>
      </c>
      <c r="X93" s="15">
        <v>10622.120605382164</v>
      </c>
    </row>
    <row r="94" spans="1:25" x14ac:dyDescent="0.3">
      <c r="A94" s="23" t="s">
        <v>4</v>
      </c>
      <c r="B94" s="179">
        <v>2030</v>
      </c>
      <c r="C94" s="7">
        <v>39.361060829722454</v>
      </c>
      <c r="D94" s="8">
        <v>179.93685572126685</v>
      </c>
      <c r="E94" s="8">
        <v>20.993041313130533</v>
      </c>
      <c r="F94" s="176">
        <f t="shared" si="5"/>
        <v>240.29095786411983</v>
      </c>
      <c r="G94" s="9">
        <v>2028.5073689190185</v>
      </c>
      <c r="H94" s="7">
        <v>20.00686013537635</v>
      </c>
      <c r="I94" s="8">
        <v>115.42398893617033</v>
      </c>
      <c r="J94" s="8">
        <v>17.313235290808709</v>
      </c>
      <c r="K94" s="176">
        <f t="shared" si="6"/>
        <v>152.74408436235538</v>
      </c>
      <c r="L94" s="8">
        <v>48.270507174674577</v>
      </c>
      <c r="M94" s="8">
        <v>2061.5068559250817</v>
      </c>
      <c r="N94" s="74">
        <f t="shared" si="7"/>
        <v>2109.7773630997563</v>
      </c>
      <c r="O94" s="7">
        <v>1E-3</v>
      </c>
      <c r="P94" s="8">
        <v>1E-3</v>
      </c>
      <c r="Q94" s="8">
        <v>5.4886185903342773E-2</v>
      </c>
      <c r="R94" s="170">
        <f t="shared" si="12"/>
        <v>5.6886185903342774E-2</v>
      </c>
      <c r="S94" s="14">
        <v>-198.38455596339543</v>
      </c>
      <c r="T94" s="13">
        <v>371328.23678176536</v>
      </c>
      <c r="U94" s="14">
        <v>105186.93061160145</v>
      </c>
      <c r="V94" s="14">
        <v>87900.034106881576</v>
      </c>
      <c r="W94" s="67">
        <f t="shared" si="8"/>
        <v>138087.45047878721</v>
      </c>
      <c r="X94" s="15">
        <v>10114.043716122856</v>
      </c>
    </row>
    <row r="95" spans="1:25" x14ac:dyDescent="0.3">
      <c r="A95" s="23" t="s">
        <v>5</v>
      </c>
      <c r="B95" s="179">
        <v>2030</v>
      </c>
      <c r="C95" s="7">
        <v>4.914308136891508</v>
      </c>
      <c r="D95" s="8">
        <v>550.54414338427046</v>
      </c>
      <c r="E95" s="8">
        <v>82.871482880677775</v>
      </c>
      <c r="F95" s="176">
        <f t="shared" si="5"/>
        <v>638.32993440183964</v>
      </c>
      <c r="G95" s="9">
        <v>740.76902955169442</v>
      </c>
      <c r="H95" s="7">
        <v>19.549224821025859</v>
      </c>
      <c r="I95" s="8">
        <v>375.30979355950655</v>
      </c>
      <c r="J95" s="8">
        <v>58.493172746347845</v>
      </c>
      <c r="K95" s="176">
        <f t="shared" si="6"/>
        <v>453.35219112688026</v>
      </c>
      <c r="L95" s="8">
        <v>90.593543930107586</v>
      </c>
      <c r="M95" s="8">
        <v>6005.097710953869</v>
      </c>
      <c r="N95" s="74">
        <f t="shared" si="7"/>
        <v>6095.6912548839764</v>
      </c>
      <c r="O95" s="7">
        <v>1E-3</v>
      </c>
      <c r="P95" s="8">
        <v>1E-3</v>
      </c>
      <c r="Q95" s="8">
        <v>24.050213112523579</v>
      </c>
      <c r="R95" s="170">
        <f t="shared" si="12"/>
        <v>24.052213112523578</v>
      </c>
      <c r="S95" s="14">
        <v>-5354.9212253322821</v>
      </c>
      <c r="T95" s="13">
        <v>373580.02207260963</v>
      </c>
      <c r="U95" s="14">
        <v>108971.47808580876</v>
      </c>
      <c r="V95" s="14">
        <v>89031.553375962001</v>
      </c>
      <c r="W95" s="67">
        <f t="shared" si="8"/>
        <v>117809.07175752154</v>
      </c>
      <c r="X95" s="15">
        <v>9760.8227994215322</v>
      </c>
    </row>
    <row r="96" spans="1:25" ht="16.2" thickBot="1" x14ac:dyDescent="0.35">
      <c r="A96" s="24" t="s">
        <v>6</v>
      </c>
      <c r="B96" s="180">
        <v>2030</v>
      </c>
      <c r="C96" s="16">
        <v>130.82826340950209</v>
      </c>
      <c r="D96" s="17">
        <v>217.41199627105888</v>
      </c>
      <c r="E96" s="17">
        <v>28.530269869696067</v>
      </c>
      <c r="F96" s="177">
        <f t="shared" si="5"/>
        <v>376.77052955025698</v>
      </c>
      <c r="G96" s="18">
        <v>318.84134758227867</v>
      </c>
      <c r="H96" s="16">
        <v>138.81887193693186</v>
      </c>
      <c r="I96" s="17">
        <v>232.51887300137884</v>
      </c>
      <c r="J96" s="17">
        <v>27.231300125073297</v>
      </c>
      <c r="K96" s="177">
        <f t="shared" si="6"/>
        <v>398.56904506338401</v>
      </c>
      <c r="L96" s="17">
        <v>42.757445256806868</v>
      </c>
      <c r="M96" s="17">
        <v>2995.5399655696369</v>
      </c>
      <c r="N96" s="75">
        <f t="shared" si="7"/>
        <v>3038.2974108264439</v>
      </c>
      <c r="O96" s="16">
        <v>1E-3</v>
      </c>
      <c r="P96" s="17">
        <v>1E-3</v>
      </c>
      <c r="Q96" s="17">
        <v>1.6290667664291221</v>
      </c>
      <c r="R96" s="171">
        <f>SUM(O96:Q96)</f>
        <v>1.6310667664291221</v>
      </c>
      <c r="S96" s="20">
        <v>-2719.4550632441642</v>
      </c>
      <c r="T96" s="19">
        <v>371773.83475667273</v>
      </c>
      <c r="U96" s="20">
        <v>107599.29213288409</v>
      </c>
      <c r="V96" s="20">
        <v>89045.564124570214</v>
      </c>
      <c r="W96" s="68">
        <f t="shared" si="8"/>
        <v>198341.83803206263</v>
      </c>
      <c r="X96" s="21">
        <v>9754.9632730158683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69</v>
      </c>
    </row>
    <row r="101" spans="1:24" s="41" customFormat="1" ht="16.2" thickBot="1" x14ac:dyDescent="0.35">
      <c r="A101" s="115"/>
      <c r="B101" s="80"/>
      <c r="C101" s="480" t="s">
        <v>26</v>
      </c>
      <c r="D101" s="479"/>
      <c r="E101" s="479"/>
      <c r="F101" s="479"/>
      <c r="G101" s="481"/>
      <c r="H101" s="480" t="s">
        <v>27</v>
      </c>
      <c r="I101" s="479"/>
      <c r="J101" s="479"/>
      <c r="K101" s="479"/>
      <c r="L101" s="479"/>
      <c r="M101" s="479"/>
      <c r="N101" s="481"/>
      <c r="O101" s="479" t="s">
        <v>42</v>
      </c>
      <c r="P101" s="479"/>
      <c r="Q101" s="479"/>
      <c r="R101" s="479"/>
      <c r="S101" s="481"/>
      <c r="T101" s="480" t="s">
        <v>28</v>
      </c>
      <c r="U101" s="479"/>
      <c r="V101" s="479"/>
      <c r="W101" s="479"/>
      <c r="X101" s="481"/>
    </row>
    <row r="102" spans="1:24" s="41" customFormat="1" ht="16.2" thickBot="1" x14ac:dyDescent="0.35">
      <c r="A102" s="117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160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08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R116" si="13">SUMIFS(C$6:C$96,$B$6:$B$96,$B104)</f>
        <v>754.57999192206978</v>
      </c>
      <c r="D104" s="50">
        <f t="shared" si="13"/>
        <v>1059.4367831280679</v>
      </c>
      <c r="E104" s="50">
        <f t="shared" si="13"/>
        <v>97.74707413422972</v>
      </c>
      <c r="F104" s="183">
        <f t="shared" si="13"/>
        <v>1911.7638491843672</v>
      </c>
      <c r="G104" s="50">
        <f t="shared" si="13"/>
        <v>4246.4333566721834</v>
      </c>
      <c r="H104" s="77">
        <f t="shared" si="13"/>
        <v>754.57999192206967</v>
      </c>
      <c r="I104" s="50">
        <f t="shared" si="13"/>
        <v>1059.4367831280683</v>
      </c>
      <c r="J104" s="50">
        <f t="shared" si="13"/>
        <v>95.751636940187382</v>
      </c>
      <c r="K104" s="183">
        <f t="shared" si="13"/>
        <v>1909.7684119903251</v>
      </c>
      <c r="L104" s="50">
        <f t="shared" si="13"/>
        <v>217.21155814113021</v>
      </c>
      <c r="M104" s="50">
        <f t="shared" si="13"/>
        <v>12835.395477989521</v>
      </c>
      <c r="N104" s="204">
        <f t="shared" si="13"/>
        <v>13052.607036130652</v>
      </c>
      <c r="O104" s="49">
        <f t="shared" si="13"/>
        <v>7.0000000000000001E-3</v>
      </c>
      <c r="P104" s="49">
        <f t="shared" si="13"/>
        <v>7.0000000000000001E-3</v>
      </c>
      <c r="Q104" s="49">
        <f t="shared" si="13"/>
        <v>2.0024371940423449</v>
      </c>
      <c r="R104" s="209">
        <f t="shared" si="13"/>
        <v>2.0164371940423451</v>
      </c>
      <c r="S104" s="50">
        <f t="shared" ref="M104:S116" si="14">SUMIFS(S$6:S$96,$B$6:$B$96,$B104)</f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</row>
    <row r="105" spans="1:24" x14ac:dyDescent="0.3">
      <c r="A105" s="152" t="s">
        <v>41</v>
      </c>
      <c r="B105" s="116">
        <v>2019</v>
      </c>
      <c r="C105" s="78">
        <f t="shared" si="13"/>
        <v>561.87725419345975</v>
      </c>
      <c r="D105" s="53">
        <f t="shared" si="13"/>
        <v>978.62055164929893</v>
      </c>
      <c r="E105" s="53">
        <f t="shared" si="13"/>
        <v>106.60699711005822</v>
      </c>
      <c r="F105" s="184">
        <f t="shared" si="13"/>
        <v>1647.104802952817</v>
      </c>
      <c r="G105" s="53">
        <f t="shared" si="13"/>
        <v>4256.6280924419825</v>
      </c>
      <c r="H105" s="78">
        <f t="shared" si="13"/>
        <v>561.87725419345975</v>
      </c>
      <c r="I105" s="53">
        <f t="shared" si="13"/>
        <v>978.62055164929893</v>
      </c>
      <c r="J105" s="53">
        <f t="shared" si="13"/>
        <v>106.60699711005827</v>
      </c>
      <c r="K105" s="184">
        <f t="shared" si="13"/>
        <v>1647.104802952817</v>
      </c>
      <c r="L105" s="53">
        <f t="shared" si="13"/>
        <v>255.6957068043597</v>
      </c>
      <c r="M105" s="53">
        <f t="shared" si="14"/>
        <v>12544.244057453763</v>
      </c>
      <c r="N105" s="205">
        <f t="shared" si="14"/>
        <v>12799.939764258121</v>
      </c>
      <c r="O105" s="52">
        <f t="shared" si="14"/>
        <v>7.0000000000000001E-3</v>
      </c>
      <c r="P105" s="52">
        <f t="shared" si="14"/>
        <v>7.0000000000000001E-3</v>
      </c>
      <c r="Q105" s="52">
        <f t="shared" si="14"/>
        <v>7.0000000000000001E-3</v>
      </c>
      <c r="R105" s="210">
        <f t="shared" si="14"/>
        <v>2.0999999999999998E-2</v>
      </c>
      <c r="S105" s="53">
        <f t="shared" si="14"/>
        <v>-8543.3046718161386</v>
      </c>
      <c r="T105" s="78">
        <f>SUMPRODUCT(T13:T19,H13:H19)/SUM(H13:H19)</f>
        <v>120463.23769002965</v>
      </c>
      <c r="U105" s="53">
        <f>SUMPRODUCT(U13:U19,I13:I19)/SUM(I13:I19)</f>
        <v>95150.627162248667</v>
      </c>
      <c r="V105" s="53">
        <f>SUMPRODUCT(V13:V19,J13:J19)/SUM(J13:J19)</f>
        <v>95063.547846455054</v>
      </c>
      <c r="W105" s="184">
        <f t="shared" ref="W105:W116" si="15">SUMPRODUCT(T105:V105,H105:J105)/K105</f>
        <v>103779.88791722326</v>
      </c>
      <c r="X105" s="54">
        <f>SUMPRODUCT(X13:X19,N13:N19)/SUM(N13:N19)</f>
        <v>7119.5570386011505</v>
      </c>
    </row>
    <row r="106" spans="1:24" x14ac:dyDescent="0.3">
      <c r="A106" s="152" t="s">
        <v>41</v>
      </c>
      <c r="B106" s="116">
        <v>2020</v>
      </c>
      <c r="C106" s="78">
        <f t="shared" si="13"/>
        <v>598.0539816307687</v>
      </c>
      <c r="D106" s="53">
        <f t="shared" si="13"/>
        <v>1044.7322510058739</v>
      </c>
      <c r="E106" s="53">
        <f t="shared" si="13"/>
        <v>107.15119189481091</v>
      </c>
      <c r="F106" s="184">
        <f t="shared" si="13"/>
        <v>1749.9374245314536</v>
      </c>
      <c r="G106" s="53">
        <f t="shared" si="13"/>
        <v>4394.2584044610503</v>
      </c>
      <c r="H106" s="78">
        <f t="shared" si="13"/>
        <v>598.0539816307687</v>
      </c>
      <c r="I106" s="53">
        <f t="shared" si="13"/>
        <v>1044.7322510058739</v>
      </c>
      <c r="J106" s="53">
        <f t="shared" si="13"/>
        <v>107.15119189481094</v>
      </c>
      <c r="K106" s="184">
        <f t="shared" si="13"/>
        <v>1749.9374245314539</v>
      </c>
      <c r="L106" s="53">
        <f t="shared" si="13"/>
        <v>266.76157618746333</v>
      </c>
      <c r="M106" s="53">
        <f t="shared" si="14"/>
        <v>13396.386258662078</v>
      </c>
      <c r="N106" s="205">
        <f t="shared" si="14"/>
        <v>13663.147834849542</v>
      </c>
      <c r="O106" s="52">
        <f t="shared" si="14"/>
        <v>7.0000000000000001E-3</v>
      </c>
      <c r="P106" s="52">
        <f t="shared" si="14"/>
        <v>7.0000000000000001E-3</v>
      </c>
      <c r="Q106" s="52">
        <f t="shared" si="14"/>
        <v>7.0000000000000001E-3</v>
      </c>
      <c r="R106" s="210">
        <f t="shared" si="14"/>
        <v>2.0999999999999998E-2</v>
      </c>
      <c r="S106" s="53">
        <f t="shared" si="14"/>
        <v>-9268.8824303884903</v>
      </c>
      <c r="T106" s="78">
        <f>SUMPRODUCT(T20:T26,H20:H26)/SUM(H20:H26)</f>
        <v>130719.66780797245</v>
      </c>
      <c r="U106" s="53">
        <f>SUMPRODUCT(U20:U26,I20:I26)/SUM(I20:I26)</f>
        <v>102066.1971504043</v>
      </c>
      <c r="V106" s="53">
        <f>SUMPRODUCT(V20:V26,J20:J26)/SUM(J20:J26)</f>
        <v>93029.764739626669</v>
      </c>
      <c r="W106" s="184">
        <f t="shared" si="15"/>
        <v>111305.4176415806</v>
      </c>
      <c r="X106" s="54">
        <f>SUMPRODUCT(X20:X26,N20:N26)/SUM(N20:N26)</f>
        <v>7330.8938965154348</v>
      </c>
    </row>
    <row r="107" spans="1:24" x14ac:dyDescent="0.3">
      <c r="A107" s="152" t="s">
        <v>41</v>
      </c>
      <c r="B107" s="116">
        <v>2021</v>
      </c>
      <c r="C107" s="78">
        <f t="shared" si="13"/>
        <v>616.30304110557404</v>
      </c>
      <c r="D107" s="53">
        <f t="shared" si="13"/>
        <v>1095.6521085176423</v>
      </c>
      <c r="E107" s="53">
        <f t="shared" si="13"/>
        <v>113.79158529482844</v>
      </c>
      <c r="F107" s="184">
        <f t="shared" si="13"/>
        <v>1825.7467349180447</v>
      </c>
      <c r="G107" s="53">
        <f t="shared" si="13"/>
        <v>4570.4295967214248</v>
      </c>
      <c r="H107" s="78">
        <f t="shared" si="13"/>
        <v>616.30304110557415</v>
      </c>
      <c r="I107" s="53">
        <f t="shared" si="13"/>
        <v>1095.6521085176423</v>
      </c>
      <c r="J107" s="53">
        <f t="shared" si="13"/>
        <v>113.79158529482845</v>
      </c>
      <c r="K107" s="184">
        <f t="shared" si="13"/>
        <v>1825.7467349180449</v>
      </c>
      <c r="L107" s="53">
        <f t="shared" si="13"/>
        <v>276.0885133992723</v>
      </c>
      <c r="M107" s="53">
        <f t="shared" si="14"/>
        <v>14116.403869099924</v>
      </c>
      <c r="N107" s="205">
        <f t="shared" si="14"/>
        <v>14392.492382499198</v>
      </c>
      <c r="O107" s="52">
        <f t="shared" si="14"/>
        <v>7.0000000000000001E-3</v>
      </c>
      <c r="P107" s="52">
        <f t="shared" si="14"/>
        <v>7.0000000000000001E-3</v>
      </c>
      <c r="Q107" s="52">
        <f t="shared" si="14"/>
        <v>7.0000000000000001E-3</v>
      </c>
      <c r="R107" s="210">
        <f t="shared" si="14"/>
        <v>2.0999999999999998E-2</v>
      </c>
      <c r="S107" s="53">
        <f t="shared" si="14"/>
        <v>-9822.0557857777712</v>
      </c>
      <c r="T107" s="78">
        <f>SUMPRODUCT(T27:T33,H27:H33)/SUM(H27:H33)</f>
        <v>138148.36775822513</v>
      </c>
      <c r="U107" s="53">
        <f>SUMPRODUCT(U27:U33,I27:I33)/SUM(I27:I33)</f>
        <v>105666.65948066363</v>
      </c>
      <c r="V107" s="53">
        <f>SUMPRODUCT(V27:V33,J27:J33)/SUM(J27:J33)</f>
        <v>95665.745022673756</v>
      </c>
      <c r="W107" s="184">
        <f t="shared" si="15"/>
        <v>116007.93810386769</v>
      </c>
      <c r="X107" s="54">
        <f>SUMPRODUCT(X27:X33,N27:N33)/SUM(N27:N33)</f>
        <v>7575.552558210481</v>
      </c>
    </row>
    <row r="108" spans="1:24" x14ac:dyDescent="0.3">
      <c r="A108" s="152" t="s">
        <v>41</v>
      </c>
      <c r="B108" s="116">
        <v>2022</v>
      </c>
      <c r="C108" s="78">
        <f t="shared" si="13"/>
        <v>635.06465374555034</v>
      </c>
      <c r="D108" s="53">
        <f t="shared" si="13"/>
        <v>1155.1720487356324</v>
      </c>
      <c r="E108" s="53">
        <f t="shared" si="13"/>
        <v>121.79844956149549</v>
      </c>
      <c r="F108" s="184">
        <f t="shared" si="13"/>
        <v>1912.0351520426784</v>
      </c>
      <c r="G108" s="53">
        <f t="shared" si="13"/>
        <v>4773.3546738357236</v>
      </c>
      <c r="H108" s="78">
        <f t="shared" si="13"/>
        <v>635.06465374555069</v>
      </c>
      <c r="I108" s="53">
        <f t="shared" si="13"/>
        <v>1155.1720487356326</v>
      </c>
      <c r="J108" s="53">
        <f t="shared" si="13"/>
        <v>121.79844956149546</v>
      </c>
      <c r="K108" s="184">
        <f t="shared" si="13"/>
        <v>1912.0351520426789</v>
      </c>
      <c r="L108" s="53">
        <f t="shared" si="13"/>
        <v>285.14356530401733</v>
      </c>
      <c r="M108" s="53">
        <f t="shared" si="14"/>
        <v>14896.336414188394</v>
      </c>
      <c r="N108" s="205">
        <f t="shared" si="14"/>
        <v>15181.479979492415</v>
      </c>
      <c r="O108" s="52">
        <f t="shared" si="14"/>
        <v>7.0000000000000001E-3</v>
      </c>
      <c r="P108" s="52">
        <f t="shared" si="14"/>
        <v>7.0000000000000001E-3</v>
      </c>
      <c r="Q108" s="52">
        <f t="shared" si="14"/>
        <v>7.0000000000000001E-3</v>
      </c>
      <c r="R108" s="210">
        <f t="shared" si="14"/>
        <v>2.0999999999999998E-2</v>
      </c>
      <c r="S108" s="53">
        <f t="shared" si="14"/>
        <v>-10408.11830565669</v>
      </c>
      <c r="T108" s="78">
        <f>SUMPRODUCT(T34:T40,H34:H40)/SUM(H34:H40)</f>
        <v>145804.5460303587</v>
      </c>
      <c r="U108" s="53">
        <f>SUMPRODUCT(U34:U40,I34:I40)/SUM(I34:I40)</f>
        <v>108578.08514538934</v>
      </c>
      <c r="V108" s="53">
        <f>SUMPRODUCT(V34:V40,J34:J40)/SUM(J34:J40)</f>
        <v>97461.811488170773</v>
      </c>
      <c r="W108" s="184">
        <f t="shared" si="15"/>
        <v>120234.38998472493</v>
      </c>
      <c r="X108" s="54">
        <f>SUMPRODUCT(X34:X40,N34:N40)/SUM(N34:N40)</f>
        <v>7828.0404371082723</v>
      </c>
    </row>
    <row r="109" spans="1:24" x14ac:dyDescent="0.3">
      <c r="A109" s="152" t="s">
        <v>41</v>
      </c>
      <c r="B109" s="116">
        <v>2023</v>
      </c>
      <c r="C109" s="78">
        <f t="shared" si="13"/>
        <v>654.37233036553664</v>
      </c>
      <c r="D109" s="53">
        <f t="shared" si="13"/>
        <v>1224.5065359427988</v>
      </c>
      <c r="E109" s="53">
        <f t="shared" si="13"/>
        <v>131.41463781176262</v>
      </c>
      <c r="F109" s="184">
        <f t="shared" si="13"/>
        <v>2010.2935041200981</v>
      </c>
      <c r="G109" s="53">
        <f t="shared" si="13"/>
        <v>4999.2282128060733</v>
      </c>
      <c r="H109" s="78">
        <f t="shared" si="13"/>
        <v>654.37233036553653</v>
      </c>
      <c r="I109" s="53">
        <f t="shared" si="13"/>
        <v>1224.506535942799</v>
      </c>
      <c r="J109" s="53">
        <f t="shared" si="13"/>
        <v>131.41463781176247</v>
      </c>
      <c r="K109" s="184">
        <f t="shared" si="13"/>
        <v>2010.2935041200981</v>
      </c>
      <c r="L109" s="53">
        <f t="shared" si="13"/>
        <v>294.02329150469586</v>
      </c>
      <c r="M109" s="53">
        <f t="shared" si="14"/>
        <v>15748.199098584542</v>
      </c>
      <c r="N109" s="205">
        <f t="shared" si="14"/>
        <v>16042.22239008924</v>
      </c>
      <c r="O109" s="52">
        <f t="shared" si="14"/>
        <v>7.0000000000000001E-3</v>
      </c>
      <c r="P109" s="52">
        <f t="shared" si="14"/>
        <v>7.0000000000000001E-3</v>
      </c>
      <c r="Q109" s="52">
        <f t="shared" si="14"/>
        <v>7.0000000000000001E-3</v>
      </c>
      <c r="R109" s="210">
        <f t="shared" si="14"/>
        <v>2.0999999999999998E-2</v>
      </c>
      <c r="S109" s="53">
        <f t="shared" si="14"/>
        <v>-11042.987177283165</v>
      </c>
      <c r="T109" s="78">
        <f>SUMPRODUCT(T41:T47,H41:H47)/SUM(H41:H47)</f>
        <v>153671.5950545122</v>
      </c>
      <c r="U109" s="53">
        <f>SUMPRODUCT(U41:U47,I41:I47)/SUM(I41:I47)</f>
        <v>110717.20898043143</v>
      </c>
      <c r="V109" s="53">
        <f>SUMPRODUCT(V41:V47,J41:J47)/SUM(J41:J47)</f>
        <v>98351.044615877734</v>
      </c>
      <c r="W109" s="184">
        <f t="shared" si="15"/>
        <v>123890.94040290857</v>
      </c>
      <c r="X109" s="54">
        <f>SUMPRODUCT(X41:X47,N41:N47)/SUM(N41:N47)</f>
        <v>8074.3433461111299</v>
      </c>
    </row>
    <row r="110" spans="1:24" x14ac:dyDescent="0.3">
      <c r="A110" s="152" t="s">
        <v>41</v>
      </c>
      <c r="B110" s="116">
        <v>2024</v>
      </c>
      <c r="C110" s="78">
        <f t="shared" si="13"/>
        <v>674.19514962805385</v>
      </c>
      <c r="D110" s="53">
        <f t="shared" si="13"/>
        <v>1304.9280067926359</v>
      </c>
      <c r="E110" s="53">
        <f t="shared" si="13"/>
        <v>142.92181732958917</v>
      </c>
      <c r="F110" s="184">
        <f t="shared" si="13"/>
        <v>2122.044973750279</v>
      </c>
      <c r="G110" s="53">
        <f t="shared" si="13"/>
        <v>5255.7127836292912</v>
      </c>
      <c r="H110" s="78">
        <f t="shared" si="13"/>
        <v>674.19514962805374</v>
      </c>
      <c r="I110" s="53">
        <f t="shared" si="13"/>
        <v>1304.9280067926359</v>
      </c>
      <c r="J110" s="53">
        <f t="shared" si="13"/>
        <v>142.92181732958923</v>
      </c>
      <c r="K110" s="184">
        <f t="shared" si="13"/>
        <v>2122.044973750279</v>
      </c>
      <c r="L110" s="53">
        <f t="shared" si="13"/>
        <v>301.98366767747814</v>
      </c>
      <c r="M110" s="53">
        <f t="shared" si="14"/>
        <v>16670.12816449262</v>
      </c>
      <c r="N110" s="205">
        <f t="shared" si="14"/>
        <v>16972.111832170096</v>
      </c>
      <c r="O110" s="52">
        <f t="shared" si="14"/>
        <v>7.0000000000000001E-3</v>
      </c>
      <c r="P110" s="52">
        <f t="shared" si="14"/>
        <v>7.0000000000000001E-3</v>
      </c>
      <c r="Q110" s="52">
        <f t="shared" si="14"/>
        <v>7.0000000000000001E-3</v>
      </c>
      <c r="R110" s="210">
        <f t="shared" si="14"/>
        <v>2.0999999999999998E-2</v>
      </c>
      <c r="S110" s="53">
        <f t="shared" si="14"/>
        <v>-11716.392048540807</v>
      </c>
      <c r="T110" s="78">
        <f>SUMPRODUCT(T48:T54,H48:H54)/SUM(H48:H54)</f>
        <v>161739.67349090389</v>
      </c>
      <c r="U110" s="53">
        <f>SUMPRODUCT(U48:U54,I48:I54)/SUM(I48:I54)</f>
        <v>112034.28186917162</v>
      </c>
      <c r="V110" s="53">
        <f>SUMPRODUCT(V48:V54,J48:J54)/SUM(J48:J54)</f>
        <v>98304.096962432945</v>
      </c>
      <c r="W110" s="184">
        <f t="shared" si="15"/>
        <v>126901.44602113415</v>
      </c>
      <c r="X110" s="54">
        <f>SUMPRODUCT(X48:X54,N48:N54)/SUM(N48:N54)</f>
        <v>8328.1416568831282</v>
      </c>
    </row>
    <row r="111" spans="1:24" x14ac:dyDescent="0.3">
      <c r="A111" s="152" t="s">
        <v>41</v>
      </c>
      <c r="B111" s="116">
        <v>2025</v>
      </c>
      <c r="C111" s="78">
        <f t="shared" si="13"/>
        <v>694.55410447415068</v>
      </c>
      <c r="D111" s="53">
        <f t="shared" si="13"/>
        <v>1398.0617169588616</v>
      </c>
      <c r="E111" s="53">
        <f t="shared" si="13"/>
        <v>156.67922416035537</v>
      </c>
      <c r="F111" s="184">
        <f t="shared" si="13"/>
        <v>2249.2950455933674</v>
      </c>
      <c r="G111" s="53">
        <f t="shared" si="13"/>
        <v>5546.1617420867651</v>
      </c>
      <c r="H111" s="78">
        <f t="shared" si="13"/>
        <v>694.55410447415056</v>
      </c>
      <c r="I111" s="53">
        <f t="shared" si="13"/>
        <v>1398.0617169588613</v>
      </c>
      <c r="J111" s="53">
        <f t="shared" si="13"/>
        <v>156.67922416035535</v>
      </c>
      <c r="K111" s="184">
        <f t="shared" si="13"/>
        <v>2249.2950455933674</v>
      </c>
      <c r="L111" s="53">
        <f t="shared" si="13"/>
        <v>309.0399714349839</v>
      </c>
      <c r="M111" s="53">
        <f t="shared" si="14"/>
        <v>17674.300597326175</v>
      </c>
      <c r="N111" s="205">
        <f t="shared" si="14"/>
        <v>17983.340568761159</v>
      </c>
      <c r="O111" s="52">
        <f t="shared" si="14"/>
        <v>7.0000000000000001E-3</v>
      </c>
      <c r="P111" s="52">
        <f t="shared" si="14"/>
        <v>7.0000000000000001E-3</v>
      </c>
      <c r="Q111" s="52">
        <f t="shared" si="14"/>
        <v>7.0000000000000001E-3</v>
      </c>
      <c r="R111" s="210">
        <f t="shared" si="14"/>
        <v>2.0999999999999998E-2</v>
      </c>
      <c r="S111" s="53">
        <f t="shared" si="14"/>
        <v>-12437.171826674396</v>
      </c>
      <c r="T111" s="78">
        <f>SUMPRODUCT(T55:T61,H55:H61)/SUM(H55:H61)</f>
        <v>169999.47865917051</v>
      </c>
      <c r="U111" s="53">
        <f>SUMPRODUCT(U55:U61,I55:I61)/SUM(I55:I61)</f>
        <v>112509.22889469525</v>
      </c>
      <c r="V111" s="53">
        <f>SUMPRODUCT(V55:V61,J55:J61)/SUM(J55:J61)</f>
        <v>97338.759656801791</v>
      </c>
      <c r="W111" s="184">
        <f t="shared" si="15"/>
        <v>129204.76719874733</v>
      </c>
      <c r="X111" s="54">
        <f>SUMPRODUCT(X55:X61,N55:N61)/SUM(N55:N61)</f>
        <v>8589.3365589437253</v>
      </c>
    </row>
    <row r="112" spans="1:24" x14ac:dyDescent="0.3">
      <c r="A112" s="152" t="s">
        <v>41</v>
      </c>
      <c r="B112" s="116">
        <v>2026</v>
      </c>
      <c r="C112" s="78">
        <f t="shared" si="13"/>
        <v>668.27828109955738</v>
      </c>
      <c r="D112" s="53">
        <f t="shared" si="13"/>
        <v>1506.7884838466991</v>
      </c>
      <c r="E112" s="53">
        <f t="shared" si="13"/>
        <v>173.29431458856595</v>
      </c>
      <c r="F112" s="184">
        <f t="shared" si="13"/>
        <v>2348.3610795348227</v>
      </c>
      <c r="G112" s="53">
        <f t="shared" si="13"/>
        <v>5892.3125819794277</v>
      </c>
      <c r="H112" s="78">
        <f t="shared" si="13"/>
        <v>668.27828109955749</v>
      </c>
      <c r="I112" s="53">
        <f t="shared" si="13"/>
        <v>1506.7884838466994</v>
      </c>
      <c r="J112" s="53">
        <f t="shared" si="13"/>
        <v>173.2943145885659</v>
      </c>
      <c r="K112" s="184">
        <f t="shared" si="13"/>
        <v>2348.3610795348227</v>
      </c>
      <c r="L112" s="53">
        <f t="shared" si="13"/>
        <v>327.26849044295903</v>
      </c>
      <c r="M112" s="53">
        <f t="shared" si="14"/>
        <v>18795.949219947164</v>
      </c>
      <c r="N112" s="205">
        <f t="shared" si="14"/>
        <v>19123.217710390123</v>
      </c>
      <c r="O112" s="52">
        <f t="shared" si="14"/>
        <v>7.0000000000000001E-3</v>
      </c>
      <c r="P112" s="52">
        <f t="shared" si="14"/>
        <v>7.0000000000000001E-3</v>
      </c>
      <c r="Q112" s="52">
        <f t="shared" si="14"/>
        <v>7.0000000000000001E-3</v>
      </c>
      <c r="R112" s="210">
        <f t="shared" si="14"/>
        <v>2.0999999999999998E-2</v>
      </c>
      <c r="S112" s="53">
        <f t="shared" si="14"/>
        <v>-13230.898128410696</v>
      </c>
      <c r="T112" s="78">
        <f>SUMPRODUCT(T62:T68,H62:H68)/SUM(H62:H68)</f>
        <v>194684.07846252699</v>
      </c>
      <c r="U112" s="53">
        <f>SUMPRODUCT(U62:U68,I62:I68)/SUM(I62:I68)</f>
        <v>113058.70225357098</v>
      </c>
      <c r="V112" s="53">
        <f>SUMPRODUCT(V62:V68,J62:J68)/SUM(J62:J68)</f>
        <v>96231.3989589946</v>
      </c>
      <c r="W112" s="184">
        <f t="shared" si="15"/>
        <v>135045.2658047119</v>
      </c>
      <c r="X112" s="54">
        <f>SUMPRODUCT(X62:X68,N62:N68)/SUM(N62:N68)</f>
        <v>8849.0641773649877</v>
      </c>
    </row>
    <row r="113" spans="1:29" x14ac:dyDescent="0.3">
      <c r="A113" s="152" t="s">
        <v>41</v>
      </c>
      <c r="B113" s="116">
        <v>2027</v>
      </c>
      <c r="C113" s="78">
        <f t="shared" si="13"/>
        <v>637.40122400748999</v>
      </c>
      <c r="D113" s="53">
        <f t="shared" si="13"/>
        <v>1632.838276008097</v>
      </c>
      <c r="E113" s="53">
        <f t="shared" si="13"/>
        <v>193.22725943624582</v>
      </c>
      <c r="F113" s="184">
        <f t="shared" si="13"/>
        <v>2463.4667594518328</v>
      </c>
      <c r="G113" s="53">
        <f t="shared" si="13"/>
        <v>6289.1928062194629</v>
      </c>
      <c r="H113" s="78">
        <f t="shared" si="13"/>
        <v>637.40122400749021</v>
      </c>
      <c r="I113" s="53">
        <f t="shared" si="13"/>
        <v>1632.838276008097</v>
      </c>
      <c r="J113" s="53">
        <f t="shared" si="13"/>
        <v>193.22725943624573</v>
      </c>
      <c r="K113" s="184">
        <f t="shared" si="13"/>
        <v>2463.4667594518323</v>
      </c>
      <c r="L113" s="53">
        <f t="shared" si="13"/>
        <v>347.56717283445204</v>
      </c>
      <c r="M113" s="53">
        <f t="shared" si="14"/>
        <v>20072.942553620756</v>
      </c>
      <c r="N113" s="205">
        <f t="shared" si="14"/>
        <v>20420.509726455213</v>
      </c>
      <c r="O113" s="52">
        <f t="shared" si="14"/>
        <v>7.0000000000000001E-3</v>
      </c>
      <c r="P113" s="52">
        <f t="shared" si="14"/>
        <v>7.0000000000000001E-3</v>
      </c>
      <c r="Q113" s="52">
        <f t="shared" si="14"/>
        <v>7.0000000000000001E-3</v>
      </c>
      <c r="R113" s="210">
        <f t="shared" si="14"/>
        <v>2.0999999999999998E-2</v>
      </c>
      <c r="S113" s="53">
        <f t="shared" si="14"/>
        <v>-14131.309920235748</v>
      </c>
      <c r="T113" s="78">
        <f>SUMPRODUCT(T69:T75,H69:H75)/SUM(H69:H75)</f>
        <v>225134.70021100846</v>
      </c>
      <c r="U113" s="53">
        <f>SUMPRODUCT(U69:U75,I69:I75)/SUM(I69:I75)</f>
        <v>112864.32094348244</v>
      </c>
      <c r="V113" s="53">
        <f>SUMPRODUCT(V69:V75,J69:J75)/SUM(J69:J75)</f>
        <v>94336.056679399597</v>
      </c>
      <c r="W113" s="184">
        <f t="shared" si="15"/>
        <v>140460.02978680943</v>
      </c>
      <c r="X113" s="54">
        <f>SUMPRODUCT(X69:X75,N69:N75)/SUM(N69:N75)</f>
        <v>9119.1153489397948</v>
      </c>
    </row>
    <row r="114" spans="1:29" x14ac:dyDescent="0.3">
      <c r="A114" s="152" t="s">
        <v>41</v>
      </c>
      <c r="B114" s="116">
        <v>2028</v>
      </c>
      <c r="C114" s="78">
        <f t="shared" si="13"/>
        <v>602.64458290966229</v>
      </c>
      <c r="D114" s="53">
        <f t="shared" si="13"/>
        <v>1779.026075914072</v>
      </c>
      <c r="E114" s="53">
        <f t="shared" si="13"/>
        <v>217.20174826678078</v>
      </c>
      <c r="F114" s="184">
        <f t="shared" si="13"/>
        <v>2598.872407090515</v>
      </c>
      <c r="G114" s="53">
        <f t="shared" si="13"/>
        <v>6742.917425622245</v>
      </c>
      <c r="H114" s="78">
        <f t="shared" si="13"/>
        <v>602.64458290966206</v>
      </c>
      <c r="I114" s="53">
        <f t="shared" si="13"/>
        <v>1779.0260759140715</v>
      </c>
      <c r="J114" s="53">
        <f t="shared" si="13"/>
        <v>217.20174826678081</v>
      </c>
      <c r="K114" s="184">
        <f t="shared" si="13"/>
        <v>2598.8724070905141</v>
      </c>
      <c r="L114" s="53">
        <f t="shared" si="13"/>
        <v>369.8393514905851</v>
      </c>
      <c r="M114" s="53">
        <f t="shared" si="14"/>
        <v>21545.405135380952</v>
      </c>
      <c r="N114" s="205">
        <f t="shared" si="14"/>
        <v>21915.244486871536</v>
      </c>
      <c r="O114" s="52">
        <f t="shared" si="14"/>
        <v>7.0000000000000001E-3</v>
      </c>
      <c r="P114" s="52">
        <f t="shared" si="14"/>
        <v>7.0000000000000001E-3</v>
      </c>
      <c r="Q114" s="52">
        <f t="shared" si="14"/>
        <v>7.0000000000000001E-3</v>
      </c>
      <c r="R114" s="210">
        <f t="shared" si="14"/>
        <v>2.0999999999999998E-2</v>
      </c>
      <c r="S114" s="53">
        <f t="shared" si="14"/>
        <v>-15172.320061249287</v>
      </c>
      <c r="T114" s="78">
        <f>SUMPRODUCT(T76:T82,H76:H82)/SUM(H76:H82)</f>
        <v>262893.0933911677</v>
      </c>
      <c r="U114" s="53">
        <f>SUMPRODUCT(U76:U82,I76:I82)/SUM(I76:I82)</f>
        <v>111930.03394493187</v>
      </c>
      <c r="V114" s="53">
        <f>SUMPRODUCT(V76:V82,J76:J82)/SUM(J76:J82)</f>
        <v>91702.179545028644</v>
      </c>
      <c r="W114" s="184">
        <f t="shared" si="15"/>
        <v>145245.84599448545</v>
      </c>
      <c r="X114" s="54">
        <f>SUMPRODUCT(X76:X82,N76:N82)/SUM(N76:N82)</f>
        <v>9399.0442318525511</v>
      </c>
    </row>
    <row r="115" spans="1:29" x14ac:dyDescent="0.3">
      <c r="A115" s="152" t="s">
        <v>41</v>
      </c>
      <c r="B115" s="116">
        <v>2029</v>
      </c>
      <c r="C115" s="78">
        <f t="shared" si="13"/>
        <v>565.09113635745518</v>
      </c>
      <c r="D115" s="53">
        <f t="shared" si="13"/>
        <v>1949.2239031014785</v>
      </c>
      <c r="E115" s="53">
        <f t="shared" si="13"/>
        <v>249.77289838665078</v>
      </c>
      <c r="F115" s="184">
        <f t="shared" si="13"/>
        <v>2764.0879378455847</v>
      </c>
      <c r="G115" s="53">
        <f t="shared" si="13"/>
        <v>7228.3187349214149</v>
      </c>
      <c r="H115" s="78">
        <f t="shared" si="13"/>
        <v>565.09113635745518</v>
      </c>
      <c r="I115" s="53">
        <f t="shared" si="13"/>
        <v>1949.2239031014792</v>
      </c>
      <c r="J115" s="53">
        <f t="shared" si="13"/>
        <v>242.51623835688295</v>
      </c>
      <c r="K115" s="184">
        <f t="shared" si="13"/>
        <v>2756.831277815817</v>
      </c>
      <c r="L115" s="53">
        <f t="shared" si="13"/>
        <v>398.63719205585824</v>
      </c>
      <c r="M115" s="53">
        <f t="shared" si="14"/>
        <v>23409.480879566305</v>
      </c>
      <c r="N115" s="205">
        <f t="shared" si="14"/>
        <v>23808.118071622164</v>
      </c>
      <c r="O115" s="52">
        <f t="shared" si="14"/>
        <v>7.0000000000000001E-3</v>
      </c>
      <c r="P115" s="52">
        <f t="shared" si="14"/>
        <v>7.0000000000000001E-3</v>
      </c>
      <c r="Q115" s="52">
        <f t="shared" si="14"/>
        <v>7.2636600297678173</v>
      </c>
      <c r="R115" s="210">
        <f t="shared" si="14"/>
        <v>7.2776600297678167</v>
      </c>
      <c r="S115" s="53">
        <f t="shared" si="14"/>
        <v>-16579.792336700746</v>
      </c>
      <c r="T115" s="78">
        <f t="shared" ref="T115:V116" si="16">SUMPRODUCT(T83:T89,H83:H89)/SUM(H83:H89)</f>
        <v>310478.60740703589</v>
      </c>
      <c r="U115" s="53">
        <f t="shared" si="16"/>
        <v>110468.17475220919</v>
      </c>
      <c r="V115" s="53">
        <f t="shared" si="16"/>
        <v>90080.311418796278</v>
      </c>
      <c r="W115" s="184">
        <f t="shared" si="15"/>
        <v>149672.5089522108</v>
      </c>
      <c r="X115" s="54">
        <f>SUMPRODUCT(X83:X89,N83:N89)/SUM(N83:N89)</f>
        <v>9671.9767463912322</v>
      </c>
    </row>
    <row r="116" spans="1:29" ht="16.2" thickBot="1" x14ac:dyDescent="0.35">
      <c r="A116" s="153" t="s">
        <v>41</v>
      </c>
      <c r="B116" s="117">
        <v>2030</v>
      </c>
      <c r="C116" s="79">
        <f t="shared" si="13"/>
        <v>525.30313118242611</v>
      </c>
      <c r="D116" s="56">
        <f t="shared" si="13"/>
        <v>2147.5765963344479</v>
      </c>
      <c r="E116" s="56">
        <f t="shared" si="13"/>
        <v>294.36734864933823</v>
      </c>
      <c r="F116" s="185">
        <f t="shared" si="13"/>
        <v>2967.2470761662116</v>
      </c>
      <c r="G116" s="56">
        <f t="shared" si="13"/>
        <v>7799.0957311912025</v>
      </c>
      <c r="H116" s="79">
        <f t="shared" si="13"/>
        <v>525.30313118242611</v>
      </c>
      <c r="I116" s="56">
        <f t="shared" si="13"/>
        <v>2147.576596334447</v>
      </c>
      <c r="J116" s="56">
        <f t="shared" si="13"/>
        <v>268.63618258448224</v>
      </c>
      <c r="K116" s="185">
        <f t="shared" si="13"/>
        <v>2941.515910101356</v>
      </c>
      <c r="L116" s="56">
        <f t="shared" si="13"/>
        <v>436.55025368364164</v>
      </c>
      <c r="M116" s="56">
        <f t="shared" si="14"/>
        <v>25758.095394331263</v>
      </c>
      <c r="N116" s="206">
        <f t="shared" si="14"/>
        <v>26194.645648014903</v>
      </c>
      <c r="O116" s="55">
        <f t="shared" si="14"/>
        <v>7.0000000000000001E-3</v>
      </c>
      <c r="P116" s="55">
        <f t="shared" si="14"/>
        <v>7.0000000000000001E-3</v>
      </c>
      <c r="Q116" s="55">
        <f t="shared" si="14"/>
        <v>25.738166064856046</v>
      </c>
      <c r="R116" s="211">
        <f t="shared" si="14"/>
        <v>25.752166064856041</v>
      </c>
      <c r="S116" s="56">
        <f t="shared" si="14"/>
        <v>-18395.542916823702</v>
      </c>
      <c r="T116" s="79">
        <f t="shared" si="16"/>
        <v>326460.56246862264</v>
      </c>
      <c r="U116" s="56">
        <f t="shared" si="16"/>
        <v>110314.98533875556</v>
      </c>
      <c r="V116" s="56">
        <f t="shared" si="16"/>
        <v>90011.215349436519</v>
      </c>
      <c r="W116" s="185">
        <f t="shared" si="15"/>
        <v>147060.53576204847</v>
      </c>
      <c r="X116" s="57">
        <f>SUMPRODUCT(X84:X90,N84:N90)/SUM(N84:N90)</f>
        <v>9702.4354960224446</v>
      </c>
    </row>
    <row r="117" spans="1:29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</row>
    <row r="118" spans="1:29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</row>
    <row r="119" spans="1:29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</row>
    <row r="120" spans="1:29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C3:G3"/>
    <mergeCell ref="H3:N3"/>
    <mergeCell ref="O3:S3"/>
    <mergeCell ref="T3:X3"/>
    <mergeCell ref="C101:G101"/>
    <mergeCell ref="H101:N101"/>
    <mergeCell ref="O101:S101"/>
    <mergeCell ref="T101:X10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topLeftCell="A7" zoomScale="80" zoomScaleNormal="80" workbookViewId="0">
      <selection activeCell="H9" sqref="H9"/>
    </sheetView>
  </sheetViews>
  <sheetFormatPr defaultRowHeight="15.6" x14ac:dyDescent="0.3"/>
  <cols>
    <col min="1" max="1" width="43.8984375" style="83" customWidth="1"/>
    <col min="2" max="2" width="10.3984375" style="83" customWidth="1"/>
    <col min="3" max="3" width="9.09765625" style="83" customWidth="1"/>
    <col min="4" max="4" width="10.796875" style="83" bestFit="1" customWidth="1"/>
    <col min="5" max="5" width="13.3984375" style="83" bestFit="1" customWidth="1"/>
    <col min="6" max="6" width="14.09765625" style="83" bestFit="1" customWidth="1"/>
    <col min="7" max="7" width="8.59765625" style="109" bestFit="1" customWidth="1"/>
    <col min="8" max="8" width="8.59765625" style="83" customWidth="1"/>
    <col min="9" max="9" width="8.796875" style="83"/>
    <col min="10" max="11" width="7.59765625" style="83" bestFit="1" customWidth="1"/>
    <col min="12" max="12" width="10.5" style="83" bestFit="1" customWidth="1"/>
    <col min="13" max="237" width="8.796875" style="83"/>
    <col min="238" max="238" width="23.19921875" style="83" customWidth="1"/>
    <col min="239" max="245" width="8.796875" style="83"/>
    <col min="246" max="246" width="15.59765625" style="83" bestFit="1" customWidth="1"/>
    <col min="247" max="493" width="8.796875" style="83"/>
    <col min="494" max="494" width="23.19921875" style="83" customWidth="1"/>
    <col min="495" max="501" width="8.796875" style="83"/>
    <col min="502" max="502" width="15.59765625" style="83" bestFit="1" customWidth="1"/>
    <col min="503" max="749" width="8.796875" style="83"/>
    <col min="750" max="750" width="23.19921875" style="83" customWidth="1"/>
    <col min="751" max="757" width="8.796875" style="83"/>
    <col min="758" max="758" width="15.59765625" style="83" bestFit="1" customWidth="1"/>
    <col min="759" max="1005" width="8.796875" style="83"/>
    <col min="1006" max="1006" width="23.19921875" style="83" customWidth="1"/>
    <col min="1007" max="1013" width="8.796875" style="83"/>
    <col min="1014" max="1014" width="15.59765625" style="83" bestFit="1" customWidth="1"/>
    <col min="1015" max="1261" width="8.796875" style="83"/>
    <col min="1262" max="1262" width="23.19921875" style="83" customWidth="1"/>
    <col min="1263" max="1269" width="8.796875" style="83"/>
    <col min="1270" max="1270" width="15.59765625" style="83" bestFit="1" customWidth="1"/>
    <col min="1271" max="1517" width="8.796875" style="83"/>
    <col min="1518" max="1518" width="23.19921875" style="83" customWidth="1"/>
    <col min="1519" max="1525" width="8.796875" style="83"/>
    <col min="1526" max="1526" width="15.59765625" style="83" bestFit="1" customWidth="1"/>
    <col min="1527" max="1773" width="8.796875" style="83"/>
    <col min="1774" max="1774" width="23.19921875" style="83" customWidth="1"/>
    <col min="1775" max="1781" width="8.796875" style="83"/>
    <col min="1782" max="1782" width="15.59765625" style="83" bestFit="1" customWidth="1"/>
    <col min="1783" max="2029" width="8.796875" style="83"/>
    <col min="2030" max="2030" width="23.19921875" style="83" customWidth="1"/>
    <col min="2031" max="2037" width="8.796875" style="83"/>
    <col min="2038" max="2038" width="15.59765625" style="83" bestFit="1" customWidth="1"/>
    <col min="2039" max="2285" width="8.796875" style="83"/>
    <col min="2286" max="2286" width="23.19921875" style="83" customWidth="1"/>
    <col min="2287" max="2293" width="8.796875" style="83"/>
    <col min="2294" max="2294" width="15.59765625" style="83" bestFit="1" customWidth="1"/>
    <col min="2295" max="2541" width="8.796875" style="83"/>
    <col min="2542" max="2542" width="23.19921875" style="83" customWidth="1"/>
    <col min="2543" max="2549" width="8.796875" style="83"/>
    <col min="2550" max="2550" width="15.59765625" style="83" bestFit="1" customWidth="1"/>
    <col min="2551" max="2797" width="8.796875" style="83"/>
    <col min="2798" max="2798" width="23.19921875" style="83" customWidth="1"/>
    <col min="2799" max="2805" width="8.796875" style="83"/>
    <col min="2806" max="2806" width="15.59765625" style="83" bestFit="1" customWidth="1"/>
    <col min="2807" max="3053" width="8.796875" style="83"/>
    <col min="3054" max="3054" width="23.19921875" style="83" customWidth="1"/>
    <col min="3055" max="3061" width="8.796875" style="83"/>
    <col min="3062" max="3062" width="15.59765625" style="83" bestFit="1" customWidth="1"/>
    <col min="3063" max="3309" width="8.796875" style="83"/>
    <col min="3310" max="3310" width="23.19921875" style="83" customWidth="1"/>
    <col min="3311" max="3317" width="8.796875" style="83"/>
    <col min="3318" max="3318" width="15.59765625" style="83" bestFit="1" customWidth="1"/>
    <col min="3319" max="3565" width="8.796875" style="83"/>
    <col min="3566" max="3566" width="23.19921875" style="83" customWidth="1"/>
    <col min="3567" max="3573" width="8.796875" style="83"/>
    <col min="3574" max="3574" width="15.59765625" style="83" bestFit="1" customWidth="1"/>
    <col min="3575" max="3821" width="8.796875" style="83"/>
    <col min="3822" max="3822" width="23.19921875" style="83" customWidth="1"/>
    <col min="3823" max="3829" width="8.796875" style="83"/>
    <col min="3830" max="3830" width="15.59765625" style="83" bestFit="1" customWidth="1"/>
    <col min="3831" max="4077" width="8.796875" style="83"/>
    <col min="4078" max="4078" width="23.19921875" style="83" customWidth="1"/>
    <col min="4079" max="4085" width="8.796875" style="83"/>
    <col min="4086" max="4086" width="15.59765625" style="83" bestFit="1" customWidth="1"/>
    <col min="4087" max="4333" width="8.796875" style="83"/>
    <col min="4334" max="4334" width="23.19921875" style="83" customWidth="1"/>
    <col min="4335" max="4341" width="8.796875" style="83"/>
    <col min="4342" max="4342" width="15.59765625" style="83" bestFit="1" customWidth="1"/>
    <col min="4343" max="4589" width="8.796875" style="83"/>
    <col min="4590" max="4590" width="23.19921875" style="83" customWidth="1"/>
    <col min="4591" max="4597" width="8.796875" style="83"/>
    <col min="4598" max="4598" width="15.59765625" style="83" bestFit="1" customWidth="1"/>
    <col min="4599" max="4845" width="8.796875" style="83"/>
    <col min="4846" max="4846" width="23.19921875" style="83" customWidth="1"/>
    <col min="4847" max="4853" width="8.796875" style="83"/>
    <col min="4854" max="4854" width="15.59765625" style="83" bestFit="1" customWidth="1"/>
    <col min="4855" max="5101" width="8.796875" style="83"/>
    <col min="5102" max="5102" width="23.19921875" style="83" customWidth="1"/>
    <col min="5103" max="5109" width="8.796875" style="83"/>
    <col min="5110" max="5110" width="15.59765625" style="83" bestFit="1" customWidth="1"/>
    <col min="5111" max="5357" width="8.796875" style="83"/>
    <col min="5358" max="5358" width="23.19921875" style="83" customWidth="1"/>
    <col min="5359" max="5365" width="8.796875" style="83"/>
    <col min="5366" max="5366" width="15.59765625" style="83" bestFit="1" customWidth="1"/>
    <col min="5367" max="5613" width="8.796875" style="83"/>
    <col min="5614" max="5614" width="23.19921875" style="83" customWidth="1"/>
    <col min="5615" max="5621" width="8.796875" style="83"/>
    <col min="5622" max="5622" width="15.59765625" style="83" bestFit="1" customWidth="1"/>
    <col min="5623" max="5869" width="8.796875" style="83"/>
    <col min="5870" max="5870" width="23.19921875" style="83" customWidth="1"/>
    <col min="5871" max="5877" width="8.796875" style="83"/>
    <col min="5878" max="5878" width="15.59765625" style="83" bestFit="1" customWidth="1"/>
    <col min="5879" max="6125" width="8.796875" style="83"/>
    <col min="6126" max="6126" width="23.19921875" style="83" customWidth="1"/>
    <col min="6127" max="6133" width="8.796875" style="83"/>
    <col min="6134" max="6134" width="15.59765625" style="83" bestFit="1" customWidth="1"/>
    <col min="6135" max="6381" width="8.796875" style="83"/>
    <col min="6382" max="6382" width="23.19921875" style="83" customWidth="1"/>
    <col min="6383" max="6389" width="8.796875" style="83"/>
    <col min="6390" max="6390" width="15.59765625" style="83" bestFit="1" customWidth="1"/>
    <col min="6391" max="6637" width="8.796875" style="83"/>
    <col min="6638" max="6638" width="23.19921875" style="83" customWidth="1"/>
    <col min="6639" max="6645" width="8.796875" style="83"/>
    <col min="6646" max="6646" width="15.59765625" style="83" bestFit="1" customWidth="1"/>
    <col min="6647" max="6893" width="8.796875" style="83"/>
    <col min="6894" max="6894" width="23.19921875" style="83" customWidth="1"/>
    <col min="6895" max="6901" width="8.796875" style="83"/>
    <col min="6902" max="6902" width="15.59765625" style="83" bestFit="1" customWidth="1"/>
    <col min="6903" max="7149" width="8.796875" style="83"/>
    <col min="7150" max="7150" width="23.19921875" style="83" customWidth="1"/>
    <col min="7151" max="7157" width="8.796875" style="83"/>
    <col min="7158" max="7158" width="15.59765625" style="83" bestFit="1" customWidth="1"/>
    <col min="7159" max="7405" width="8.796875" style="83"/>
    <col min="7406" max="7406" width="23.19921875" style="83" customWidth="1"/>
    <col min="7407" max="7413" width="8.796875" style="83"/>
    <col min="7414" max="7414" width="15.59765625" style="83" bestFit="1" customWidth="1"/>
    <col min="7415" max="7661" width="8.796875" style="83"/>
    <col min="7662" max="7662" width="23.19921875" style="83" customWidth="1"/>
    <col min="7663" max="7669" width="8.796875" style="83"/>
    <col min="7670" max="7670" width="15.59765625" style="83" bestFit="1" customWidth="1"/>
    <col min="7671" max="7917" width="8.796875" style="83"/>
    <col min="7918" max="7918" width="23.19921875" style="83" customWidth="1"/>
    <col min="7919" max="7925" width="8.796875" style="83"/>
    <col min="7926" max="7926" width="15.59765625" style="83" bestFit="1" customWidth="1"/>
    <col min="7927" max="8173" width="8.796875" style="83"/>
    <col min="8174" max="8174" width="23.19921875" style="83" customWidth="1"/>
    <col min="8175" max="8181" width="8.796875" style="83"/>
    <col min="8182" max="8182" width="15.59765625" style="83" bestFit="1" customWidth="1"/>
    <col min="8183" max="8429" width="8.796875" style="83"/>
    <col min="8430" max="8430" width="23.19921875" style="83" customWidth="1"/>
    <col min="8431" max="8437" width="8.796875" style="83"/>
    <col min="8438" max="8438" width="15.59765625" style="83" bestFit="1" customWidth="1"/>
    <col min="8439" max="8685" width="8.796875" style="83"/>
    <col min="8686" max="8686" width="23.19921875" style="83" customWidth="1"/>
    <col min="8687" max="8693" width="8.796875" style="83"/>
    <col min="8694" max="8694" width="15.59765625" style="83" bestFit="1" customWidth="1"/>
    <col min="8695" max="8941" width="8.796875" style="83"/>
    <col min="8942" max="8942" width="23.19921875" style="83" customWidth="1"/>
    <col min="8943" max="8949" width="8.796875" style="83"/>
    <col min="8950" max="8950" width="15.59765625" style="83" bestFit="1" customWidth="1"/>
    <col min="8951" max="9197" width="8.796875" style="83"/>
    <col min="9198" max="9198" width="23.19921875" style="83" customWidth="1"/>
    <col min="9199" max="9205" width="8.796875" style="83"/>
    <col min="9206" max="9206" width="15.59765625" style="83" bestFit="1" customWidth="1"/>
    <col min="9207" max="9453" width="8.796875" style="83"/>
    <col min="9454" max="9454" width="23.19921875" style="83" customWidth="1"/>
    <col min="9455" max="9461" width="8.796875" style="83"/>
    <col min="9462" max="9462" width="15.59765625" style="83" bestFit="1" customWidth="1"/>
    <col min="9463" max="9709" width="8.796875" style="83"/>
    <col min="9710" max="9710" width="23.19921875" style="83" customWidth="1"/>
    <col min="9711" max="9717" width="8.796875" style="83"/>
    <col min="9718" max="9718" width="15.59765625" style="83" bestFit="1" customWidth="1"/>
    <col min="9719" max="9965" width="8.796875" style="83"/>
    <col min="9966" max="9966" width="23.19921875" style="83" customWidth="1"/>
    <col min="9967" max="9973" width="8.796875" style="83"/>
    <col min="9974" max="9974" width="15.59765625" style="83" bestFit="1" customWidth="1"/>
    <col min="9975" max="10221" width="8.796875" style="83"/>
    <col min="10222" max="10222" width="23.19921875" style="83" customWidth="1"/>
    <col min="10223" max="10229" width="8.796875" style="83"/>
    <col min="10230" max="10230" width="15.59765625" style="83" bestFit="1" customWidth="1"/>
    <col min="10231" max="10477" width="8.796875" style="83"/>
    <col min="10478" max="10478" width="23.19921875" style="83" customWidth="1"/>
    <col min="10479" max="10485" width="8.796875" style="83"/>
    <col min="10486" max="10486" width="15.59765625" style="83" bestFit="1" customWidth="1"/>
    <col min="10487" max="10733" width="8.796875" style="83"/>
    <col min="10734" max="10734" width="23.19921875" style="83" customWidth="1"/>
    <col min="10735" max="10741" width="8.796875" style="83"/>
    <col min="10742" max="10742" width="15.59765625" style="83" bestFit="1" customWidth="1"/>
    <col min="10743" max="10989" width="8.796875" style="83"/>
    <col min="10990" max="10990" width="23.19921875" style="83" customWidth="1"/>
    <col min="10991" max="10997" width="8.796875" style="83"/>
    <col min="10998" max="10998" width="15.59765625" style="83" bestFit="1" customWidth="1"/>
    <col min="10999" max="11245" width="8.796875" style="83"/>
    <col min="11246" max="11246" width="23.19921875" style="83" customWidth="1"/>
    <col min="11247" max="11253" width="8.796875" style="83"/>
    <col min="11254" max="11254" width="15.59765625" style="83" bestFit="1" customWidth="1"/>
    <col min="11255" max="11501" width="8.796875" style="83"/>
    <col min="11502" max="11502" width="23.19921875" style="83" customWidth="1"/>
    <col min="11503" max="11509" width="8.796875" style="83"/>
    <col min="11510" max="11510" width="15.59765625" style="83" bestFit="1" customWidth="1"/>
    <col min="11511" max="11757" width="8.796875" style="83"/>
    <col min="11758" max="11758" width="23.19921875" style="83" customWidth="1"/>
    <col min="11759" max="11765" width="8.796875" style="83"/>
    <col min="11766" max="11766" width="15.59765625" style="83" bestFit="1" customWidth="1"/>
    <col min="11767" max="12013" width="8.796875" style="83"/>
    <col min="12014" max="12014" width="23.19921875" style="83" customWidth="1"/>
    <col min="12015" max="12021" width="8.796875" style="83"/>
    <col min="12022" max="12022" width="15.59765625" style="83" bestFit="1" customWidth="1"/>
    <col min="12023" max="12269" width="8.796875" style="83"/>
    <col min="12270" max="12270" width="23.19921875" style="83" customWidth="1"/>
    <col min="12271" max="12277" width="8.796875" style="83"/>
    <col min="12278" max="12278" width="15.59765625" style="83" bestFit="1" customWidth="1"/>
    <col min="12279" max="12525" width="8.796875" style="83"/>
    <col min="12526" max="12526" width="23.19921875" style="83" customWidth="1"/>
    <col min="12527" max="12533" width="8.796875" style="83"/>
    <col min="12534" max="12534" width="15.59765625" style="83" bestFit="1" customWidth="1"/>
    <col min="12535" max="12781" width="8.796875" style="83"/>
    <col min="12782" max="12782" width="23.19921875" style="83" customWidth="1"/>
    <col min="12783" max="12789" width="8.796875" style="83"/>
    <col min="12790" max="12790" width="15.59765625" style="83" bestFit="1" customWidth="1"/>
    <col min="12791" max="13037" width="8.796875" style="83"/>
    <col min="13038" max="13038" width="23.19921875" style="83" customWidth="1"/>
    <col min="13039" max="13045" width="8.796875" style="83"/>
    <col min="13046" max="13046" width="15.59765625" style="83" bestFit="1" customWidth="1"/>
    <col min="13047" max="13293" width="8.796875" style="83"/>
    <col min="13294" max="13294" width="23.19921875" style="83" customWidth="1"/>
    <col min="13295" max="13301" width="8.796875" style="83"/>
    <col min="13302" max="13302" width="15.59765625" style="83" bestFit="1" customWidth="1"/>
    <col min="13303" max="13549" width="8.796875" style="83"/>
    <col min="13550" max="13550" width="23.19921875" style="83" customWidth="1"/>
    <col min="13551" max="13557" width="8.796875" style="83"/>
    <col min="13558" max="13558" width="15.59765625" style="83" bestFit="1" customWidth="1"/>
    <col min="13559" max="13805" width="8.796875" style="83"/>
    <col min="13806" max="13806" width="23.19921875" style="83" customWidth="1"/>
    <col min="13807" max="13813" width="8.796875" style="83"/>
    <col min="13814" max="13814" width="15.59765625" style="83" bestFit="1" customWidth="1"/>
    <col min="13815" max="14061" width="8.796875" style="83"/>
    <col min="14062" max="14062" width="23.19921875" style="83" customWidth="1"/>
    <col min="14063" max="14069" width="8.796875" style="83"/>
    <col min="14070" max="14070" width="15.59765625" style="83" bestFit="1" customWidth="1"/>
    <col min="14071" max="14317" width="8.796875" style="83"/>
    <col min="14318" max="14318" width="23.19921875" style="83" customWidth="1"/>
    <col min="14319" max="14325" width="8.796875" style="83"/>
    <col min="14326" max="14326" width="15.59765625" style="83" bestFit="1" customWidth="1"/>
    <col min="14327" max="14573" width="8.796875" style="83"/>
    <col min="14574" max="14574" width="23.19921875" style="83" customWidth="1"/>
    <col min="14575" max="14581" width="8.796875" style="83"/>
    <col min="14582" max="14582" width="15.59765625" style="83" bestFit="1" customWidth="1"/>
    <col min="14583" max="14829" width="8.796875" style="83"/>
    <col min="14830" max="14830" width="23.19921875" style="83" customWidth="1"/>
    <col min="14831" max="14837" width="8.796875" style="83"/>
    <col min="14838" max="14838" width="15.59765625" style="83" bestFit="1" customWidth="1"/>
    <col min="14839" max="15085" width="8.796875" style="83"/>
    <col min="15086" max="15086" width="23.19921875" style="83" customWidth="1"/>
    <col min="15087" max="15093" width="8.796875" style="83"/>
    <col min="15094" max="15094" width="15.59765625" style="83" bestFit="1" customWidth="1"/>
    <col min="15095" max="15341" width="8.796875" style="83"/>
    <col min="15342" max="15342" width="23.19921875" style="83" customWidth="1"/>
    <col min="15343" max="15349" width="8.796875" style="83"/>
    <col min="15350" max="15350" width="15.59765625" style="83" bestFit="1" customWidth="1"/>
    <col min="15351" max="15597" width="8.796875" style="83"/>
    <col min="15598" max="15598" width="23.19921875" style="83" customWidth="1"/>
    <col min="15599" max="15605" width="8.796875" style="83"/>
    <col min="15606" max="15606" width="15.59765625" style="83" bestFit="1" customWidth="1"/>
    <col min="15607" max="15853" width="8.796875" style="83"/>
    <col min="15854" max="15854" width="23.19921875" style="83" customWidth="1"/>
    <col min="15855" max="15861" width="8.796875" style="83"/>
    <col min="15862" max="15862" width="15.59765625" style="83" bestFit="1" customWidth="1"/>
    <col min="15863" max="16109" width="8.796875" style="83"/>
    <col min="16110" max="16110" width="23.19921875" style="83" customWidth="1"/>
    <col min="16111" max="16117" width="8.796875" style="83"/>
    <col min="16118" max="16118" width="15.59765625" style="83" bestFit="1" customWidth="1"/>
    <col min="16119" max="16384" width="8.796875" style="83"/>
  </cols>
  <sheetData>
    <row r="1" spans="1:11" x14ac:dyDescent="0.3">
      <c r="A1" s="88" t="s">
        <v>178</v>
      </c>
      <c r="B1" s="86"/>
      <c r="H1" s="379" t="s">
        <v>179</v>
      </c>
    </row>
    <row r="2" spans="1:11" ht="16.2" thickBot="1" x14ac:dyDescent="0.35">
      <c r="A2" s="301" t="s">
        <v>114</v>
      </c>
      <c r="B2" s="86"/>
      <c r="H2" s="83" t="s">
        <v>181</v>
      </c>
    </row>
    <row r="3" spans="1:11" s="109" customFormat="1" ht="16.2" thickBot="1" x14ac:dyDescent="0.35">
      <c r="A3" s="488" t="s">
        <v>121</v>
      </c>
      <c r="B3" s="485" t="s">
        <v>167</v>
      </c>
      <c r="C3" s="486"/>
      <c r="D3" s="486"/>
      <c r="E3" s="486"/>
      <c r="F3" s="487"/>
      <c r="H3" s="109" t="s">
        <v>182</v>
      </c>
    </row>
    <row r="4" spans="1:11" ht="16.2" thickBot="1" x14ac:dyDescent="0.35">
      <c r="A4" s="489"/>
      <c r="B4" s="131" t="s">
        <v>115</v>
      </c>
      <c r="C4" s="167" t="s">
        <v>83</v>
      </c>
      <c r="D4" s="162" t="s">
        <v>84</v>
      </c>
      <c r="E4" s="165" t="s">
        <v>85</v>
      </c>
      <c r="F4" s="399" t="s">
        <v>185</v>
      </c>
      <c r="H4" s="398" t="s">
        <v>183</v>
      </c>
      <c r="I4" s="109"/>
      <c r="J4" s="109"/>
    </row>
    <row r="5" spans="1:11" s="109" customFormat="1" x14ac:dyDescent="0.3">
      <c r="A5" s="216" t="s">
        <v>126</v>
      </c>
      <c r="B5" s="303"/>
      <c r="C5" s="303"/>
      <c r="D5" s="303"/>
      <c r="E5" s="306"/>
      <c r="F5" s="319"/>
      <c r="H5" s="109" t="s">
        <v>184</v>
      </c>
    </row>
    <row r="6" spans="1:11" s="109" customFormat="1" x14ac:dyDescent="0.3">
      <c r="A6" s="90" t="s">
        <v>122</v>
      </c>
      <c r="B6" s="304">
        <v>1.05</v>
      </c>
      <c r="C6" s="304">
        <v>1.05</v>
      </c>
      <c r="D6" s="251">
        <v>1.05</v>
      </c>
      <c r="E6" s="310">
        <v>1.05</v>
      </c>
      <c r="F6" s="307">
        <v>1.05</v>
      </c>
      <c r="H6" s="109" t="s">
        <v>202</v>
      </c>
    </row>
    <row r="7" spans="1:11" x14ac:dyDescent="0.3">
      <c r="A7" s="90" t="s">
        <v>123</v>
      </c>
      <c r="B7" s="304">
        <v>5</v>
      </c>
      <c r="C7" s="304">
        <v>5</v>
      </c>
      <c r="D7" s="316">
        <v>7.5</v>
      </c>
      <c r="E7" s="317">
        <v>7.5</v>
      </c>
      <c r="F7" s="307">
        <v>5</v>
      </c>
      <c r="H7" s="109"/>
      <c r="I7" s="109"/>
      <c r="J7" s="109"/>
      <c r="K7" s="109"/>
    </row>
    <row r="8" spans="1:11" x14ac:dyDescent="0.3">
      <c r="A8" s="90" t="s">
        <v>124</v>
      </c>
      <c r="B8" s="304">
        <v>2</v>
      </c>
      <c r="C8" s="304">
        <v>2</v>
      </c>
      <c r="D8" s="304">
        <v>2</v>
      </c>
      <c r="E8" s="307">
        <v>2</v>
      </c>
      <c r="F8" s="307">
        <v>2</v>
      </c>
      <c r="H8" s="109"/>
      <c r="I8" s="109"/>
      <c r="J8" s="109"/>
      <c r="K8" s="109"/>
    </row>
    <row r="9" spans="1:11" x14ac:dyDescent="0.3">
      <c r="A9" s="90" t="s">
        <v>161</v>
      </c>
      <c r="B9" s="305"/>
      <c r="C9" s="305"/>
      <c r="D9" s="166"/>
      <c r="E9" s="163"/>
      <c r="F9" s="308"/>
      <c r="H9" s="109"/>
      <c r="I9" s="109"/>
      <c r="J9" s="109"/>
      <c r="K9" s="109"/>
    </row>
    <row r="10" spans="1:11" x14ac:dyDescent="0.3">
      <c r="A10" s="90" t="s">
        <v>116</v>
      </c>
      <c r="B10" s="305">
        <v>0.5</v>
      </c>
      <c r="C10" s="305">
        <v>0.5</v>
      </c>
      <c r="D10" s="305">
        <v>0.5</v>
      </c>
      <c r="E10" s="308">
        <v>0.5</v>
      </c>
      <c r="F10" s="308">
        <v>0.5</v>
      </c>
      <c r="H10" s="109"/>
      <c r="I10" s="109"/>
      <c r="J10" s="109"/>
      <c r="K10" s="109"/>
    </row>
    <row r="11" spans="1:11" s="109" customFormat="1" x14ac:dyDescent="0.3">
      <c r="A11" s="90" t="s">
        <v>118</v>
      </c>
      <c r="B11" s="304">
        <v>0</v>
      </c>
      <c r="C11" s="304">
        <v>0</v>
      </c>
      <c r="D11" s="304">
        <v>0</v>
      </c>
      <c r="E11" s="307">
        <v>0</v>
      </c>
      <c r="F11" s="307">
        <v>0</v>
      </c>
    </row>
    <row r="12" spans="1:11" x14ac:dyDescent="0.3">
      <c r="A12" s="90" t="s">
        <v>119</v>
      </c>
      <c r="B12" s="305">
        <v>1</v>
      </c>
      <c r="C12" s="305">
        <v>1</v>
      </c>
      <c r="D12" s="305">
        <v>1</v>
      </c>
      <c r="E12" s="308">
        <v>1</v>
      </c>
      <c r="F12" s="308">
        <v>1</v>
      </c>
      <c r="H12" s="109"/>
      <c r="I12" s="109"/>
      <c r="J12" s="109"/>
      <c r="K12" s="109"/>
    </row>
    <row r="13" spans="1:11" x14ac:dyDescent="0.3">
      <c r="A13" s="90" t="s">
        <v>120</v>
      </c>
      <c r="B13" s="305">
        <v>1.5</v>
      </c>
      <c r="C13" s="305">
        <v>1.5</v>
      </c>
      <c r="D13" s="305">
        <v>1.5</v>
      </c>
      <c r="E13" s="308">
        <v>1.5</v>
      </c>
      <c r="F13" s="308">
        <v>1.5</v>
      </c>
      <c r="H13" s="109"/>
      <c r="I13" s="109"/>
      <c r="J13" s="109"/>
      <c r="K13" s="109"/>
    </row>
    <row r="14" spans="1:11" x14ac:dyDescent="0.3">
      <c r="A14" s="90" t="s">
        <v>125</v>
      </c>
      <c r="B14" s="302"/>
      <c r="C14" s="302"/>
      <c r="D14" s="302"/>
      <c r="E14" s="309"/>
      <c r="F14" s="309"/>
      <c r="H14" s="109"/>
      <c r="I14" s="109"/>
      <c r="J14" s="109"/>
      <c r="K14" s="109"/>
    </row>
    <row r="15" spans="1:11" x14ac:dyDescent="0.3">
      <c r="A15" s="90" t="s">
        <v>116</v>
      </c>
      <c r="B15" s="305">
        <v>2.08</v>
      </c>
      <c r="C15" s="305">
        <v>2.08</v>
      </c>
      <c r="D15" s="305">
        <v>2.08</v>
      </c>
      <c r="E15" s="308">
        <v>2.08</v>
      </c>
      <c r="F15" s="308">
        <v>2.08</v>
      </c>
      <c r="H15" s="109"/>
      <c r="I15" s="109"/>
      <c r="J15" s="109"/>
      <c r="K15" s="109"/>
    </row>
    <row r="16" spans="1:11" x14ac:dyDescent="0.3">
      <c r="A16" s="90" t="s">
        <v>117</v>
      </c>
      <c r="B16" s="305">
        <v>-1.32</v>
      </c>
      <c r="C16" s="305">
        <v>-1.32</v>
      </c>
      <c r="D16" s="305">
        <v>-1.32</v>
      </c>
      <c r="E16" s="308">
        <v>-1.32</v>
      </c>
      <c r="F16" s="308">
        <v>-1.32</v>
      </c>
      <c r="H16" s="109"/>
      <c r="I16" s="109"/>
      <c r="J16" s="109"/>
      <c r="K16" s="109"/>
    </row>
    <row r="17" spans="1:11" s="109" customFormat="1" x14ac:dyDescent="0.3">
      <c r="A17" s="134" t="s">
        <v>186</v>
      </c>
      <c r="B17" s="313">
        <v>1</v>
      </c>
      <c r="C17" s="313">
        <v>1</v>
      </c>
      <c r="D17" s="314">
        <v>1.25</v>
      </c>
      <c r="E17" s="311">
        <v>1.25</v>
      </c>
      <c r="F17" s="400">
        <v>1</v>
      </c>
    </row>
    <row r="18" spans="1:11" s="109" customFormat="1" x14ac:dyDescent="0.3">
      <c r="A18" s="134" t="s">
        <v>187</v>
      </c>
      <c r="B18" s="305" t="s">
        <v>128</v>
      </c>
      <c r="C18" s="305" t="s">
        <v>128</v>
      </c>
      <c r="D18" s="305" t="s">
        <v>128</v>
      </c>
      <c r="E18" s="308" t="s">
        <v>128</v>
      </c>
      <c r="F18" s="311" t="s">
        <v>188</v>
      </c>
    </row>
    <row r="19" spans="1:11" s="109" customFormat="1" x14ac:dyDescent="0.3">
      <c r="A19" s="134" t="s">
        <v>189</v>
      </c>
      <c r="B19" s="313">
        <v>5</v>
      </c>
      <c r="C19" s="313">
        <v>5</v>
      </c>
      <c r="D19" s="313">
        <v>5</v>
      </c>
      <c r="E19" s="313">
        <v>5</v>
      </c>
      <c r="F19" s="402">
        <v>0</v>
      </c>
    </row>
    <row r="20" spans="1:11" s="109" customFormat="1" x14ac:dyDescent="0.3">
      <c r="A20" s="134" t="s">
        <v>190</v>
      </c>
      <c r="B20" s="313">
        <v>25</v>
      </c>
      <c r="C20" s="313">
        <v>25</v>
      </c>
      <c r="D20" s="313">
        <v>25</v>
      </c>
      <c r="E20" s="313">
        <v>25</v>
      </c>
      <c r="F20" s="402">
        <v>0</v>
      </c>
    </row>
    <row r="21" spans="1:11" ht="16.2" thickBot="1" x14ac:dyDescent="0.35">
      <c r="A21" s="315" t="s">
        <v>200</v>
      </c>
      <c r="B21" s="312" t="s">
        <v>127</v>
      </c>
      <c r="C21" s="318" t="s">
        <v>128</v>
      </c>
      <c r="D21" s="318" t="s">
        <v>128</v>
      </c>
      <c r="E21" s="164" t="s">
        <v>127</v>
      </c>
      <c r="F21" s="401" t="s">
        <v>128</v>
      </c>
      <c r="H21" s="109"/>
      <c r="I21" s="109"/>
      <c r="J21" s="109"/>
      <c r="K21" s="109"/>
    </row>
    <row r="22" spans="1:11" x14ac:dyDescent="0.3">
      <c r="A22" s="119" t="s">
        <v>129</v>
      </c>
      <c r="H22" s="109"/>
      <c r="I22" s="109"/>
      <c r="J22" s="109"/>
      <c r="K22" s="109"/>
    </row>
    <row r="23" spans="1:11" x14ac:dyDescent="0.3">
      <c r="A23" s="95" t="s">
        <v>130</v>
      </c>
      <c r="H23" s="109"/>
      <c r="I23" s="109"/>
      <c r="J23" s="109"/>
      <c r="K23" s="109"/>
    </row>
    <row r="24" spans="1:11" x14ac:dyDescent="0.3">
      <c r="A24" s="95" t="s">
        <v>160</v>
      </c>
      <c r="H24" s="109"/>
      <c r="I24" s="109"/>
      <c r="J24" s="109"/>
      <c r="K24" s="109"/>
    </row>
    <row r="25" spans="1:11" x14ac:dyDescent="0.3">
      <c r="A25" s="95" t="s">
        <v>131</v>
      </c>
      <c r="H25" s="109"/>
      <c r="I25" s="109"/>
      <c r="J25" s="109"/>
      <c r="K25" s="109"/>
    </row>
    <row r="26" spans="1:11" x14ac:dyDescent="0.3">
      <c r="A26" s="331" t="s">
        <v>166</v>
      </c>
      <c r="H26" s="109"/>
      <c r="I26" s="109"/>
      <c r="J26" s="109"/>
      <c r="K26" s="109"/>
    </row>
    <row r="27" spans="1:11" s="109" customFormat="1" x14ac:dyDescent="0.3">
      <c r="A27" s="331"/>
    </row>
    <row r="28" spans="1:11" x14ac:dyDescent="0.3">
      <c r="A28" s="85" t="s">
        <v>148</v>
      </c>
    </row>
    <row r="29" spans="1:11" x14ac:dyDescent="0.3">
      <c r="A29" s="343" t="s">
        <v>155</v>
      </c>
    </row>
    <row r="30" spans="1:11" x14ac:dyDescent="0.3">
      <c r="A30" s="109" t="s">
        <v>143</v>
      </c>
    </row>
    <row r="31" spans="1:11" x14ac:dyDescent="0.3">
      <c r="A31" s="109" t="s">
        <v>144</v>
      </c>
    </row>
    <row r="32" spans="1:11" x14ac:dyDescent="0.3">
      <c r="A32" s="341" t="s">
        <v>156</v>
      </c>
    </row>
    <row r="33" spans="1:14" x14ac:dyDescent="0.3">
      <c r="A33" s="83" t="s">
        <v>145</v>
      </c>
    </row>
    <row r="34" spans="1:14" x14ac:dyDescent="0.3">
      <c r="A34" s="83" t="s">
        <v>154</v>
      </c>
    </row>
    <row r="35" spans="1:14" s="109" customFormat="1" x14ac:dyDescent="0.3"/>
    <row r="36" spans="1:14" x14ac:dyDescent="0.3">
      <c r="A36" s="85" t="s">
        <v>159</v>
      </c>
    </row>
    <row r="37" spans="1:14" s="85" customFormat="1" ht="16.2" thickBot="1" x14ac:dyDescent="0.35">
      <c r="A37" s="95" t="s">
        <v>153</v>
      </c>
    </row>
    <row r="38" spans="1:14" ht="16.2" thickBot="1" x14ac:dyDescent="0.35">
      <c r="A38" s="319"/>
      <c r="B38" s="488">
        <v>2008</v>
      </c>
      <c r="C38" s="488">
        <v>2013</v>
      </c>
      <c r="D38" s="488">
        <v>2018</v>
      </c>
      <c r="E38" s="485">
        <v>2025</v>
      </c>
      <c r="F38" s="487"/>
      <c r="G38" s="485">
        <v>2030</v>
      </c>
      <c r="H38" s="487"/>
      <c r="I38" s="485" t="s">
        <v>158</v>
      </c>
      <c r="J38" s="486"/>
      <c r="K38" s="486"/>
      <c r="L38" s="486"/>
      <c r="M38" s="486"/>
      <c r="N38" s="487"/>
    </row>
    <row r="39" spans="1:14" ht="16.2" thickBot="1" x14ac:dyDescent="0.35">
      <c r="A39" s="350"/>
      <c r="B39" s="489">
        <v>2008</v>
      </c>
      <c r="C39" s="489">
        <v>2008</v>
      </c>
      <c r="D39" s="489"/>
      <c r="E39" s="485" t="s">
        <v>177</v>
      </c>
      <c r="F39" s="487"/>
      <c r="G39" s="485" t="s">
        <v>177</v>
      </c>
      <c r="H39" s="487"/>
      <c r="I39" s="361" t="s">
        <v>163</v>
      </c>
      <c r="J39" s="361" t="s">
        <v>164</v>
      </c>
      <c r="K39" s="361" t="s">
        <v>162</v>
      </c>
      <c r="L39" s="361" t="s">
        <v>150</v>
      </c>
      <c r="M39" s="361" t="s">
        <v>149</v>
      </c>
      <c r="N39" s="361" t="s">
        <v>151</v>
      </c>
    </row>
    <row r="40" spans="1:14" x14ac:dyDescent="0.3">
      <c r="A40" s="320" t="s">
        <v>146</v>
      </c>
      <c r="B40" s="320">
        <f>D40/1.5</f>
        <v>2.52</v>
      </c>
      <c r="C40" s="351">
        <f>4.3736*0.7</f>
        <v>3.0615199999999998</v>
      </c>
      <c r="D40" s="320">
        <f>5.4*0.7</f>
        <v>3.78</v>
      </c>
      <c r="E40" s="355">
        <v>5.5</v>
      </c>
      <c r="F40" s="356">
        <v>6</v>
      </c>
      <c r="G40" s="355">
        <v>6.5</v>
      </c>
      <c r="H40" s="356">
        <v>7</v>
      </c>
      <c r="I40" s="362">
        <f>(C40/B40)^(1/5)*100-100</f>
        <v>3.9698247717640385</v>
      </c>
      <c r="J40" s="363">
        <f>(D40/C40)^(1/5)*100-100</f>
        <v>4.3063959738650794</v>
      </c>
      <c r="K40" s="364">
        <f>(D40/B40)^(1/10)*100-100</f>
        <v>4.1379743992410596</v>
      </c>
      <c r="L40" s="371">
        <f>(AVERAGE(E40:F40)/D40)^(1/7)*100-100</f>
        <v>6.1757039986907216</v>
      </c>
      <c r="M40" s="372">
        <f>(AVERAGE(G40:H40)/AVERAGE(E40:F40))^(1/5)*100-100</f>
        <v>3.2588266169875766</v>
      </c>
      <c r="N40" s="353">
        <f>(AVERAGE(G40:H40)/D40)^(1/12)*100-100</f>
        <v>4.9504562878243519</v>
      </c>
    </row>
    <row r="41" spans="1:14" x14ac:dyDescent="0.3">
      <c r="A41" s="320" t="s">
        <v>165</v>
      </c>
      <c r="B41" s="320">
        <f>B42/B40*100</f>
        <v>77.299999999999983</v>
      </c>
      <c r="C41" s="351">
        <f>C42/C40*100</f>
        <v>73.822480336564837</v>
      </c>
      <c r="D41" s="351">
        <f>D42/D40*100</f>
        <v>70.806068488309904</v>
      </c>
      <c r="E41" s="357">
        <v>63</v>
      </c>
      <c r="F41" s="358">
        <v>65</v>
      </c>
      <c r="G41" s="357">
        <v>60</v>
      </c>
      <c r="H41" s="358">
        <v>62</v>
      </c>
      <c r="I41" s="90"/>
      <c r="J41" s="86"/>
      <c r="K41" s="365"/>
      <c r="L41" s="373"/>
      <c r="M41" s="347"/>
      <c r="N41" s="374"/>
    </row>
    <row r="42" spans="1:14" x14ac:dyDescent="0.3">
      <c r="A42" s="320" t="s">
        <v>152</v>
      </c>
      <c r="B42" s="351">
        <f>B43*0.7</f>
        <v>1.9479599999999995</v>
      </c>
      <c r="C42" s="351">
        <f>C43*0.7</f>
        <v>2.2600899999999999</v>
      </c>
      <c r="D42" s="351">
        <f>D43*0.7</f>
        <v>2.6764693888581141</v>
      </c>
      <c r="E42" s="357">
        <f>E40*E41/100</f>
        <v>3.4649999999999999</v>
      </c>
      <c r="F42" s="358">
        <f t="shared" ref="F42" si="0">F40*F41/100</f>
        <v>3.9</v>
      </c>
      <c r="G42" s="357">
        <f>G40*G41/100</f>
        <v>3.9</v>
      </c>
      <c r="H42" s="358">
        <f t="shared" ref="H42" si="1">H40*H41/100</f>
        <v>4.34</v>
      </c>
      <c r="I42" s="366">
        <f>(C42/B42)^(1/5)*100-100</f>
        <v>3.0170572473953001</v>
      </c>
      <c r="J42" s="349">
        <f>(D42/C42)^(1/5)*100-100</f>
        <v>3.439713593737622</v>
      </c>
      <c r="K42" s="367">
        <f>(D42/B42)^(1/10)*100-100</f>
        <v>3.228169105822289</v>
      </c>
      <c r="L42" s="375">
        <f>(AVERAGE(E42:F42)/D42)^(1/7)*100-100</f>
        <v>4.6639716365027368</v>
      </c>
      <c r="M42" s="348">
        <f>(AVERAGE(G42:H42)/AVERAGE(E42:F42))^(1/5)*100-100</f>
        <v>2.2706207778721392</v>
      </c>
      <c r="N42" s="354">
        <f>(AVERAGE(G42:H42)/D42)^(1/12)*100-100</f>
        <v>3.6600095738494218</v>
      </c>
    </row>
    <row r="43" spans="1:14" ht="16.2" thickBot="1" x14ac:dyDescent="0.35">
      <c r="A43" s="350" t="s">
        <v>147</v>
      </c>
      <c r="B43" s="352">
        <f>('Data for Graph'!C23*0.001)</f>
        <v>2.7827999999999995</v>
      </c>
      <c r="C43" s="352">
        <f>'Data for Graph'!C28*0.001</f>
        <v>3.2286999999999999</v>
      </c>
      <c r="D43" s="352">
        <f>'National Level VPM Sim Result'!E5*2*0.001</f>
        <v>3.8235276983687347</v>
      </c>
      <c r="E43" s="359">
        <f>E42/0.7</f>
        <v>4.95</v>
      </c>
      <c r="F43" s="360">
        <f>F42/0.7</f>
        <v>5.5714285714285721</v>
      </c>
      <c r="G43" s="359">
        <f>G42/0.7</f>
        <v>5.5714285714285721</v>
      </c>
      <c r="H43" s="360">
        <f>H42/0.7</f>
        <v>6.2</v>
      </c>
      <c r="I43" s="368">
        <f>(C43/B43)^(1/5)*100-100</f>
        <v>3.0170572473953001</v>
      </c>
      <c r="J43" s="369">
        <f>(D43/C43)^(1/5)*100-100</f>
        <v>3.439713593737622</v>
      </c>
      <c r="K43" s="370">
        <f>(D43/B43)^(1/10)*100-100</f>
        <v>3.228169105822289</v>
      </c>
      <c r="L43" s="376">
        <f>(AVERAGE(E43:F43)/D43)^(1/7)*100-100</f>
        <v>4.6639716365027368</v>
      </c>
      <c r="M43" s="377">
        <f>(AVERAGE(G43:H43)/AVERAGE(E43:F43))^(1/5)*100-100</f>
        <v>2.2706207778721392</v>
      </c>
      <c r="N43" s="378">
        <f>(AVERAGE(G43:H43)/D43)^(1/12)*100-100</f>
        <v>3.6600095738494218</v>
      </c>
    </row>
    <row r="44" spans="1:14" x14ac:dyDescent="0.3">
      <c r="A44" s="301" t="s">
        <v>157</v>
      </c>
      <c r="B44" s="342"/>
      <c r="C44" s="342"/>
      <c r="D44" s="342"/>
      <c r="E44" s="342"/>
      <c r="F44" s="342"/>
      <c r="G44" s="83"/>
      <c r="H44" s="109"/>
    </row>
    <row r="45" spans="1:14" x14ac:dyDescent="0.3">
      <c r="D45" s="110"/>
      <c r="F45" s="110"/>
      <c r="G45" s="92"/>
      <c r="H45" s="92"/>
    </row>
    <row r="46" spans="1:14" x14ac:dyDescent="0.3">
      <c r="C46" s="109"/>
      <c r="G46" s="110"/>
      <c r="H46" s="110"/>
    </row>
    <row r="47" spans="1:14" x14ac:dyDescent="0.3">
      <c r="B47" s="109"/>
      <c r="C47" s="109"/>
      <c r="G47" s="110"/>
      <c r="H47" s="110"/>
    </row>
    <row r="48" spans="1:14" x14ac:dyDescent="0.3">
      <c r="B48" s="109"/>
      <c r="C48" s="109"/>
      <c r="I48" s="109"/>
    </row>
    <row r="49" spans="2:3" x14ac:dyDescent="0.3">
      <c r="B49" s="109"/>
      <c r="C49" s="109"/>
    </row>
    <row r="50" spans="2:3" x14ac:dyDescent="0.3">
      <c r="B50" s="109"/>
      <c r="C50" s="109"/>
    </row>
    <row r="51" spans="2:3" x14ac:dyDescent="0.3">
      <c r="B51" s="109"/>
      <c r="C51" s="109"/>
    </row>
    <row r="52" spans="2:3" x14ac:dyDescent="0.3">
      <c r="B52" s="109"/>
      <c r="C52" s="109"/>
    </row>
    <row r="53" spans="2:3" x14ac:dyDescent="0.3">
      <c r="B53" s="109"/>
      <c r="C53" s="109"/>
    </row>
    <row r="54" spans="2:3" x14ac:dyDescent="0.3">
      <c r="B54" s="109"/>
      <c r="C54" s="109"/>
    </row>
    <row r="55" spans="2:3" x14ac:dyDescent="0.3">
      <c r="B55" s="109"/>
      <c r="C55" s="109"/>
    </row>
  </sheetData>
  <mergeCells count="10">
    <mergeCell ref="I38:N38"/>
    <mergeCell ref="B3:F3"/>
    <mergeCell ref="A3:A4"/>
    <mergeCell ref="E39:F39"/>
    <mergeCell ref="E38:F38"/>
    <mergeCell ref="G38:H38"/>
    <mergeCell ref="G39:H39"/>
    <mergeCell ref="D38:D39"/>
    <mergeCell ref="B38:B39"/>
    <mergeCell ref="C38:C3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9"/>
  <sheetViews>
    <sheetView zoomScale="80" zoomScaleNormal="80" workbookViewId="0">
      <pane xSplit="1" ySplit="4" topLeftCell="B377" activePane="bottomRight" state="frozen"/>
      <selection pane="topRight" activeCell="B1" sqref="B1"/>
      <selection pane="bottomLeft" activeCell="A6" sqref="A6"/>
      <selection pane="bottomRight" activeCell="A387" sqref="A387"/>
    </sheetView>
  </sheetViews>
  <sheetFormatPr defaultRowHeight="15.6" x14ac:dyDescent="0.3"/>
  <cols>
    <col min="1" max="1" width="5.69921875" customWidth="1"/>
    <col min="2" max="2" width="5.796875" style="407" customWidth="1"/>
    <col min="4" max="4" width="7.296875" style="109" bestFit="1" customWidth="1"/>
    <col min="5" max="5" width="8.59765625" style="109" bestFit="1" customWidth="1"/>
    <col min="6" max="7" width="7.19921875" style="109" bestFit="1" customWidth="1"/>
    <col min="8" max="8" width="7.296875" bestFit="1" customWidth="1"/>
    <col min="9" max="9" width="8.59765625" bestFit="1" customWidth="1"/>
    <col min="10" max="10" width="7.19921875" bestFit="1" customWidth="1"/>
    <col min="11" max="11" width="6.3984375" bestFit="1" customWidth="1"/>
    <col min="12" max="12" width="7.296875" bestFit="1" customWidth="1"/>
    <col min="13" max="13" width="8.59765625" bestFit="1" customWidth="1"/>
    <col min="14" max="14" width="7.19921875" bestFit="1" customWidth="1"/>
    <col min="15" max="15" width="7.8984375" bestFit="1" customWidth="1"/>
    <col min="16" max="16" width="7.59765625" bestFit="1" customWidth="1"/>
    <col min="17" max="17" width="7.296875" style="109" bestFit="1" customWidth="1"/>
    <col min="18" max="18" width="8.59765625" style="109" bestFit="1" customWidth="1"/>
    <col min="19" max="20" width="7.59765625" style="109" bestFit="1" customWidth="1"/>
    <col min="21" max="21" width="7.296875" style="109" bestFit="1" customWidth="1"/>
    <col min="22" max="22" width="8.59765625" style="109" bestFit="1" customWidth="1"/>
    <col min="23" max="24" width="7.59765625" style="109" bestFit="1" customWidth="1"/>
    <col min="25" max="25" width="7.296875" bestFit="1" customWidth="1"/>
    <col min="26" max="26" width="8.59765625" bestFit="1" customWidth="1"/>
    <col min="27" max="28" width="7.19921875" bestFit="1" customWidth="1"/>
  </cols>
  <sheetData>
    <row r="1" spans="1:28" s="118" customFormat="1" x14ac:dyDescent="0.3">
      <c r="A1" s="40" t="s">
        <v>203</v>
      </c>
      <c r="B1" s="41"/>
      <c r="C1" s="41"/>
      <c r="D1" s="41"/>
      <c r="E1" s="41"/>
      <c r="G1" s="105"/>
      <c r="H1" s="41"/>
      <c r="J1" s="41"/>
      <c r="L1" s="41"/>
      <c r="M1" s="41"/>
      <c r="N1" s="40" t="s">
        <v>204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105"/>
    </row>
    <row r="2" spans="1:28" s="118" customFormat="1" ht="16.2" thickBot="1" x14ac:dyDescent="0.35">
      <c r="A2" s="40" t="s">
        <v>168</v>
      </c>
      <c r="B2" s="41"/>
      <c r="C2" s="41"/>
      <c r="D2" s="41"/>
      <c r="E2" s="41"/>
      <c r="G2" s="105"/>
      <c r="H2" s="41"/>
      <c r="J2" s="41"/>
      <c r="L2" s="41"/>
      <c r="M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B2" s="105"/>
    </row>
    <row r="3" spans="1:28" s="1" customFormat="1" ht="16.2" thickBot="1" x14ac:dyDescent="0.35">
      <c r="A3" s="30"/>
      <c r="B3" s="45"/>
      <c r="C3" s="34"/>
      <c r="D3" s="490" t="s">
        <v>205</v>
      </c>
      <c r="E3" s="491"/>
      <c r="F3" s="491"/>
      <c r="G3" s="492"/>
      <c r="H3" s="480" t="s">
        <v>26</v>
      </c>
      <c r="I3" s="479"/>
      <c r="J3" s="479"/>
      <c r="K3" s="481"/>
      <c r="L3" s="480" t="s">
        <v>27</v>
      </c>
      <c r="M3" s="479"/>
      <c r="N3" s="479"/>
      <c r="O3" s="479"/>
      <c r="P3" s="481"/>
      <c r="Q3" s="480" t="s">
        <v>112</v>
      </c>
      <c r="R3" s="479"/>
      <c r="S3" s="479"/>
      <c r="T3" s="481"/>
      <c r="U3" s="480" t="s">
        <v>113</v>
      </c>
      <c r="V3" s="479"/>
      <c r="W3" s="479"/>
      <c r="X3" s="481"/>
      <c r="Y3" s="480" t="s">
        <v>28</v>
      </c>
      <c r="Z3" s="479"/>
      <c r="AA3" s="479"/>
      <c r="AB3" s="481"/>
    </row>
    <row r="4" spans="1:28" s="1" customFormat="1" ht="16.2" thickBot="1" x14ac:dyDescent="0.35">
      <c r="A4" s="32"/>
      <c r="B4" s="406"/>
      <c r="C4" s="35"/>
      <c r="D4" s="408" t="s">
        <v>30</v>
      </c>
      <c r="E4" s="408" t="s">
        <v>31</v>
      </c>
      <c r="F4" s="408" t="s">
        <v>32</v>
      </c>
      <c r="G4" s="408" t="s">
        <v>29</v>
      </c>
      <c r="H4" s="29" t="s">
        <v>30</v>
      </c>
      <c r="I4" s="29" t="s">
        <v>31</v>
      </c>
      <c r="J4" s="29" t="s">
        <v>32</v>
      </c>
      <c r="K4" s="29" t="s">
        <v>29</v>
      </c>
      <c r="L4" s="29" t="s">
        <v>30</v>
      </c>
      <c r="M4" s="29" t="s">
        <v>31</v>
      </c>
      <c r="N4" s="29" t="s">
        <v>32</v>
      </c>
      <c r="O4" s="3" t="s">
        <v>34</v>
      </c>
      <c r="P4" s="29" t="s">
        <v>35</v>
      </c>
      <c r="Q4" s="29" t="s">
        <v>30</v>
      </c>
      <c r="R4" s="29" t="s">
        <v>31</v>
      </c>
      <c r="S4" s="29" t="s">
        <v>32</v>
      </c>
      <c r="T4" s="29" t="s">
        <v>29</v>
      </c>
      <c r="U4" s="29" t="s">
        <v>30</v>
      </c>
      <c r="V4" s="29" t="s">
        <v>31</v>
      </c>
      <c r="W4" s="29" t="s">
        <v>32</v>
      </c>
      <c r="X4" s="29" t="s">
        <v>29</v>
      </c>
      <c r="Y4" s="29" t="s">
        <v>30</v>
      </c>
      <c r="Z4" s="29" t="s">
        <v>31</v>
      </c>
      <c r="AA4" s="29" t="s">
        <v>32</v>
      </c>
      <c r="AB4" s="29" t="s">
        <v>29</v>
      </c>
    </row>
    <row r="5" spans="1:28" s="1" customFormat="1" x14ac:dyDescent="0.3">
      <c r="A5" s="47">
        <v>1</v>
      </c>
      <c r="B5" s="178">
        <v>2018</v>
      </c>
      <c r="C5" s="22" t="s">
        <v>0</v>
      </c>
      <c r="D5" s="10">
        <f>Y5*H5/23000</f>
        <v>737.37983028689939</v>
      </c>
      <c r="E5" s="11">
        <f t="shared" ref="E5:E36" si="0">Z5*I5/23000</f>
        <v>272.5959292969327</v>
      </c>
      <c r="F5" s="11">
        <f t="shared" ref="F5:F36" si="1">AA5*J5/23000</f>
        <v>30.704744103258481</v>
      </c>
      <c r="G5" s="12">
        <f t="shared" ref="G5:G36" si="2">AB5*K5/23000</f>
        <v>499.66339158949313</v>
      </c>
      <c r="H5" s="4">
        <v>220.27144153331335</v>
      </c>
      <c r="I5" s="5">
        <v>78.745003511188145</v>
      </c>
      <c r="J5" s="5">
        <v>8.566474183914492</v>
      </c>
      <c r="K5" s="6">
        <v>1561.993503385861</v>
      </c>
      <c r="L5" s="4">
        <v>206.54423966882203</v>
      </c>
      <c r="M5" s="5">
        <v>77.349103907877819</v>
      </c>
      <c r="N5" s="5">
        <v>8.4297745249086979</v>
      </c>
      <c r="O5" s="5">
        <v>46.752826129324227</v>
      </c>
      <c r="P5" s="6">
        <v>1761.2290099768259</v>
      </c>
      <c r="Q5" s="10">
        <v>1E-3</v>
      </c>
      <c r="R5" s="11">
        <v>1E-3</v>
      </c>
      <c r="S5" s="11">
        <v>1.0403319791417218E-2</v>
      </c>
      <c r="T5" s="11">
        <v>0</v>
      </c>
      <c r="U5" s="10">
        <v>0</v>
      </c>
      <c r="V5" s="11">
        <v>0</v>
      </c>
      <c r="W5" s="11">
        <v>0</v>
      </c>
      <c r="X5" s="11">
        <v>245.98733272028917</v>
      </c>
      <c r="Y5" s="10">
        <v>76994.711518395969</v>
      </c>
      <c r="Z5" s="11">
        <v>79620.37074439456</v>
      </c>
      <c r="AA5" s="11">
        <v>82438.713899472627</v>
      </c>
      <c r="AB5" s="12">
        <v>7357.4300927930281</v>
      </c>
    </row>
    <row r="6" spans="1:28" s="1" customFormat="1" x14ac:dyDescent="0.3">
      <c r="A6" s="327">
        <v>1</v>
      </c>
      <c r="B6" s="179">
        <v>2019</v>
      </c>
      <c r="C6" s="23" t="s">
        <v>0</v>
      </c>
      <c r="D6" s="13">
        <f t="shared" ref="D6:D36" si="3">Y6*H6/23000</f>
        <v>805.69161813364246</v>
      </c>
      <c r="E6" s="14">
        <f t="shared" si="0"/>
        <v>297.20438078848161</v>
      </c>
      <c r="F6" s="14">
        <f t="shared" si="1"/>
        <v>32.916304182094734</v>
      </c>
      <c r="G6" s="15">
        <f t="shared" si="2"/>
        <v>520.99497081945208</v>
      </c>
      <c r="H6" s="7">
        <v>227.16586711123782</v>
      </c>
      <c r="I6" s="8">
        <v>81.71506204005243</v>
      </c>
      <c r="J6" s="8">
        <v>8.8673539286943264</v>
      </c>
      <c r="K6" s="9">
        <v>1564.6558393036232</v>
      </c>
      <c r="L6" s="7">
        <v>212.24388153432878</v>
      </c>
      <c r="M6" s="8">
        <v>80.167157736773305</v>
      </c>
      <c r="N6" s="8">
        <v>8.8609068109428062</v>
      </c>
      <c r="O6" s="8">
        <v>45.941902784977103</v>
      </c>
      <c r="P6" s="9">
        <v>1840.3694778905265</v>
      </c>
      <c r="Q6" s="13">
        <v>1E-3</v>
      </c>
      <c r="R6" s="14">
        <v>1E-3</v>
      </c>
      <c r="S6" s="14">
        <v>1E-3</v>
      </c>
      <c r="T6" s="14">
        <v>0</v>
      </c>
      <c r="U6" s="13">
        <v>0</v>
      </c>
      <c r="V6" s="14">
        <v>0</v>
      </c>
      <c r="W6" s="14">
        <v>0</v>
      </c>
      <c r="X6" s="14">
        <v>321.65454137188033</v>
      </c>
      <c r="Y6" s="13">
        <v>81574.346765747265</v>
      </c>
      <c r="Z6" s="14">
        <v>83652.885863129806</v>
      </c>
      <c r="AA6" s="14">
        <v>85377.780370119319</v>
      </c>
      <c r="AB6" s="15">
        <v>7658.4792820513085</v>
      </c>
    </row>
    <row r="7" spans="1:28" s="1" customFormat="1" x14ac:dyDescent="0.3">
      <c r="A7" s="327">
        <v>1</v>
      </c>
      <c r="B7" s="179">
        <v>2020</v>
      </c>
      <c r="C7" s="23" t="s">
        <v>0</v>
      </c>
      <c r="D7" s="13">
        <f t="shared" si="3"/>
        <v>880.83789101335969</v>
      </c>
      <c r="E7" s="14">
        <f t="shared" si="0"/>
        <v>323.68130557036045</v>
      </c>
      <c r="F7" s="14">
        <f t="shared" si="1"/>
        <v>35.928779918855646</v>
      </c>
      <c r="G7" s="15">
        <f t="shared" si="2"/>
        <v>552.78674428689783</v>
      </c>
      <c r="H7" s="7">
        <v>234.42444865589374</v>
      </c>
      <c r="I7" s="8">
        <v>85.286954137618977</v>
      </c>
      <c r="J7" s="8">
        <v>9.3348341116433247</v>
      </c>
      <c r="K7" s="9">
        <v>1614.0959841715203</v>
      </c>
      <c r="L7" s="7">
        <v>218.03345573649005</v>
      </c>
      <c r="M7" s="8">
        <v>83.522027549877691</v>
      </c>
      <c r="N7" s="8">
        <v>9.3071502598775933</v>
      </c>
      <c r="O7" s="8">
        <v>45.73601330975373</v>
      </c>
      <c r="P7" s="9">
        <v>1933.1585639185921</v>
      </c>
      <c r="Q7" s="13">
        <v>1E-3</v>
      </c>
      <c r="R7" s="14">
        <v>1E-3</v>
      </c>
      <c r="S7" s="14">
        <v>1E-3</v>
      </c>
      <c r="T7" s="14">
        <v>0</v>
      </c>
      <c r="U7" s="13">
        <v>0</v>
      </c>
      <c r="V7" s="14">
        <v>0</v>
      </c>
      <c r="W7" s="14">
        <v>0</v>
      </c>
      <c r="X7" s="14">
        <v>364.79759305682546</v>
      </c>
      <c r="Y7" s="13">
        <v>86421.325119742061</v>
      </c>
      <c r="Z7" s="14">
        <v>87289.669368489529</v>
      </c>
      <c r="AA7" s="14">
        <v>88524.544544713426</v>
      </c>
      <c r="AB7" s="15">
        <v>7876.9139154537415</v>
      </c>
    </row>
    <row r="8" spans="1:28" s="1" customFormat="1" x14ac:dyDescent="0.3">
      <c r="A8" s="327">
        <v>1</v>
      </c>
      <c r="B8" s="179">
        <v>2021</v>
      </c>
      <c r="C8" s="23" t="s">
        <v>0</v>
      </c>
      <c r="D8" s="13">
        <f t="shared" si="3"/>
        <v>961.53034480489521</v>
      </c>
      <c r="E8" s="14">
        <f t="shared" si="0"/>
        <v>351.65807350866879</v>
      </c>
      <c r="F8" s="14">
        <f t="shared" si="1"/>
        <v>39.245541606977014</v>
      </c>
      <c r="G8" s="15">
        <f t="shared" si="2"/>
        <v>592.44318669980396</v>
      </c>
      <c r="H8" s="7">
        <v>241.85822676173055</v>
      </c>
      <c r="I8" s="8">
        <v>89.470387757082108</v>
      </c>
      <c r="J8" s="8">
        <v>9.913689380457205</v>
      </c>
      <c r="K8" s="9">
        <v>1675.4341702593185</v>
      </c>
      <c r="L8" s="7">
        <v>223.92869666091553</v>
      </c>
      <c r="M8" s="8">
        <v>87.461422267784116</v>
      </c>
      <c r="N8" s="8">
        <v>9.844720319102013</v>
      </c>
      <c r="O8" s="8">
        <v>45.40812869168235</v>
      </c>
      <c r="P8" s="9">
        <v>2026.1555678177085</v>
      </c>
      <c r="Q8" s="13">
        <v>1E-3</v>
      </c>
      <c r="R8" s="14">
        <v>1E-3</v>
      </c>
      <c r="S8" s="14">
        <v>1E-3</v>
      </c>
      <c r="T8" s="14">
        <v>0</v>
      </c>
      <c r="U8" s="13">
        <v>0</v>
      </c>
      <c r="V8" s="14">
        <v>0</v>
      </c>
      <c r="W8" s="14">
        <v>0</v>
      </c>
      <c r="X8" s="14">
        <v>396.12852625007258</v>
      </c>
      <c r="Y8" s="13">
        <v>91438.683838113284</v>
      </c>
      <c r="Z8" s="14">
        <v>90400.141247394538</v>
      </c>
      <c r="AA8" s="14">
        <v>91050.609144548624</v>
      </c>
      <c r="AB8" s="15">
        <v>8132.9326666331935</v>
      </c>
    </row>
    <row r="9" spans="1:28" s="1" customFormat="1" x14ac:dyDescent="0.3">
      <c r="A9" s="327">
        <v>1</v>
      </c>
      <c r="B9" s="179">
        <v>2022</v>
      </c>
      <c r="C9" s="23" t="s">
        <v>0</v>
      </c>
      <c r="D9" s="13">
        <f t="shared" si="3"/>
        <v>1048.0034070560691</v>
      </c>
      <c r="E9" s="14">
        <f t="shared" si="0"/>
        <v>381.10509220413468</v>
      </c>
      <c r="F9" s="14">
        <f t="shared" si="1"/>
        <v>42.798322231868191</v>
      </c>
      <c r="G9" s="15">
        <f t="shared" si="2"/>
        <v>637.42287430258943</v>
      </c>
      <c r="H9" s="7">
        <v>249.49184489129382</v>
      </c>
      <c r="I9" s="8">
        <v>94.351963850814315</v>
      </c>
      <c r="J9" s="8">
        <v>10.611815708404267</v>
      </c>
      <c r="K9" s="9">
        <v>1746.012334451372</v>
      </c>
      <c r="L9" s="7">
        <v>229.95307968254363</v>
      </c>
      <c r="M9" s="8">
        <v>92.057715958964891</v>
      </c>
      <c r="N9" s="8">
        <v>10.498920650537675</v>
      </c>
      <c r="O9" s="8">
        <v>45.04710828888502</v>
      </c>
      <c r="P9" s="9">
        <v>2121.5045141464952</v>
      </c>
      <c r="Q9" s="13">
        <v>1E-3</v>
      </c>
      <c r="R9" s="14">
        <v>1E-3</v>
      </c>
      <c r="S9" s="14">
        <v>1E-3</v>
      </c>
      <c r="T9" s="14">
        <v>0</v>
      </c>
      <c r="U9" s="13">
        <v>0</v>
      </c>
      <c r="V9" s="14">
        <v>0</v>
      </c>
      <c r="W9" s="14">
        <v>0</v>
      </c>
      <c r="X9" s="14">
        <v>420.53828798400843</v>
      </c>
      <c r="Y9" s="13">
        <v>96612.690377883831</v>
      </c>
      <c r="Z9" s="14">
        <v>92901.268430985045</v>
      </c>
      <c r="AA9" s="14">
        <v>92760.884506633593</v>
      </c>
      <c r="AB9" s="15">
        <v>8396.69103114682</v>
      </c>
    </row>
    <row r="10" spans="1:28" s="1" customFormat="1" x14ac:dyDescent="0.3">
      <c r="A10" s="327">
        <v>1</v>
      </c>
      <c r="B10" s="179">
        <v>2023</v>
      </c>
      <c r="C10" s="23" t="s">
        <v>0</v>
      </c>
      <c r="D10" s="13">
        <f t="shared" si="3"/>
        <v>1140.6332710595307</v>
      </c>
      <c r="E10" s="14">
        <f t="shared" si="0"/>
        <v>411.95268739675129</v>
      </c>
      <c r="F10" s="14">
        <f t="shared" si="1"/>
        <v>46.591066979432156</v>
      </c>
      <c r="G10" s="15">
        <f t="shared" si="2"/>
        <v>686.89198253703535</v>
      </c>
      <c r="H10" s="7">
        <v>257.35070506096872</v>
      </c>
      <c r="I10" s="8">
        <v>100.02084295125992</v>
      </c>
      <c r="J10" s="8">
        <v>11.448707513064218</v>
      </c>
      <c r="K10" s="9">
        <v>1825.294432382238</v>
      </c>
      <c r="L10" s="7">
        <v>236.10661953141641</v>
      </c>
      <c r="M10" s="8">
        <v>97.405121490175247</v>
      </c>
      <c r="N10" s="8">
        <v>11.290371851836555</v>
      </c>
      <c r="O10" s="8">
        <v>44.672903560943929</v>
      </c>
      <c r="P10" s="9">
        <v>2220.5886818862814</v>
      </c>
      <c r="Q10" s="13">
        <v>1E-3</v>
      </c>
      <c r="R10" s="14">
        <v>1E-3</v>
      </c>
      <c r="S10" s="14">
        <v>1E-3</v>
      </c>
      <c r="T10" s="14">
        <v>0</v>
      </c>
      <c r="U10" s="13">
        <v>0</v>
      </c>
      <c r="V10" s="14">
        <v>0</v>
      </c>
      <c r="W10" s="14">
        <v>0</v>
      </c>
      <c r="X10" s="14">
        <v>439.96615306498734</v>
      </c>
      <c r="Y10" s="13">
        <v>101940.910665677</v>
      </c>
      <c r="Z10" s="14">
        <v>94729.373704062833</v>
      </c>
      <c r="AA10" s="14">
        <v>93599.60845397909</v>
      </c>
      <c r="AB10" s="15">
        <v>8655.324487969192</v>
      </c>
    </row>
    <row r="11" spans="1:28" s="1" customFormat="1" ht="16.2" thickBot="1" x14ac:dyDescent="0.35">
      <c r="A11" s="409">
        <v>1</v>
      </c>
      <c r="B11" s="180">
        <v>2024</v>
      </c>
      <c r="C11" s="24" t="s">
        <v>0</v>
      </c>
      <c r="D11" s="19">
        <f t="shared" si="3"/>
        <v>1239.8157058204574</v>
      </c>
      <c r="E11" s="20">
        <f t="shared" si="0"/>
        <v>444.14134893606126</v>
      </c>
      <c r="F11" s="20">
        <f t="shared" si="1"/>
        <v>50.630279750455536</v>
      </c>
      <c r="G11" s="21">
        <f t="shared" si="2"/>
        <v>743.44224763439536</v>
      </c>
      <c r="H11" s="16">
        <v>265.44144459712402</v>
      </c>
      <c r="I11" s="17">
        <v>106.57810750140003</v>
      </c>
      <c r="J11" s="17">
        <v>12.447953508014667</v>
      </c>
      <c r="K11" s="18">
        <v>1916.1203657934129</v>
      </c>
      <c r="L11" s="16">
        <v>242.37154457516164</v>
      </c>
      <c r="M11" s="17">
        <v>103.60680739857428</v>
      </c>
      <c r="N11" s="17">
        <v>12.243777919270887</v>
      </c>
      <c r="O11" s="17">
        <v>44.204309541075048</v>
      </c>
      <c r="P11" s="18">
        <v>2322.6844338831752</v>
      </c>
      <c r="Q11" s="19">
        <v>1E-3</v>
      </c>
      <c r="R11" s="20">
        <v>1E-3</v>
      </c>
      <c r="S11" s="20">
        <v>1E-3</v>
      </c>
      <c r="T11" s="20">
        <v>0</v>
      </c>
      <c r="U11" s="19">
        <v>0</v>
      </c>
      <c r="V11" s="20">
        <v>0</v>
      </c>
      <c r="W11" s="20">
        <v>0</v>
      </c>
      <c r="X11" s="20">
        <v>450.76737763083742</v>
      </c>
      <c r="Y11" s="19">
        <v>107427.69003970182</v>
      </c>
      <c r="Z11" s="20">
        <v>95847.555046848807</v>
      </c>
      <c r="AA11" s="20">
        <v>93549.227470259386</v>
      </c>
      <c r="AB11" s="21">
        <v>8923.850505868817</v>
      </c>
    </row>
    <row r="12" spans="1:28" s="1" customFormat="1" x14ac:dyDescent="0.3">
      <c r="A12" s="47">
        <v>1</v>
      </c>
      <c r="B12" s="178">
        <v>2025</v>
      </c>
      <c r="C12" s="22" t="s">
        <v>0</v>
      </c>
      <c r="D12" s="10">
        <f t="shared" si="3"/>
        <v>1345.5940312340156</v>
      </c>
      <c r="E12" s="11">
        <f t="shared" si="0"/>
        <v>477.65664221523849</v>
      </c>
      <c r="F12" s="11">
        <f t="shared" si="1"/>
        <v>54.93155915247376</v>
      </c>
      <c r="G12" s="12">
        <f t="shared" si="2"/>
        <v>808.15705260788377</v>
      </c>
      <c r="H12" s="4">
        <v>273.75209782549268</v>
      </c>
      <c r="I12" s="5">
        <v>114.16328038802294</v>
      </c>
      <c r="J12" s="5">
        <v>13.641904908690117</v>
      </c>
      <c r="K12" s="6">
        <v>2019.8091184660541</v>
      </c>
      <c r="L12" s="4">
        <v>248.76854566621481</v>
      </c>
      <c r="M12" s="5">
        <v>110.77162794304826</v>
      </c>
      <c r="N12" s="5">
        <v>13.387218947056216</v>
      </c>
      <c r="O12" s="5">
        <v>43.56322419478257</v>
      </c>
      <c r="P12" s="6">
        <v>2427.7998747055994</v>
      </c>
      <c r="Q12" s="10">
        <v>1E-3</v>
      </c>
      <c r="R12" s="11">
        <v>1E-3</v>
      </c>
      <c r="S12" s="11">
        <v>1E-3</v>
      </c>
      <c r="T12" s="11">
        <v>0</v>
      </c>
      <c r="U12" s="10">
        <v>0</v>
      </c>
      <c r="V12" s="11">
        <v>0</v>
      </c>
      <c r="W12" s="11">
        <v>0</v>
      </c>
      <c r="X12" s="11">
        <v>451.55298043432788</v>
      </c>
      <c r="Y12" s="10">
        <v>113053.60932105455</v>
      </c>
      <c r="Z12" s="11">
        <v>96231.491716167046</v>
      </c>
      <c r="AA12" s="11">
        <v>92613.595312636535</v>
      </c>
      <c r="AB12" s="12">
        <v>9202.6578353590685</v>
      </c>
    </row>
    <row r="13" spans="1:28" s="1" customFormat="1" x14ac:dyDescent="0.3">
      <c r="A13" s="327">
        <v>1</v>
      </c>
      <c r="B13" s="179">
        <v>2026</v>
      </c>
      <c r="C13" s="23" t="s">
        <v>0</v>
      </c>
      <c r="D13" s="13">
        <f t="shared" si="3"/>
        <v>1488.4979708233582</v>
      </c>
      <c r="E13" s="14">
        <f t="shared" si="0"/>
        <v>517.08956065572704</v>
      </c>
      <c r="F13" s="14">
        <f t="shared" si="1"/>
        <v>60.039540385864058</v>
      </c>
      <c r="G13" s="15">
        <f t="shared" si="2"/>
        <v>883.24321116556905</v>
      </c>
      <c r="H13" s="7">
        <v>263.91745408168566</v>
      </c>
      <c r="I13" s="8">
        <v>123.01027405379361</v>
      </c>
      <c r="J13" s="8">
        <v>15.084554424612335</v>
      </c>
      <c r="K13" s="9">
        <v>2142.8414907698034</v>
      </c>
      <c r="L13" s="7">
        <v>239.84065332427346</v>
      </c>
      <c r="M13" s="8">
        <v>119.10343348948254</v>
      </c>
      <c r="N13" s="8">
        <v>14.770124942511213</v>
      </c>
      <c r="O13" s="8">
        <v>45.488217523620975</v>
      </c>
      <c r="P13" s="9">
        <v>2478.0657966037684</v>
      </c>
      <c r="Q13" s="13">
        <v>1E-3</v>
      </c>
      <c r="R13" s="14">
        <v>1E-3</v>
      </c>
      <c r="S13" s="14">
        <v>1E-3</v>
      </c>
      <c r="T13" s="14">
        <v>0</v>
      </c>
      <c r="U13" s="13">
        <v>0</v>
      </c>
      <c r="V13" s="14">
        <v>0</v>
      </c>
      <c r="W13" s="14">
        <v>0</v>
      </c>
      <c r="X13" s="14">
        <v>380.71152335758637</v>
      </c>
      <c r="Y13" s="13">
        <v>129720.30761686928</v>
      </c>
      <c r="Z13" s="14">
        <v>96683.467999435321</v>
      </c>
      <c r="AA13" s="14">
        <v>91544.595219978597</v>
      </c>
      <c r="AB13" s="15">
        <v>9480.2130462343193</v>
      </c>
    </row>
    <row r="14" spans="1:28" s="1" customFormat="1" x14ac:dyDescent="0.3">
      <c r="A14" s="327">
        <v>1</v>
      </c>
      <c r="B14" s="179">
        <v>2027</v>
      </c>
      <c r="C14" s="23" t="s">
        <v>0</v>
      </c>
      <c r="D14" s="13">
        <f t="shared" si="3"/>
        <v>1647.9422296036141</v>
      </c>
      <c r="E14" s="14">
        <f t="shared" si="0"/>
        <v>559.19185678124018</v>
      </c>
      <c r="F14" s="14">
        <f t="shared" si="1"/>
        <v>65.617379744680704</v>
      </c>
      <c r="G14" s="15">
        <f t="shared" si="2"/>
        <v>970.03251300284285</v>
      </c>
      <c r="H14" s="7">
        <v>252.15991490122741</v>
      </c>
      <c r="I14" s="8">
        <v>133.26967802611574</v>
      </c>
      <c r="J14" s="8">
        <v>16.8185916726414</v>
      </c>
      <c r="K14" s="9">
        <v>2284.0808946685793</v>
      </c>
      <c r="L14" s="7">
        <v>229.45019101258046</v>
      </c>
      <c r="M14" s="8">
        <v>128.71660515843149</v>
      </c>
      <c r="N14" s="8">
        <v>16.427497315317815</v>
      </c>
      <c r="O14" s="8">
        <v>47.90340975122686</v>
      </c>
      <c r="P14" s="9">
        <v>2529.4976824390997</v>
      </c>
      <c r="Q14" s="13">
        <v>1E-3</v>
      </c>
      <c r="R14" s="14">
        <v>1E-3</v>
      </c>
      <c r="S14" s="14">
        <v>1E-3</v>
      </c>
      <c r="T14" s="14">
        <v>0</v>
      </c>
      <c r="U14" s="13">
        <v>0</v>
      </c>
      <c r="V14" s="14">
        <v>0</v>
      </c>
      <c r="W14" s="14">
        <v>0</v>
      </c>
      <c r="X14" s="14">
        <v>293.31919752174753</v>
      </c>
      <c r="Y14" s="13">
        <v>150312.04026115662</v>
      </c>
      <c r="Z14" s="14">
        <v>96506.669007245451</v>
      </c>
      <c r="AA14" s="14">
        <v>89734.013614389201</v>
      </c>
      <c r="AB14" s="15">
        <v>9767.9324104248426</v>
      </c>
    </row>
    <row r="15" spans="1:28" s="1" customFormat="1" x14ac:dyDescent="0.3">
      <c r="A15" s="327">
        <v>1</v>
      </c>
      <c r="B15" s="179">
        <v>2028</v>
      </c>
      <c r="C15" s="23" t="s">
        <v>0</v>
      </c>
      <c r="D15" s="13">
        <f t="shared" si="3"/>
        <v>1832.7228416103183</v>
      </c>
      <c r="E15" s="14">
        <f t="shared" si="0"/>
        <v>605.84998378953958</v>
      </c>
      <c r="F15" s="14">
        <f t="shared" si="1"/>
        <v>74.42234524108305</v>
      </c>
      <c r="G15" s="15">
        <f t="shared" si="2"/>
        <v>1005.0543244835011</v>
      </c>
      <c r="H15" s="7">
        <v>239.30175225261152</v>
      </c>
      <c r="I15" s="8">
        <v>145.3382525576379</v>
      </c>
      <c r="J15" s="8">
        <v>19.216582083762532</v>
      </c>
      <c r="K15" s="9">
        <v>2381.115424961833</v>
      </c>
      <c r="L15" s="7">
        <v>218.10152903725026</v>
      </c>
      <c r="M15" s="8">
        <v>139.92386662138347</v>
      </c>
      <c r="N15" s="8">
        <v>18.111600078763573</v>
      </c>
      <c r="O15" s="8">
        <v>53.360208326005761</v>
      </c>
      <c r="P15" s="9">
        <v>2638.3625102111023</v>
      </c>
      <c r="Q15" s="13">
        <v>1E-3</v>
      </c>
      <c r="R15" s="14">
        <v>1E-3</v>
      </c>
      <c r="S15" s="14">
        <v>1E-3</v>
      </c>
      <c r="T15" s="14">
        <v>0</v>
      </c>
      <c r="U15" s="13">
        <v>0</v>
      </c>
      <c r="V15" s="14">
        <v>0</v>
      </c>
      <c r="W15" s="14">
        <v>0</v>
      </c>
      <c r="X15" s="14">
        <v>310.60629357527546</v>
      </c>
      <c r="Y15" s="13">
        <v>176148.41914128652</v>
      </c>
      <c r="Z15" s="14">
        <v>95876.683405377262</v>
      </c>
      <c r="AA15" s="14">
        <v>89074.838235216652</v>
      </c>
      <c r="AB15" s="15">
        <v>9708.1599744334344</v>
      </c>
    </row>
    <row r="16" spans="1:28" s="1" customFormat="1" x14ac:dyDescent="0.3">
      <c r="A16" s="327">
        <v>1</v>
      </c>
      <c r="B16" s="179">
        <v>2029</v>
      </c>
      <c r="C16" s="23" t="s">
        <v>0</v>
      </c>
      <c r="D16" s="13">
        <f t="shared" si="3"/>
        <v>2037.5820600481222</v>
      </c>
      <c r="E16" s="14">
        <f t="shared" si="0"/>
        <v>655.63568075199407</v>
      </c>
      <c r="F16" s="14">
        <f t="shared" si="1"/>
        <v>86.402018657847094</v>
      </c>
      <c r="G16" s="15">
        <f t="shared" si="2"/>
        <v>1116.0867209645767</v>
      </c>
      <c r="H16" s="7">
        <v>224.73213376853155</v>
      </c>
      <c r="I16" s="8">
        <v>159.21835008899609</v>
      </c>
      <c r="J16" s="8">
        <v>22.364710125758855</v>
      </c>
      <c r="K16" s="9">
        <v>2559.8160914907539</v>
      </c>
      <c r="L16" s="7">
        <v>205.34136751499318</v>
      </c>
      <c r="M16" s="8">
        <v>152.83127719446745</v>
      </c>
      <c r="N16" s="8">
        <v>19.916692178977438</v>
      </c>
      <c r="O16" s="8">
        <v>58.656764289761682</v>
      </c>
      <c r="P16" s="9">
        <v>2723.8326288962621</v>
      </c>
      <c r="Q16" s="13">
        <v>1E-3</v>
      </c>
      <c r="R16" s="14">
        <v>1E-3</v>
      </c>
      <c r="S16" s="14">
        <v>1E-3</v>
      </c>
      <c r="T16" s="14">
        <v>0</v>
      </c>
      <c r="U16" s="13">
        <v>0</v>
      </c>
      <c r="V16" s="14">
        <v>0</v>
      </c>
      <c r="W16" s="14">
        <v>0</v>
      </c>
      <c r="X16" s="14">
        <v>371.31495272213186</v>
      </c>
      <c r="Y16" s="13">
        <v>208534.42983536993</v>
      </c>
      <c r="Z16" s="14">
        <v>94710.318558551924</v>
      </c>
      <c r="AA16" s="14">
        <v>88856.346357990376</v>
      </c>
      <c r="AB16" s="15">
        <v>10028.06204223675</v>
      </c>
    </row>
    <row r="17" spans="1:28" s="1" customFormat="1" x14ac:dyDescent="0.3">
      <c r="A17" s="327">
        <v>1</v>
      </c>
      <c r="B17" s="179">
        <v>2030</v>
      </c>
      <c r="C17" s="23" t="s">
        <v>0</v>
      </c>
      <c r="D17" s="13">
        <f t="shared" si="3"/>
        <v>2267.9317481465669</v>
      </c>
      <c r="E17" s="14">
        <f t="shared" si="0"/>
        <v>709.07887610137902</v>
      </c>
      <c r="F17" s="14">
        <f t="shared" si="1"/>
        <v>99.882599680412241</v>
      </c>
      <c r="G17" s="15">
        <f t="shared" si="2"/>
        <v>1253.4433974871424</v>
      </c>
      <c r="H17" s="7">
        <v>209.13210225133633</v>
      </c>
      <c r="I17" s="8">
        <v>175.38728321488497</v>
      </c>
      <c r="J17" s="8">
        <v>26.193554857062335</v>
      </c>
      <c r="K17" s="9">
        <v>2773.4602227426735</v>
      </c>
      <c r="L17" s="7">
        <v>191.79589083068399</v>
      </c>
      <c r="M17" s="8">
        <v>167.7488363891876</v>
      </c>
      <c r="N17" s="8">
        <v>22.12688057069024</v>
      </c>
      <c r="O17" s="8">
        <v>65.027530504624806</v>
      </c>
      <c r="P17" s="9">
        <v>2824.0585027359125</v>
      </c>
      <c r="Q17" s="13">
        <v>1E-3</v>
      </c>
      <c r="R17" s="14">
        <v>1E-3</v>
      </c>
      <c r="S17" s="14">
        <v>4.0676742863720916</v>
      </c>
      <c r="T17" s="14">
        <v>0</v>
      </c>
      <c r="U17" s="13">
        <v>0</v>
      </c>
      <c r="V17" s="14">
        <v>0</v>
      </c>
      <c r="W17" s="14">
        <v>0</v>
      </c>
      <c r="X17" s="14">
        <v>444.77473505630695</v>
      </c>
      <c r="Y17" s="13">
        <v>249423.35320993373</v>
      </c>
      <c r="Z17" s="14">
        <v>92987.438150519243</v>
      </c>
      <c r="AA17" s="14">
        <v>87704.773375962017</v>
      </c>
      <c r="AB17" s="15">
        <v>10394.667969564422</v>
      </c>
    </row>
    <row r="18" spans="1:28" s="1" customFormat="1" ht="16.2" thickBot="1" x14ac:dyDescent="0.35">
      <c r="A18" s="409">
        <v>2</v>
      </c>
      <c r="B18" s="180">
        <v>2018</v>
      </c>
      <c r="C18" s="24" t="s">
        <v>1</v>
      </c>
      <c r="D18" s="19">
        <f t="shared" si="3"/>
        <v>324.94882447403597</v>
      </c>
      <c r="E18" s="20">
        <f t="shared" si="0"/>
        <v>1433.7402363196716</v>
      </c>
      <c r="F18" s="20">
        <f t="shared" si="1"/>
        <v>123.12899106498686</v>
      </c>
      <c r="G18" s="21">
        <f t="shared" si="2"/>
        <v>100.97715813542465</v>
      </c>
      <c r="H18" s="16">
        <v>95.48810102722291</v>
      </c>
      <c r="I18" s="17">
        <v>414.04894000327272</v>
      </c>
      <c r="J18" s="17">
        <v>33.830309604790386</v>
      </c>
      <c r="K18" s="18">
        <v>332.10403618883595</v>
      </c>
      <c r="L18" s="16">
        <v>95.065742750544629</v>
      </c>
      <c r="M18" s="17">
        <v>421.23042051868015</v>
      </c>
      <c r="N18" s="17">
        <v>33.888387268538111</v>
      </c>
      <c r="O18" s="17">
        <v>49.94774199522189</v>
      </c>
      <c r="P18" s="18">
        <v>4003.5527529301157</v>
      </c>
      <c r="Q18" s="19">
        <v>1E-3</v>
      </c>
      <c r="R18" s="20">
        <v>1E-3</v>
      </c>
      <c r="S18" s="20">
        <v>1E-3</v>
      </c>
      <c r="T18" s="20">
        <v>0</v>
      </c>
      <c r="U18" s="19">
        <v>0</v>
      </c>
      <c r="V18" s="20">
        <v>0</v>
      </c>
      <c r="W18" s="20">
        <v>0</v>
      </c>
      <c r="X18" s="20">
        <v>3721.3954587365006</v>
      </c>
      <c r="Y18" s="19">
        <v>78269.678446868464</v>
      </c>
      <c r="Z18" s="20">
        <v>79642.820568727446</v>
      </c>
      <c r="AA18" s="20">
        <v>83710.933407883742</v>
      </c>
      <c r="AB18" s="21">
        <v>6993.2141258114571</v>
      </c>
    </row>
    <row r="19" spans="1:28" s="1" customFormat="1" x14ac:dyDescent="0.3">
      <c r="A19" s="47">
        <v>2</v>
      </c>
      <c r="B19" s="178">
        <v>2019</v>
      </c>
      <c r="C19" s="22" t="s">
        <v>1</v>
      </c>
      <c r="D19" s="10">
        <f t="shared" si="3"/>
        <v>354.5257823853579</v>
      </c>
      <c r="E19" s="11">
        <f t="shared" si="0"/>
        <v>1559.2215527783587</v>
      </c>
      <c r="F19" s="11">
        <f t="shared" si="1"/>
        <v>131.54635958022934</v>
      </c>
      <c r="G19" s="12">
        <f t="shared" si="2"/>
        <v>104.10256974525764</v>
      </c>
      <c r="H19" s="4">
        <v>98.412706913651974</v>
      </c>
      <c r="I19" s="5">
        <v>429.16927628235067</v>
      </c>
      <c r="J19" s="5">
        <v>34.964232801887327</v>
      </c>
      <c r="K19" s="6">
        <v>328.24830025103665</v>
      </c>
      <c r="L19" s="4">
        <v>97.569576646029617</v>
      </c>
      <c r="M19" s="5">
        <v>439.50050235692908</v>
      </c>
      <c r="N19" s="5">
        <v>36.068148383679926</v>
      </c>
      <c r="O19" s="5">
        <v>49.261187060383008</v>
      </c>
      <c r="P19" s="6">
        <v>4188.2853737471896</v>
      </c>
      <c r="Q19" s="10">
        <v>1E-3</v>
      </c>
      <c r="R19" s="11">
        <v>1E-3</v>
      </c>
      <c r="S19" s="11">
        <v>1E-3</v>
      </c>
      <c r="T19" s="11">
        <v>0</v>
      </c>
      <c r="U19" s="10">
        <v>0</v>
      </c>
      <c r="V19" s="11">
        <v>0</v>
      </c>
      <c r="W19" s="11">
        <v>0</v>
      </c>
      <c r="X19" s="11">
        <v>3909.2972605565355</v>
      </c>
      <c r="Y19" s="10">
        <v>82856.0990809621</v>
      </c>
      <c r="Z19" s="11">
        <v>83561.656660409586</v>
      </c>
      <c r="AA19" s="11">
        <v>86533.180564509865</v>
      </c>
      <c r="AB19" s="12">
        <v>7294.3533974426537</v>
      </c>
    </row>
    <row r="20" spans="1:28" s="1" customFormat="1" x14ac:dyDescent="0.3">
      <c r="A20" s="327">
        <v>2</v>
      </c>
      <c r="B20" s="179">
        <v>2020</v>
      </c>
      <c r="C20" s="23" t="s">
        <v>1</v>
      </c>
      <c r="D20" s="13">
        <f t="shared" si="3"/>
        <v>387.08471563408591</v>
      </c>
      <c r="E20" s="14">
        <f t="shared" si="0"/>
        <v>1694.8414181000144</v>
      </c>
      <c r="F20" s="14">
        <f t="shared" si="1"/>
        <v>143.80041237330224</v>
      </c>
      <c r="G20" s="15">
        <f t="shared" si="2"/>
        <v>110.69990506655431</v>
      </c>
      <c r="H20" s="7">
        <v>101.50294818454206</v>
      </c>
      <c r="I20" s="8">
        <v>447.52033095717081</v>
      </c>
      <c r="J20" s="8">
        <v>36.83083125373944</v>
      </c>
      <c r="K20" s="9">
        <v>338.89774460986871</v>
      </c>
      <c r="L20" s="7">
        <v>100.08840704734689</v>
      </c>
      <c r="M20" s="8">
        <v>460.77090913578854</v>
      </c>
      <c r="N20" s="8">
        <v>38.296473721376366</v>
      </c>
      <c r="O20" s="8">
        <v>49.062446202119609</v>
      </c>
      <c r="P20" s="9">
        <v>4420.3105824022587</v>
      </c>
      <c r="Q20" s="13">
        <v>1E-3</v>
      </c>
      <c r="R20" s="14">
        <v>1E-3</v>
      </c>
      <c r="S20" s="14">
        <v>1E-3</v>
      </c>
      <c r="T20" s="14">
        <v>0</v>
      </c>
      <c r="U20" s="13">
        <v>0</v>
      </c>
      <c r="V20" s="14">
        <v>0</v>
      </c>
      <c r="W20" s="14">
        <v>0</v>
      </c>
      <c r="X20" s="14">
        <v>4130.4742839945093</v>
      </c>
      <c r="Y20" s="13">
        <v>87711.23025311112</v>
      </c>
      <c r="Z20" s="14">
        <v>87105.210467032332</v>
      </c>
      <c r="AA20" s="14">
        <v>89800.022752680874</v>
      </c>
      <c r="AB20" s="15">
        <v>7512.8792003669378</v>
      </c>
    </row>
    <row r="21" spans="1:28" s="1" customFormat="1" x14ac:dyDescent="0.3">
      <c r="A21" s="327">
        <v>2</v>
      </c>
      <c r="B21" s="179">
        <v>2021</v>
      </c>
      <c r="C21" s="23" t="s">
        <v>1</v>
      </c>
      <c r="D21" s="13">
        <f t="shared" si="3"/>
        <v>422.03290586402557</v>
      </c>
      <c r="E21" s="14">
        <f t="shared" si="0"/>
        <v>1838.7085802295151</v>
      </c>
      <c r="F21" s="14">
        <f t="shared" si="1"/>
        <v>156.95752890078478</v>
      </c>
      <c r="G21" s="15">
        <f t="shared" si="2"/>
        <v>118.92668007585721</v>
      </c>
      <c r="H21" s="7">
        <v>104.66871608399367</v>
      </c>
      <c r="I21" s="8">
        <v>469.14638399307648</v>
      </c>
      <c r="J21" s="8">
        <v>39.100590226927345</v>
      </c>
      <c r="K21" s="9">
        <v>352.08109755930445</v>
      </c>
      <c r="L21" s="7">
        <v>102.64960175468391</v>
      </c>
      <c r="M21" s="8">
        <v>485.28563931133215</v>
      </c>
      <c r="N21" s="8">
        <v>40.942355400962214</v>
      </c>
      <c r="O21" s="8">
        <v>49.078395248676003</v>
      </c>
      <c r="P21" s="9">
        <v>4667.7187643520956</v>
      </c>
      <c r="Q21" s="13">
        <v>1E-3</v>
      </c>
      <c r="R21" s="14">
        <v>1E-3</v>
      </c>
      <c r="S21" s="14">
        <v>1E-3</v>
      </c>
      <c r="T21" s="14">
        <v>0</v>
      </c>
      <c r="U21" s="13">
        <v>0</v>
      </c>
      <c r="V21" s="14">
        <v>0</v>
      </c>
      <c r="W21" s="14">
        <v>0</v>
      </c>
      <c r="X21" s="14">
        <v>4364.7150620414659</v>
      </c>
      <c r="Y21" s="13">
        <v>92737.899135814296</v>
      </c>
      <c r="Z21" s="14">
        <v>90143.074290226126</v>
      </c>
      <c r="AA21" s="14">
        <v>92326.564478096829</v>
      </c>
      <c r="AB21" s="15">
        <v>7768.9874881283004</v>
      </c>
    </row>
    <row r="22" spans="1:28" s="1" customFormat="1" x14ac:dyDescent="0.3">
      <c r="A22" s="327">
        <v>2</v>
      </c>
      <c r="B22" s="179">
        <v>2022</v>
      </c>
      <c r="C22" s="23" t="s">
        <v>1</v>
      </c>
      <c r="D22" s="13">
        <f t="shared" si="3"/>
        <v>459.47355846723161</v>
      </c>
      <c r="E22" s="14">
        <f t="shared" si="0"/>
        <v>1990.7645956696301</v>
      </c>
      <c r="F22" s="14">
        <f t="shared" si="1"/>
        <v>171.08148234233249</v>
      </c>
      <c r="G22" s="15">
        <f t="shared" si="2"/>
        <v>128.25131660321509</v>
      </c>
      <c r="H22" s="7">
        <v>107.92092894361039</v>
      </c>
      <c r="I22" s="8">
        <v>494.48943703079391</v>
      </c>
      <c r="J22" s="8">
        <v>41.843741713127145</v>
      </c>
      <c r="K22" s="9">
        <v>367.2154353657042</v>
      </c>
      <c r="L22" s="7">
        <v>105.2614636530583</v>
      </c>
      <c r="M22" s="8">
        <v>513.51205502689152</v>
      </c>
      <c r="N22" s="8">
        <v>44.074958199212979</v>
      </c>
      <c r="O22" s="8">
        <v>49.413791678775738</v>
      </c>
      <c r="P22" s="9">
        <v>4938.2704842871444</v>
      </c>
      <c r="Q22" s="13">
        <v>1E-3</v>
      </c>
      <c r="R22" s="14">
        <v>1E-3</v>
      </c>
      <c r="S22" s="14">
        <v>1E-3</v>
      </c>
      <c r="T22" s="14">
        <v>0</v>
      </c>
      <c r="U22" s="13">
        <v>0</v>
      </c>
      <c r="V22" s="14">
        <v>0</v>
      </c>
      <c r="W22" s="14">
        <v>0</v>
      </c>
      <c r="X22" s="14">
        <v>4620.4678406002158</v>
      </c>
      <c r="Y22" s="13">
        <v>97922.543367544029</v>
      </c>
      <c r="Z22" s="14">
        <v>92595.680052009091</v>
      </c>
      <c r="AA22" s="14">
        <v>94037.338267939966</v>
      </c>
      <c r="AB22" s="15">
        <v>8032.8330396468937</v>
      </c>
    </row>
    <row r="23" spans="1:28" s="1" customFormat="1" x14ac:dyDescent="0.3">
      <c r="A23" s="327">
        <v>2</v>
      </c>
      <c r="B23" s="179">
        <v>2023</v>
      </c>
      <c r="C23" s="23" t="s">
        <v>1</v>
      </c>
      <c r="D23" s="13">
        <f t="shared" si="3"/>
        <v>499.5740237792503</v>
      </c>
      <c r="E23" s="14">
        <f t="shared" si="0"/>
        <v>2150.8527786883892</v>
      </c>
      <c r="F23" s="14">
        <f t="shared" si="1"/>
        <v>186.19596599867975</v>
      </c>
      <c r="G23" s="15">
        <f t="shared" si="2"/>
        <v>138.49711431416983</v>
      </c>
      <c r="H23" s="7">
        <v>111.27065177588044</v>
      </c>
      <c r="I23" s="8">
        <v>524.03344617225378</v>
      </c>
      <c r="J23" s="8">
        <v>45.137706848422987</v>
      </c>
      <c r="K23" s="9">
        <v>384.17828637563997</v>
      </c>
      <c r="L23" s="7">
        <v>107.92317248877406</v>
      </c>
      <c r="M23" s="8">
        <v>545.99036643660315</v>
      </c>
      <c r="N23" s="8">
        <v>47.784068731494131</v>
      </c>
      <c r="O23" s="8">
        <v>50.107550950580077</v>
      </c>
      <c r="P23" s="9">
        <v>5237.643755850725</v>
      </c>
      <c r="Q23" s="13">
        <v>1E-3</v>
      </c>
      <c r="R23" s="14">
        <v>1E-3</v>
      </c>
      <c r="S23" s="14">
        <v>1E-3</v>
      </c>
      <c r="T23" s="14">
        <v>0</v>
      </c>
      <c r="U23" s="13">
        <v>0</v>
      </c>
      <c r="V23" s="14">
        <v>0</v>
      </c>
      <c r="W23" s="14">
        <v>0</v>
      </c>
      <c r="X23" s="14">
        <v>4903.572020425665</v>
      </c>
      <c r="Y23" s="13">
        <v>103263.55030314856</v>
      </c>
      <c r="Z23" s="14">
        <v>94401.634611642541</v>
      </c>
      <c r="AA23" s="14">
        <v>94876.490565874992</v>
      </c>
      <c r="AB23" s="15">
        <v>8291.5504134225557</v>
      </c>
    </row>
    <row r="24" spans="1:28" s="1" customFormat="1" x14ac:dyDescent="0.3">
      <c r="A24" s="327">
        <v>2</v>
      </c>
      <c r="B24" s="179">
        <v>2024</v>
      </c>
      <c r="C24" s="23" t="s">
        <v>1</v>
      </c>
      <c r="D24" s="13">
        <f t="shared" si="3"/>
        <v>542.5091409429541</v>
      </c>
      <c r="E24" s="14">
        <f t="shared" si="0"/>
        <v>2318.8509107799091</v>
      </c>
      <c r="F24" s="14">
        <f t="shared" si="1"/>
        <v>202.33479204894019</v>
      </c>
      <c r="G24" s="15">
        <f t="shared" si="2"/>
        <v>150.20799576881544</v>
      </c>
      <c r="H24" s="7">
        <v>114.72020656362703</v>
      </c>
      <c r="I24" s="8">
        <v>558.32233013431039</v>
      </c>
      <c r="J24" s="8">
        <v>49.076001075250865</v>
      </c>
      <c r="K24" s="9">
        <v>403.5888842550803</v>
      </c>
      <c r="L24" s="7">
        <v>110.62808253869443</v>
      </c>
      <c r="M24" s="8">
        <v>583.30492572975072</v>
      </c>
      <c r="N24" s="8">
        <v>52.174144988877458</v>
      </c>
      <c r="O24" s="8">
        <v>51.1130763806934</v>
      </c>
      <c r="P24" s="9">
        <v>5566.6155006344306</v>
      </c>
      <c r="Q24" s="13">
        <v>1E-3</v>
      </c>
      <c r="R24" s="14">
        <v>1E-3</v>
      </c>
      <c r="S24" s="14">
        <v>1E-3</v>
      </c>
      <c r="T24" s="14">
        <v>0</v>
      </c>
      <c r="U24" s="13">
        <v>0</v>
      </c>
      <c r="V24" s="14">
        <v>0</v>
      </c>
      <c r="W24" s="14">
        <v>0</v>
      </c>
      <c r="X24" s="14">
        <v>5214.1386927600433</v>
      </c>
      <c r="Y24" s="13">
        <v>108766.45549594141</v>
      </c>
      <c r="Z24" s="14">
        <v>95524.696164504028</v>
      </c>
      <c r="AA24" s="14">
        <v>94826.394065601562</v>
      </c>
      <c r="AB24" s="15">
        <v>8560.1562319026307</v>
      </c>
    </row>
    <row r="25" spans="1:28" s="1" customFormat="1" ht="16.2" thickBot="1" x14ac:dyDescent="0.35">
      <c r="A25" s="409">
        <v>2</v>
      </c>
      <c r="B25" s="180">
        <v>2025</v>
      </c>
      <c r="C25" s="24" t="s">
        <v>1</v>
      </c>
      <c r="D25" s="19">
        <f t="shared" si="3"/>
        <v>588.29329903934911</v>
      </c>
      <c r="E25" s="20">
        <f t="shared" si="0"/>
        <v>2494.7989155650675</v>
      </c>
      <c r="F25" s="20">
        <f t="shared" si="1"/>
        <v>219.57119394084043</v>
      </c>
      <c r="G25" s="21">
        <f t="shared" si="2"/>
        <v>163.60904996218036</v>
      </c>
      <c r="H25" s="16">
        <v>118.26426790467158</v>
      </c>
      <c r="I25" s="17">
        <v>598.08714854669961</v>
      </c>
      <c r="J25" s="17">
        <v>53.787315089446054</v>
      </c>
      <c r="K25" s="18">
        <v>425.72593792106261</v>
      </c>
      <c r="L25" s="16">
        <v>113.38481973326827</v>
      </c>
      <c r="M25" s="17">
        <v>626.11185619247954</v>
      </c>
      <c r="N25" s="17">
        <v>57.364718906115812</v>
      </c>
      <c r="O25" s="17">
        <v>52.45201666653324</v>
      </c>
      <c r="P25" s="18">
        <v>5928.2487555377975</v>
      </c>
      <c r="Q25" s="19">
        <v>1E-3</v>
      </c>
      <c r="R25" s="20">
        <v>1E-3</v>
      </c>
      <c r="S25" s="20">
        <v>1E-3</v>
      </c>
      <c r="T25" s="20">
        <v>0</v>
      </c>
      <c r="U25" s="19">
        <v>0</v>
      </c>
      <c r="V25" s="20">
        <v>0</v>
      </c>
      <c r="W25" s="20">
        <v>0</v>
      </c>
      <c r="X25" s="20">
        <v>5554.9738342832679</v>
      </c>
      <c r="Y25" s="19">
        <v>114411.10757825567</v>
      </c>
      <c r="Z25" s="20">
        <v>95939.822812488012</v>
      </c>
      <c r="AA25" s="20">
        <v>93890.86352871792</v>
      </c>
      <c r="AB25" s="21">
        <v>8839.038954276446</v>
      </c>
    </row>
    <row r="26" spans="1:28" s="1" customFormat="1" x14ac:dyDescent="0.3">
      <c r="A26" s="47">
        <v>2</v>
      </c>
      <c r="B26" s="178">
        <v>2026</v>
      </c>
      <c r="C26" s="22" t="s">
        <v>1</v>
      </c>
      <c r="D26" s="10">
        <f t="shared" si="3"/>
        <v>649.41235232634506</v>
      </c>
      <c r="E26" s="11">
        <f t="shared" si="0"/>
        <v>2702.0967496004123</v>
      </c>
      <c r="F26" s="11">
        <f t="shared" si="1"/>
        <v>240.06160388409396</v>
      </c>
      <c r="G26" s="12">
        <f t="shared" si="2"/>
        <v>179.14234845683194</v>
      </c>
      <c r="H26" s="4">
        <v>113.91126366292406</v>
      </c>
      <c r="I26" s="5">
        <v>644.53946502152507</v>
      </c>
      <c r="J26" s="5">
        <v>59.484051642256453</v>
      </c>
      <c r="K26" s="6">
        <v>451.947726976181</v>
      </c>
      <c r="L26" s="4">
        <v>109.23890363723179</v>
      </c>
      <c r="M26" s="5">
        <v>675.57719737051411</v>
      </c>
      <c r="N26" s="5">
        <v>63.55510800826351</v>
      </c>
      <c r="O26" s="5">
        <v>52.376003165584244</v>
      </c>
      <c r="P26" s="6">
        <v>6383.6256520043116</v>
      </c>
      <c r="Q26" s="10">
        <v>1E-3</v>
      </c>
      <c r="R26" s="11">
        <v>1E-3</v>
      </c>
      <c r="S26" s="11">
        <v>1E-3</v>
      </c>
      <c r="T26" s="11">
        <v>0</v>
      </c>
      <c r="U26" s="10">
        <v>0</v>
      </c>
      <c r="V26" s="11">
        <v>0</v>
      </c>
      <c r="W26" s="11">
        <v>0</v>
      </c>
      <c r="X26" s="11">
        <v>5984.0529281937143</v>
      </c>
      <c r="Y26" s="10">
        <v>131123.85573831078</v>
      </c>
      <c r="Z26" s="11">
        <v>96422.684123359271</v>
      </c>
      <c r="AA26" s="11">
        <v>92821.802431020697</v>
      </c>
      <c r="AB26" s="12">
        <v>9116.7048058287619</v>
      </c>
    </row>
    <row r="27" spans="1:28" s="1" customFormat="1" x14ac:dyDescent="0.3">
      <c r="A27" s="327">
        <v>2</v>
      </c>
      <c r="B27" s="179">
        <v>2027</v>
      </c>
      <c r="C27" s="23" t="s">
        <v>1</v>
      </c>
      <c r="D27" s="13">
        <f t="shared" si="3"/>
        <v>717.6105607532304</v>
      </c>
      <c r="E27" s="14">
        <f t="shared" si="0"/>
        <v>2924.7080964562006</v>
      </c>
      <c r="F27" s="14">
        <f t="shared" si="1"/>
        <v>262.49818081064524</v>
      </c>
      <c r="G27" s="15">
        <f t="shared" si="2"/>
        <v>197.08901691243599</v>
      </c>
      <c r="H27" s="7">
        <v>108.74371508433626</v>
      </c>
      <c r="I27" s="8">
        <v>698.4944606219874</v>
      </c>
      <c r="J27" s="8">
        <v>66.337814766738802</v>
      </c>
      <c r="K27" s="9">
        <v>482.00634498308398</v>
      </c>
      <c r="L27" s="7">
        <v>104.43213611067962</v>
      </c>
      <c r="M27" s="8">
        <v>732.40610422881605</v>
      </c>
      <c r="N27" s="8">
        <v>70.893963000230073</v>
      </c>
      <c r="O27" s="8">
        <v>52.351959362180708</v>
      </c>
      <c r="P27" s="9">
        <v>6909.2275361957591</v>
      </c>
      <c r="Q27" s="13">
        <v>1E-3</v>
      </c>
      <c r="R27" s="14">
        <v>1E-3</v>
      </c>
      <c r="S27" s="14">
        <v>1E-3</v>
      </c>
      <c r="T27" s="14">
        <v>0</v>
      </c>
      <c r="U27" s="13">
        <v>0</v>
      </c>
      <c r="V27" s="14">
        <v>0</v>
      </c>
      <c r="W27" s="14">
        <v>0</v>
      </c>
      <c r="X27" s="14">
        <v>6479.5721505748552</v>
      </c>
      <c r="Y27" s="13">
        <v>151779.28107867017</v>
      </c>
      <c r="Z27" s="14">
        <v>96304.681011489069</v>
      </c>
      <c r="AA27" s="14">
        <v>91010.808539203921</v>
      </c>
      <c r="AB27" s="15">
        <v>9404.5388326685097</v>
      </c>
    </row>
    <row r="28" spans="1:28" s="1" customFormat="1" x14ac:dyDescent="0.3">
      <c r="A28" s="327">
        <v>2</v>
      </c>
      <c r="B28" s="179">
        <v>2028</v>
      </c>
      <c r="C28" s="23" t="s">
        <v>1</v>
      </c>
      <c r="D28" s="13">
        <f t="shared" si="3"/>
        <v>794.94308307748406</v>
      </c>
      <c r="E28" s="14">
        <f t="shared" si="0"/>
        <v>3168.8083289757819</v>
      </c>
      <c r="F28" s="14">
        <f t="shared" si="1"/>
        <v>297.75086312976748</v>
      </c>
      <c r="G28" s="15">
        <f t="shared" si="2"/>
        <v>218.15397798095995</v>
      </c>
      <c r="H28" s="7">
        <v>102.88278652524303</v>
      </c>
      <c r="I28" s="8">
        <v>761.1976716090594</v>
      </c>
      <c r="J28" s="8">
        <v>75.796174167921052</v>
      </c>
      <c r="K28" s="9">
        <v>517.11638862173743</v>
      </c>
      <c r="L28" s="7">
        <v>99.097150532505381</v>
      </c>
      <c r="M28" s="8">
        <v>798.05382561347096</v>
      </c>
      <c r="N28" s="8">
        <v>78.498320967090947</v>
      </c>
      <c r="O28" s="8">
        <v>52.027148639616613</v>
      </c>
      <c r="P28" s="9">
        <v>7560.6459684551701</v>
      </c>
      <c r="Q28" s="13">
        <v>1E-3</v>
      </c>
      <c r="R28" s="14">
        <v>1E-3</v>
      </c>
      <c r="S28" s="14">
        <v>1E-3</v>
      </c>
      <c r="T28" s="14">
        <v>0</v>
      </c>
      <c r="U28" s="13">
        <v>0</v>
      </c>
      <c r="V28" s="14">
        <v>0</v>
      </c>
      <c r="W28" s="14">
        <v>0</v>
      </c>
      <c r="X28" s="14">
        <v>7095.5557284730494</v>
      </c>
      <c r="Y28" s="13">
        <v>177713.79963834956</v>
      </c>
      <c r="Z28" s="14">
        <v>95747.260251571657</v>
      </c>
      <c r="AA28" s="14">
        <v>90351.12823521666</v>
      </c>
      <c r="AB28" s="15">
        <v>9702.9249197366516</v>
      </c>
    </row>
    <row r="29" spans="1:28" s="1" customFormat="1" x14ac:dyDescent="0.3">
      <c r="A29" s="327">
        <v>2</v>
      </c>
      <c r="B29" s="179">
        <v>2029</v>
      </c>
      <c r="C29" s="23" t="s">
        <v>1</v>
      </c>
      <c r="D29" s="13">
        <f t="shared" si="3"/>
        <v>882.433537784902</v>
      </c>
      <c r="E29" s="14">
        <f t="shared" si="0"/>
        <v>3433.6342588053735</v>
      </c>
      <c r="F29" s="14">
        <f t="shared" si="1"/>
        <v>345.69475100913081</v>
      </c>
      <c r="G29" s="15">
        <f t="shared" si="2"/>
        <v>242.64515259467095</v>
      </c>
      <c r="H29" s="7">
        <v>96.534467053168626</v>
      </c>
      <c r="I29" s="8">
        <v>834.34689697714907</v>
      </c>
      <c r="J29" s="8">
        <v>88.213928996437232</v>
      </c>
      <c r="K29" s="9">
        <v>557.40136566539468</v>
      </c>
      <c r="L29" s="7">
        <v>93.22491106811259</v>
      </c>
      <c r="M29" s="8">
        <v>873.51504867410858</v>
      </c>
      <c r="N29" s="8">
        <v>86.735540549455948</v>
      </c>
      <c r="O29" s="8">
        <v>51.799329525237752</v>
      </c>
      <c r="P29" s="9">
        <v>8339.1880823518441</v>
      </c>
      <c r="Q29" s="13">
        <v>1E-3</v>
      </c>
      <c r="R29" s="14">
        <v>1E-3</v>
      </c>
      <c r="S29" s="14">
        <v>1E-3</v>
      </c>
      <c r="T29" s="14">
        <v>0</v>
      </c>
      <c r="U29" s="13">
        <v>0</v>
      </c>
      <c r="V29" s="14">
        <v>0</v>
      </c>
      <c r="W29" s="14">
        <v>0</v>
      </c>
      <c r="X29" s="14">
        <v>7684.9423951848257</v>
      </c>
      <c r="Y29" s="13">
        <v>210245.85299543076</v>
      </c>
      <c r="Z29" s="14">
        <v>94653.181115248401</v>
      </c>
      <c r="AA29" s="14">
        <v>90132.923039071655</v>
      </c>
      <c r="AB29" s="15">
        <v>10012.244055081095</v>
      </c>
    </row>
    <row r="30" spans="1:28" s="1" customFormat="1" x14ac:dyDescent="0.3">
      <c r="A30" s="327">
        <v>2</v>
      </c>
      <c r="B30" s="179">
        <v>2030</v>
      </c>
      <c r="C30" s="23" t="s">
        <v>1</v>
      </c>
      <c r="D30" s="13">
        <f t="shared" si="3"/>
        <v>981.33099175189966</v>
      </c>
      <c r="E30" s="14">
        <f t="shared" si="0"/>
        <v>3720.3237756187013</v>
      </c>
      <c r="F30" s="14">
        <f t="shared" si="1"/>
        <v>397.82665073291275</v>
      </c>
      <c r="G30" s="15">
        <f t="shared" si="2"/>
        <v>271.1518111089029</v>
      </c>
      <c r="H30" s="7">
        <v>89.796061270709956</v>
      </c>
      <c r="I30" s="8">
        <v>919.87912586109428</v>
      </c>
      <c r="J30" s="8">
        <v>103.11009617466836</v>
      </c>
      <c r="K30" s="9">
        <v>603.55574520837092</v>
      </c>
      <c r="L30" s="7">
        <v>86.996232064140727</v>
      </c>
      <c r="M30" s="8">
        <v>960.3738015643687</v>
      </c>
      <c r="N30" s="8">
        <v>96.854788098896833</v>
      </c>
      <c r="O30" s="8">
        <v>51.631362078724948</v>
      </c>
      <c r="P30" s="9">
        <v>9256.8994596456942</v>
      </c>
      <c r="Q30" s="13">
        <v>1E-3</v>
      </c>
      <c r="R30" s="14">
        <v>1E-3</v>
      </c>
      <c r="S30" s="14">
        <v>2.2407754873552728</v>
      </c>
      <c r="T30" s="14">
        <v>0</v>
      </c>
      <c r="U30" s="13">
        <v>0</v>
      </c>
      <c r="V30" s="14">
        <v>0</v>
      </c>
      <c r="W30" s="14">
        <v>0</v>
      </c>
      <c r="X30" s="14">
        <v>8375.824151957604</v>
      </c>
      <c r="Y30" s="13">
        <v>251354.15174001476</v>
      </c>
      <c r="Z30" s="14">
        <v>93020.315858489426</v>
      </c>
      <c r="AA30" s="14">
        <v>88740.223375961985</v>
      </c>
      <c r="AB30" s="15">
        <v>10332.917390011236</v>
      </c>
    </row>
    <row r="31" spans="1:28" s="1" customFormat="1" x14ac:dyDescent="0.3">
      <c r="A31" s="327">
        <v>3</v>
      </c>
      <c r="B31" s="179">
        <v>2018</v>
      </c>
      <c r="C31" s="23" t="s">
        <v>2</v>
      </c>
      <c r="D31" s="13">
        <f t="shared" si="3"/>
        <v>335.90545398292721</v>
      </c>
      <c r="E31" s="14">
        <f t="shared" si="0"/>
        <v>289.99579771538401</v>
      </c>
      <c r="F31" s="14">
        <f t="shared" si="1"/>
        <v>23.781911346745357</v>
      </c>
      <c r="G31" s="15">
        <f t="shared" si="2"/>
        <v>138.22392833777454</v>
      </c>
      <c r="H31" s="7">
        <v>97.043212590161858</v>
      </c>
      <c r="I31" s="8">
        <v>82.8119700845659</v>
      </c>
      <c r="J31" s="8">
        <v>6.4309587999049436</v>
      </c>
      <c r="K31" s="9">
        <v>430.27491767376745</v>
      </c>
      <c r="L31" s="7">
        <v>101.39359082091111</v>
      </c>
      <c r="M31" s="8">
        <v>88.501306752352946</v>
      </c>
      <c r="N31" s="8">
        <v>6.7414787438819701</v>
      </c>
      <c r="O31" s="8">
        <v>30.359288697347203</v>
      </c>
      <c r="P31" s="9">
        <v>1182.1128043851913</v>
      </c>
      <c r="Q31" s="13">
        <v>1E-3</v>
      </c>
      <c r="R31" s="14">
        <v>1E-3</v>
      </c>
      <c r="S31" s="14">
        <v>1E-3</v>
      </c>
      <c r="T31" s="14">
        <v>0</v>
      </c>
      <c r="U31" s="13">
        <v>0</v>
      </c>
      <c r="V31" s="14">
        <v>0</v>
      </c>
      <c r="W31" s="14">
        <v>0</v>
      </c>
      <c r="X31" s="14">
        <v>782.19617540877118</v>
      </c>
      <c r="Y31" s="13">
        <v>79612.218468440959</v>
      </c>
      <c r="Z31" s="14">
        <v>80542.744492645958</v>
      </c>
      <c r="AA31" s="14">
        <v>85054.8072214719</v>
      </c>
      <c r="AB31" s="15">
        <v>7388.6490268978041</v>
      </c>
    </row>
    <row r="32" spans="1:28" s="1" customFormat="1" ht="16.2" thickBot="1" x14ac:dyDescent="0.35">
      <c r="A32" s="409">
        <v>3</v>
      </c>
      <c r="B32" s="180">
        <v>2019</v>
      </c>
      <c r="C32" s="24" t="s">
        <v>2</v>
      </c>
      <c r="D32" s="19">
        <f t="shared" si="3"/>
        <v>365.95087162751292</v>
      </c>
      <c r="E32" s="20">
        <f t="shared" si="0"/>
        <v>314.75278680916642</v>
      </c>
      <c r="F32" s="20">
        <f t="shared" si="1"/>
        <v>25.389569104662144</v>
      </c>
      <c r="G32" s="21">
        <f t="shared" si="2"/>
        <v>141.54152033091955</v>
      </c>
      <c r="H32" s="16">
        <v>99.971623482384828</v>
      </c>
      <c r="I32" s="17">
        <v>85.787480744138222</v>
      </c>
      <c r="J32" s="17">
        <v>6.6452465036664945</v>
      </c>
      <c r="K32" s="18">
        <v>423.35093431195736</v>
      </c>
      <c r="L32" s="16">
        <v>106.19833178561781</v>
      </c>
      <c r="M32" s="17">
        <v>93.948269892851613</v>
      </c>
      <c r="N32" s="17">
        <v>7.2623574430081472</v>
      </c>
      <c r="O32" s="17">
        <v>32.087479370511744</v>
      </c>
      <c r="P32" s="18">
        <v>1234.0811219285545</v>
      </c>
      <c r="Q32" s="19">
        <v>1E-3</v>
      </c>
      <c r="R32" s="20">
        <v>1E-3</v>
      </c>
      <c r="S32" s="20">
        <v>1E-3</v>
      </c>
      <c r="T32" s="20">
        <v>0</v>
      </c>
      <c r="U32" s="19">
        <v>0</v>
      </c>
      <c r="V32" s="20">
        <v>0</v>
      </c>
      <c r="W32" s="20">
        <v>0</v>
      </c>
      <c r="X32" s="20">
        <v>842.81666698710899</v>
      </c>
      <c r="Y32" s="19">
        <v>84192.591399857221</v>
      </c>
      <c r="Z32" s="20">
        <v>84386.603194493306</v>
      </c>
      <c r="AA32" s="20">
        <v>87876.362311771445</v>
      </c>
      <c r="AB32" s="21">
        <v>7689.7313877481174</v>
      </c>
    </row>
    <row r="33" spans="1:28" s="1" customFormat="1" x14ac:dyDescent="0.3">
      <c r="A33" s="47">
        <v>3</v>
      </c>
      <c r="B33" s="178">
        <v>2020</v>
      </c>
      <c r="C33" s="22" t="s">
        <v>2</v>
      </c>
      <c r="D33" s="10">
        <f t="shared" si="3"/>
        <v>399.00198052392773</v>
      </c>
      <c r="E33" s="11">
        <f t="shared" si="0"/>
        <v>341.55425726087958</v>
      </c>
      <c r="F33" s="11">
        <f t="shared" si="1"/>
        <v>27.731375997553524</v>
      </c>
      <c r="G33" s="12">
        <f t="shared" si="2"/>
        <v>150.13169330171954</v>
      </c>
      <c r="H33" s="4">
        <v>103.06563370760568</v>
      </c>
      <c r="I33" s="5">
        <v>89.415964925030508</v>
      </c>
      <c r="J33" s="5">
        <v>6.998075543879624</v>
      </c>
      <c r="K33" s="6">
        <v>436.63904887389339</v>
      </c>
      <c r="L33" s="4">
        <v>111.13997832055838</v>
      </c>
      <c r="M33" s="5">
        <v>100.2630676436724</v>
      </c>
      <c r="N33" s="5">
        <v>7.8048911697309258</v>
      </c>
      <c r="O33" s="5">
        <v>34.1290047347129</v>
      </c>
      <c r="P33" s="6">
        <v>1296.7195033572143</v>
      </c>
      <c r="Q33" s="10">
        <v>1E-3</v>
      </c>
      <c r="R33" s="11">
        <v>1E-3</v>
      </c>
      <c r="S33" s="11">
        <v>1E-3</v>
      </c>
      <c r="T33" s="11">
        <v>0</v>
      </c>
      <c r="U33" s="10">
        <v>0</v>
      </c>
      <c r="V33" s="11">
        <v>0</v>
      </c>
      <c r="W33" s="11">
        <v>0</v>
      </c>
      <c r="X33" s="11">
        <v>894.20845921803391</v>
      </c>
      <c r="Y33" s="10">
        <v>89040.791017550611</v>
      </c>
      <c r="Z33" s="11">
        <v>87856.211400131579</v>
      </c>
      <c r="AA33" s="11">
        <v>91142.435365899568</v>
      </c>
      <c r="AB33" s="12">
        <v>7908.200044968552</v>
      </c>
    </row>
    <row r="34" spans="1:28" s="1" customFormat="1" x14ac:dyDescent="0.3">
      <c r="A34" s="327">
        <v>3</v>
      </c>
      <c r="B34" s="179">
        <v>2021</v>
      </c>
      <c r="C34" s="23" t="s">
        <v>2</v>
      </c>
      <c r="D34" s="13">
        <f t="shared" si="3"/>
        <v>434.46155367959187</v>
      </c>
      <c r="E34" s="14">
        <f t="shared" si="0"/>
        <v>370.02955324400364</v>
      </c>
      <c r="F34" s="14">
        <f t="shared" si="1"/>
        <v>30.251402125262391</v>
      </c>
      <c r="G34" s="15">
        <f t="shared" si="2"/>
        <v>160.85095825293817</v>
      </c>
      <c r="H34" s="7">
        <v>106.23719312805115</v>
      </c>
      <c r="I34" s="8">
        <v>93.706439859092484</v>
      </c>
      <c r="J34" s="8">
        <v>7.4281765350350888</v>
      </c>
      <c r="K34" s="9">
        <v>453.14237053025442</v>
      </c>
      <c r="L34" s="7">
        <v>116.28090183885999</v>
      </c>
      <c r="M34" s="8">
        <v>107.56995151441575</v>
      </c>
      <c r="N34" s="8">
        <v>8.45547247725316</v>
      </c>
      <c r="O34" s="8">
        <v>35.921577070551884</v>
      </c>
      <c r="P34" s="9">
        <v>1361.0995510475486</v>
      </c>
      <c r="Q34" s="13">
        <v>1E-3</v>
      </c>
      <c r="R34" s="14">
        <v>1E-3</v>
      </c>
      <c r="S34" s="14">
        <v>1E-3</v>
      </c>
      <c r="T34" s="14">
        <v>0</v>
      </c>
      <c r="U34" s="13">
        <v>0</v>
      </c>
      <c r="V34" s="14">
        <v>0</v>
      </c>
      <c r="W34" s="14">
        <v>0</v>
      </c>
      <c r="X34" s="14">
        <v>943.87775758784642</v>
      </c>
      <c r="Y34" s="13">
        <v>94059.485575698403</v>
      </c>
      <c r="Z34" s="14">
        <v>90822.783763951506</v>
      </c>
      <c r="AA34" s="14">
        <v>93667.974313664905</v>
      </c>
      <c r="AB34" s="15">
        <v>8164.2598009284438</v>
      </c>
    </row>
    <row r="35" spans="1:28" s="1" customFormat="1" x14ac:dyDescent="0.3">
      <c r="A35" s="327">
        <v>3</v>
      </c>
      <c r="B35" s="179">
        <v>2022</v>
      </c>
      <c r="C35" s="23" t="s">
        <v>2</v>
      </c>
      <c r="D35" s="13">
        <f t="shared" si="3"/>
        <v>472.43042782124343</v>
      </c>
      <c r="E35" s="14">
        <f t="shared" si="0"/>
        <v>400.18141035004635</v>
      </c>
      <c r="F35" s="14">
        <f t="shared" si="1"/>
        <v>32.962711241548767</v>
      </c>
      <c r="G35" s="15">
        <f t="shared" si="2"/>
        <v>173.01540420904476</v>
      </c>
      <c r="H35" s="7">
        <v>109.4965961624132</v>
      </c>
      <c r="I35" s="8">
        <v>98.746777704279026</v>
      </c>
      <c r="J35" s="8">
        <v>7.9488478011765435</v>
      </c>
      <c r="K35" s="9">
        <v>472.15517175287675</v>
      </c>
      <c r="L35" s="7">
        <v>121.63263616006107</v>
      </c>
      <c r="M35" s="8">
        <v>116.03522652415124</v>
      </c>
      <c r="N35" s="8">
        <v>9.2346055987604139</v>
      </c>
      <c r="O35" s="8">
        <v>37.530552820126346</v>
      </c>
      <c r="P35" s="9">
        <v>1429.0109793802546</v>
      </c>
      <c r="Q35" s="13">
        <v>1E-3</v>
      </c>
      <c r="R35" s="14">
        <v>1E-3</v>
      </c>
      <c r="S35" s="14">
        <v>1E-3</v>
      </c>
      <c r="T35" s="14">
        <v>0</v>
      </c>
      <c r="U35" s="13">
        <v>0</v>
      </c>
      <c r="V35" s="14">
        <v>0</v>
      </c>
      <c r="W35" s="14">
        <v>0</v>
      </c>
      <c r="X35" s="14">
        <v>994.38536044750424</v>
      </c>
      <c r="Y35" s="13">
        <v>99235.046756809839</v>
      </c>
      <c r="Z35" s="14">
        <v>93209.851015241977</v>
      </c>
      <c r="AA35" s="14">
        <v>95377.641831738889</v>
      </c>
      <c r="AB35" s="15">
        <v>8428.064617050939</v>
      </c>
    </row>
    <row r="36" spans="1:28" s="1" customFormat="1" x14ac:dyDescent="0.3">
      <c r="A36" s="327">
        <v>3</v>
      </c>
      <c r="B36" s="179">
        <v>2023</v>
      </c>
      <c r="C36" s="23" t="s">
        <v>2</v>
      </c>
      <c r="D36" s="13">
        <f t="shared" si="3"/>
        <v>513.07228150415744</v>
      </c>
      <c r="E36" s="14">
        <f t="shared" si="0"/>
        <v>432.00065784555221</v>
      </c>
      <c r="F36" s="14">
        <f t="shared" si="1"/>
        <v>35.87120119027837</v>
      </c>
      <c r="G36" s="15">
        <f t="shared" si="2"/>
        <v>186.39994267856889</v>
      </c>
      <c r="H36" s="7">
        <v>112.85461262799295</v>
      </c>
      <c r="I36" s="8">
        <v>104.63463748835966</v>
      </c>
      <c r="J36" s="8">
        <v>8.5748711975934668</v>
      </c>
      <c r="K36" s="9">
        <v>493.53312827539736</v>
      </c>
      <c r="L36" s="7">
        <v>127.19907080113435</v>
      </c>
      <c r="M36" s="8">
        <v>125.8573658055505</v>
      </c>
      <c r="N36" s="8">
        <v>10.169165962715358</v>
      </c>
      <c r="O36" s="8">
        <v>38.973206337914817</v>
      </c>
      <c r="P36" s="9">
        <v>1501.6225737604982</v>
      </c>
      <c r="Q36" s="13">
        <v>1E-3</v>
      </c>
      <c r="R36" s="14">
        <v>1E-3</v>
      </c>
      <c r="S36" s="14">
        <v>1E-3</v>
      </c>
      <c r="T36" s="14">
        <v>0</v>
      </c>
      <c r="U36" s="13">
        <v>0</v>
      </c>
      <c r="V36" s="14">
        <v>0</v>
      </c>
      <c r="W36" s="14">
        <v>0</v>
      </c>
      <c r="X36" s="14">
        <v>1047.0616518230156</v>
      </c>
      <c r="Y36" s="13">
        <v>104565.17637869711</v>
      </c>
      <c r="Z36" s="14">
        <v>94959.139429838018</v>
      </c>
      <c r="AA36" s="14">
        <v>96215.745795452749</v>
      </c>
      <c r="AB36" s="15">
        <v>8686.7495533446272</v>
      </c>
    </row>
    <row r="37" spans="1:28" s="1" customFormat="1" x14ac:dyDescent="0.3">
      <c r="A37" s="327">
        <v>3</v>
      </c>
      <c r="B37" s="179">
        <v>2024</v>
      </c>
      <c r="C37" s="23" t="s">
        <v>2</v>
      </c>
      <c r="D37" s="13">
        <f t="shared" ref="D37:D68" si="4">Y37*H37/23000</f>
        <v>556.55779345367353</v>
      </c>
      <c r="E37" s="14">
        <f t="shared" ref="E37:E68" si="5">Z37*I37/23000</f>
        <v>465.49013587662694</v>
      </c>
      <c r="F37" s="14">
        <f t="shared" ref="F37:F68" si="6">AA37*J37/23000</f>
        <v>38.985310176132352</v>
      </c>
      <c r="G37" s="15">
        <f t="shared" ref="G37:G68" si="7">AB37*K37/23000</f>
        <v>201.70634716953765</v>
      </c>
      <c r="H37" s="7">
        <v>116.31367727952505</v>
      </c>
      <c r="I37" s="8">
        <v>111.48060401770539</v>
      </c>
      <c r="J37" s="8">
        <v>9.3242204177882524</v>
      </c>
      <c r="K37" s="9">
        <v>518.04282984372105</v>
      </c>
      <c r="L37" s="7">
        <v>132.98174249486132</v>
      </c>
      <c r="M37" s="8">
        <v>137.26548106095146</v>
      </c>
      <c r="N37" s="8">
        <v>11.291620450370569</v>
      </c>
      <c r="O37" s="8">
        <v>40.174113006497826</v>
      </c>
      <c r="P37" s="9">
        <v>1578.7230624652943</v>
      </c>
      <c r="Q37" s="13">
        <v>1E-3</v>
      </c>
      <c r="R37" s="14">
        <v>1E-3</v>
      </c>
      <c r="S37" s="14">
        <v>1E-3</v>
      </c>
      <c r="T37" s="14">
        <v>0</v>
      </c>
      <c r="U37" s="13">
        <v>0</v>
      </c>
      <c r="V37" s="14">
        <v>0</v>
      </c>
      <c r="W37" s="14">
        <v>0</v>
      </c>
      <c r="X37" s="14">
        <v>1100.8533456280713</v>
      </c>
      <c r="Y37" s="13">
        <v>110054.37665487557</v>
      </c>
      <c r="Z37" s="14">
        <v>96037.092905076512</v>
      </c>
      <c r="AA37" s="14">
        <v>96164.836723554894</v>
      </c>
      <c r="AB37" s="15">
        <v>8955.332875273838</v>
      </c>
    </row>
    <row r="38" spans="1:28" s="1" customFormat="1" x14ac:dyDescent="0.3">
      <c r="A38" s="327">
        <v>3</v>
      </c>
      <c r="B38" s="179">
        <v>2025</v>
      </c>
      <c r="C38" s="23" t="s">
        <v>2</v>
      </c>
      <c r="D38" s="13">
        <f t="shared" si="4"/>
        <v>602.90162912055905</v>
      </c>
      <c r="E38" s="14">
        <f t="shared" si="5"/>
        <v>500.68093814521819</v>
      </c>
      <c r="F38" s="14">
        <f t="shared" si="6"/>
        <v>42.321377304503663</v>
      </c>
      <c r="G38" s="15">
        <f t="shared" si="7"/>
        <v>219.22913883668832</v>
      </c>
      <c r="H38" s="7">
        <v>119.86826428038241</v>
      </c>
      <c r="I38" s="8">
        <v>119.43133610058786</v>
      </c>
      <c r="J38" s="8">
        <v>10.221598417132387</v>
      </c>
      <c r="K38" s="9">
        <v>546.04282745844796</v>
      </c>
      <c r="L38" s="7">
        <v>138.99883364824925</v>
      </c>
      <c r="M38" s="8">
        <v>150.52733079959111</v>
      </c>
      <c r="N38" s="8">
        <v>12.640461416382779</v>
      </c>
      <c r="O38" s="8">
        <v>41.110942712674813</v>
      </c>
      <c r="P38" s="9">
        <v>1660.6985772333173</v>
      </c>
      <c r="Q38" s="13">
        <v>1E-3</v>
      </c>
      <c r="R38" s="14">
        <v>1E-3</v>
      </c>
      <c r="S38" s="14">
        <v>1E-3</v>
      </c>
      <c r="T38" s="14">
        <v>0</v>
      </c>
      <c r="U38" s="13">
        <v>0</v>
      </c>
      <c r="V38" s="14">
        <v>0</v>
      </c>
      <c r="W38" s="14">
        <v>0</v>
      </c>
      <c r="X38" s="14">
        <v>1155.7656924875444</v>
      </c>
      <c r="Y38" s="13">
        <v>115683.14226472272</v>
      </c>
      <c r="Z38" s="14">
        <v>96420.771577412976</v>
      </c>
      <c r="AA38" s="14">
        <v>95228.910223286177</v>
      </c>
      <c r="AB38" s="15">
        <v>9234.2027762053731</v>
      </c>
    </row>
    <row r="39" spans="1:28" s="1" customFormat="1" ht="16.2" thickBot="1" x14ac:dyDescent="0.35">
      <c r="A39" s="409">
        <v>3</v>
      </c>
      <c r="B39" s="180">
        <v>2026</v>
      </c>
      <c r="C39" s="24" t="s">
        <v>2</v>
      </c>
      <c r="D39" s="19">
        <f t="shared" si="4"/>
        <v>663.88829674513408</v>
      </c>
      <c r="E39" s="20">
        <f t="shared" si="5"/>
        <v>542.17804956381303</v>
      </c>
      <c r="F39" s="20">
        <f t="shared" si="6"/>
        <v>46.291085360957837</v>
      </c>
      <c r="G39" s="21">
        <f t="shared" si="7"/>
        <v>239.55131206493482</v>
      </c>
      <c r="H39" s="16">
        <v>115.35730365792493</v>
      </c>
      <c r="I39" s="17">
        <v>128.72660444676444</v>
      </c>
      <c r="J39" s="17">
        <v>11.307312347915357</v>
      </c>
      <c r="K39" s="18">
        <v>579.24653109357087</v>
      </c>
      <c r="L39" s="16">
        <v>135.15284276426354</v>
      </c>
      <c r="M39" s="17">
        <v>166.08303734756089</v>
      </c>
      <c r="N39" s="17">
        <v>14.277541094255755</v>
      </c>
      <c r="O39" s="17">
        <v>43.794614385467263</v>
      </c>
      <c r="P39" s="18">
        <v>1727.025688939656</v>
      </c>
      <c r="Q39" s="19">
        <v>1E-3</v>
      </c>
      <c r="R39" s="20">
        <v>1E-3</v>
      </c>
      <c r="S39" s="20">
        <v>1E-3</v>
      </c>
      <c r="T39" s="20">
        <v>0</v>
      </c>
      <c r="U39" s="19">
        <v>0</v>
      </c>
      <c r="V39" s="20">
        <v>0</v>
      </c>
      <c r="W39" s="20">
        <v>0</v>
      </c>
      <c r="X39" s="20">
        <v>1191.5727722315526</v>
      </c>
      <c r="Y39" s="19">
        <v>132366.39849365177</v>
      </c>
      <c r="Z39" s="20">
        <v>96872.710917538192</v>
      </c>
      <c r="AA39" s="20">
        <v>94159.861383710682</v>
      </c>
      <c r="AB39" s="21">
        <v>9511.8052189137288</v>
      </c>
    </row>
    <row r="40" spans="1:28" s="1" customFormat="1" x14ac:dyDescent="0.3">
      <c r="A40" s="47">
        <v>3</v>
      </c>
      <c r="B40" s="178">
        <v>2027</v>
      </c>
      <c r="C40" s="22" t="s">
        <v>2</v>
      </c>
      <c r="D40" s="10">
        <f t="shared" si="4"/>
        <v>731.90387528451708</v>
      </c>
      <c r="E40" s="11">
        <f t="shared" si="5"/>
        <v>586.90096263650923</v>
      </c>
      <c r="F40" s="11">
        <f t="shared" si="6"/>
        <v>50.651082935760549</v>
      </c>
      <c r="G40" s="12">
        <f t="shared" si="7"/>
        <v>263.04851579720616</v>
      </c>
      <c r="H40" s="4">
        <v>110.03633709010921</v>
      </c>
      <c r="I40" s="5">
        <v>139.53328932231159</v>
      </c>
      <c r="J40" s="5">
        <v>12.614675986310775</v>
      </c>
      <c r="K40" s="6">
        <v>617.38583690940823</v>
      </c>
      <c r="L40" s="4">
        <v>130.20102553170742</v>
      </c>
      <c r="M40" s="5">
        <v>184.26788406764047</v>
      </c>
      <c r="N40" s="5">
        <v>16.255949287347637</v>
      </c>
      <c r="O40" s="5">
        <v>46.686151835139185</v>
      </c>
      <c r="P40" s="6">
        <v>1801.5693479039032</v>
      </c>
      <c r="Q40" s="10">
        <v>1E-3</v>
      </c>
      <c r="R40" s="11">
        <v>1E-3</v>
      </c>
      <c r="S40" s="11">
        <v>1E-3</v>
      </c>
      <c r="T40" s="11">
        <v>0</v>
      </c>
      <c r="U40" s="10">
        <v>0</v>
      </c>
      <c r="V40" s="11">
        <v>0</v>
      </c>
      <c r="W40" s="11">
        <v>0</v>
      </c>
      <c r="X40" s="11">
        <v>1230.8686628296343</v>
      </c>
      <c r="Y40" s="10">
        <v>152983.91037642985</v>
      </c>
      <c r="Z40" s="11">
        <v>96741.94743204728</v>
      </c>
      <c r="AA40" s="11">
        <v>92350.75944770225</v>
      </c>
      <c r="AB40" s="12">
        <v>9799.5702227673592</v>
      </c>
    </row>
    <row r="41" spans="1:28" s="1" customFormat="1" x14ac:dyDescent="0.3">
      <c r="A41" s="327">
        <v>3</v>
      </c>
      <c r="B41" s="179">
        <v>2028</v>
      </c>
      <c r="C41" s="23" t="s">
        <v>2</v>
      </c>
      <c r="D41" s="13">
        <f t="shared" si="4"/>
        <v>809.00873178079848</v>
      </c>
      <c r="E41" s="14">
        <f t="shared" si="5"/>
        <v>636.07426581409698</v>
      </c>
      <c r="F41" s="14">
        <f t="shared" si="6"/>
        <v>57.47344453418193</v>
      </c>
      <c r="G41" s="15">
        <f t="shared" si="7"/>
        <v>290.625476716131</v>
      </c>
      <c r="H41" s="7">
        <v>104.03035950001777</v>
      </c>
      <c r="I41" s="8">
        <v>152.10360721496579</v>
      </c>
      <c r="J41" s="8">
        <v>14.4162940207154</v>
      </c>
      <c r="K41" s="9">
        <v>661.95975069696874</v>
      </c>
      <c r="L41" s="7">
        <v>124.31900755751286</v>
      </c>
      <c r="M41" s="8">
        <v>205.66836969867279</v>
      </c>
      <c r="N41" s="8">
        <v>18.363900689419204</v>
      </c>
      <c r="O41" s="8">
        <v>50.242260912102779</v>
      </c>
      <c r="P41" s="9">
        <v>1896.5255894219881</v>
      </c>
      <c r="Q41" s="13">
        <v>1E-3</v>
      </c>
      <c r="R41" s="14">
        <v>1E-3</v>
      </c>
      <c r="S41" s="14">
        <v>1E-3</v>
      </c>
      <c r="T41" s="14">
        <v>0</v>
      </c>
      <c r="U41" s="13">
        <v>0</v>
      </c>
      <c r="V41" s="14">
        <v>0</v>
      </c>
      <c r="W41" s="14">
        <v>0</v>
      </c>
      <c r="X41" s="14">
        <v>1284.8070996371221</v>
      </c>
      <c r="Y41" s="13">
        <v>178863.1791756443</v>
      </c>
      <c r="Z41" s="14">
        <v>96182.519149912594</v>
      </c>
      <c r="AA41" s="14">
        <v>91694.108235216641</v>
      </c>
      <c r="AB41" s="15">
        <v>10097.87371125376</v>
      </c>
    </row>
    <row r="42" spans="1:28" s="1" customFormat="1" x14ac:dyDescent="0.3">
      <c r="A42" s="327">
        <v>3</v>
      </c>
      <c r="B42" s="179">
        <v>2029</v>
      </c>
      <c r="C42" s="23" t="s">
        <v>2</v>
      </c>
      <c r="D42" s="13">
        <f t="shared" si="4"/>
        <v>896.22513801331888</v>
      </c>
      <c r="E42" s="14">
        <f t="shared" si="5"/>
        <v>689.56528804654272</v>
      </c>
      <c r="F42" s="14">
        <f t="shared" si="6"/>
        <v>66.737977144053104</v>
      </c>
      <c r="G42" s="15">
        <f t="shared" si="7"/>
        <v>322.61500079050558</v>
      </c>
      <c r="H42" s="7">
        <v>97.546552204600246</v>
      </c>
      <c r="I42" s="8">
        <v>166.78647092400595</v>
      </c>
      <c r="J42" s="8">
        <v>16.780419599048386</v>
      </c>
      <c r="K42" s="9">
        <v>712.98718457486189</v>
      </c>
      <c r="L42" s="7">
        <v>117.48190998602739</v>
      </c>
      <c r="M42" s="8">
        <v>230.74902392099446</v>
      </c>
      <c r="N42" s="8">
        <v>20.706825992811048</v>
      </c>
      <c r="O42" s="8">
        <v>53.907688878278933</v>
      </c>
      <c r="P42" s="9">
        <v>2010.2984784356422</v>
      </c>
      <c r="Q42" s="13">
        <v>1E-3</v>
      </c>
      <c r="R42" s="14">
        <v>1E-3</v>
      </c>
      <c r="S42" s="14">
        <v>1E-3</v>
      </c>
      <c r="T42" s="14">
        <v>0</v>
      </c>
      <c r="U42" s="13">
        <v>0</v>
      </c>
      <c r="V42" s="14">
        <v>0</v>
      </c>
      <c r="W42" s="14">
        <v>0</v>
      </c>
      <c r="X42" s="14">
        <v>1351.2179827390592</v>
      </c>
      <c r="Y42" s="13">
        <v>211316.31727045527</v>
      </c>
      <c r="Z42" s="14">
        <v>95091.655439468363</v>
      </c>
      <c r="AA42" s="14">
        <v>91474.081756589061</v>
      </c>
      <c r="AB42" s="15">
        <v>10407.122566454113</v>
      </c>
    </row>
    <row r="43" spans="1:28" s="1" customFormat="1" x14ac:dyDescent="0.3">
      <c r="A43" s="327">
        <v>3</v>
      </c>
      <c r="B43" s="179">
        <v>2030</v>
      </c>
      <c r="C43" s="23" t="s">
        <v>2</v>
      </c>
      <c r="D43" s="13">
        <f t="shared" si="4"/>
        <v>994.80524928770171</v>
      </c>
      <c r="E43" s="14">
        <f t="shared" si="5"/>
        <v>747.69588405453305</v>
      </c>
      <c r="F43" s="14">
        <f t="shared" si="6"/>
        <v>76.843068979670264</v>
      </c>
      <c r="G43" s="15">
        <f t="shared" si="7"/>
        <v>359.87145190251562</v>
      </c>
      <c r="H43" s="7">
        <v>90.68362860215386</v>
      </c>
      <c r="I43" s="8">
        <v>183.96644574059201</v>
      </c>
      <c r="J43" s="8">
        <v>19.619535277361486</v>
      </c>
      <c r="K43" s="9">
        <v>771.55666327210383</v>
      </c>
      <c r="L43" s="7">
        <v>109.9553125916908</v>
      </c>
      <c r="M43" s="8">
        <v>260.26609789921503</v>
      </c>
      <c r="N43" s="8">
        <v>23.635067865777756</v>
      </c>
      <c r="O43" s="8">
        <v>57.891099926727051</v>
      </c>
      <c r="P43" s="9">
        <v>2146.5630419476338</v>
      </c>
      <c r="Q43" s="13">
        <v>1E-3</v>
      </c>
      <c r="R43" s="14">
        <v>1E-3</v>
      </c>
      <c r="S43" s="14">
        <v>1E-3</v>
      </c>
      <c r="T43" s="14">
        <v>0</v>
      </c>
      <c r="U43" s="13">
        <v>0</v>
      </c>
      <c r="V43" s="14">
        <v>0</v>
      </c>
      <c r="W43" s="14">
        <v>0</v>
      </c>
      <c r="X43" s="14">
        <v>1432.8964786022568</v>
      </c>
      <c r="Y43" s="13">
        <v>252311.48208678645</v>
      </c>
      <c r="Z43" s="14">
        <v>93479.032353016519</v>
      </c>
      <c r="AA43" s="14">
        <v>90083.20337596201</v>
      </c>
      <c r="AB43" s="15">
        <v>10727.719411631606</v>
      </c>
    </row>
    <row r="44" spans="1:28" s="1" customFormat="1" x14ac:dyDescent="0.3">
      <c r="A44" s="327">
        <v>4</v>
      </c>
      <c r="B44" s="179">
        <v>2018</v>
      </c>
      <c r="C44" s="23" t="s">
        <v>3</v>
      </c>
      <c r="D44" s="13">
        <f t="shared" si="4"/>
        <v>211.66039127764429</v>
      </c>
      <c r="E44" s="14">
        <f t="shared" si="5"/>
        <v>204.00078832850593</v>
      </c>
      <c r="F44" s="14">
        <f t="shared" si="6"/>
        <v>18.766458267973693</v>
      </c>
      <c r="G44" s="15">
        <f t="shared" si="7"/>
        <v>105.19047870871012</v>
      </c>
      <c r="H44" s="7">
        <v>58.980659438163073</v>
      </c>
      <c r="I44" s="8">
        <v>58.138044069897646</v>
      </c>
      <c r="J44" s="8">
        <v>5.147024208227311</v>
      </c>
      <c r="K44" s="9">
        <v>312.95915404968321</v>
      </c>
      <c r="L44" s="7">
        <v>73.273547456555377</v>
      </c>
      <c r="M44" s="8">
        <v>76.396207453537386</v>
      </c>
      <c r="N44" s="8">
        <v>6.6961833275157927</v>
      </c>
      <c r="O44" s="8">
        <v>18.402649429558512</v>
      </c>
      <c r="P44" s="9">
        <v>787.98536010137286</v>
      </c>
      <c r="Q44" s="13">
        <v>1E-3</v>
      </c>
      <c r="R44" s="14">
        <v>1E-3</v>
      </c>
      <c r="S44" s="14">
        <v>1E-3</v>
      </c>
      <c r="T44" s="14">
        <v>0</v>
      </c>
      <c r="U44" s="13">
        <v>0</v>
      </c>
      <c r="V44" s="14">
        <v>0</v>
      </c>
      <c r="W44" s="14">
        <v>0</v>
      </c>
      <c r="X44" s="14">
        <v>321.35190063861182</v>
      </c>
      <c r="Y44" s="13">
        <v>82538.734659109075</v>
      </c>
      <c r="Z44" s="14">
        <v>80704.781294578162</v>
      </c>
      <c r="AA44" s="14">
        <v>83859.823210750415</v>
      </c>
      <c r="AB44" s="15">
        <v>7730.6606277324245</v>
      </c>
    </row>
    <row r="45" spans="1:28" s="1" customFormat="1" x14ac:dyDescent="0.3">
      <c r="A45" s="327">
        <v>4</v>
      </c>
      <c r="B45" s="179">
        <v>2019</v>
      </c>
      <c r="C45" s="23" t="s">
        <v>3</v>
      </c>
      <c r="D45" s="13">
        <f t="shared" si="4"/>
        <v>229.83789495266237</v>
      </c>
      <c r="E45" s="14">
        <f t="shared" si="5"/>
        <v>222.18783285385985</v>
      </c>
      <c r="F45" s="14">
        <f t="shared" si="6"/>
        <v>20.234615450649837</v>
      </c>
      <c r="G45" s="15">
        <f t="shared" si="7"/>
        <v>110.84860282929598</v>
      </c>
      <c r="H45" s="7">
        <v>60.67991199055853</v>
      </c>
      <c r="I45" s="8">
        <v>60.312019411321799</v>
      </c>
      <c r="J45" s="8">
        <v>5.3423393463490703</v>
      </c>
      <c r="K45" s="9">
        <v>317.43421997600706</v>
      </c>
      <c r="L45" s="7">
        <v>75.586467059160114</v>
      </c>
      <c r="M45" s="8">
        <v>79.268634146583366</v>
      </c>
      <c r="N45" s="8">
        <v>7.0287545638706579</v>
      </c>
      <c r="O45" s="8">
        <v>18.476295393634956</v>
      </c>
      <c r="P45" s="9">
        <v>824.01290052454817</v>
      </c>
      <c r="Q45" s="13">
        <v>1E-3</v>
      </c>
      <c r="R45" s="14">
        <v>1E-3</v>
      </c>
      <c r="S45" s="14">
        <v>1E-3</v>
      </c>
      <c r="T45" s="14">
        <v>0</v>
      </c>
      <c r="U45" s="13">
        <v>0</v>
      </c>
      <c r="V45" s="14">
        <v>0</v>
      </c>
      <c r="W45" s="14">
        <v>0</v>
      </c>
      <c r="X45" s="14">
        <v>372.79341160851504</v>
      </c>
      <c r="Y45" s="13">
        <v>87117.324506564051</v>
      </c>
      <c r="Z45" s="14">
        <v>84731.372046870398</v>
      </c>
      <c r="AA45" s="14">
        <v>87114.674900424623</v>
      </c>
      <c r="AB45" s="15">
        <v>8031.6415327449904</v>
      </c>
    </row>
    <row r="46" spans="1:28" s="1" customFormat="1" ht="16.2" thickBot="1" x14ac:dyDescent="0.35">
      <c r="A46" s="409">
        <v>4</v>
      </c>
      <c r="B46" s="180">
        <v>2020</v>
      </c>
      <c r="C46" s="24" t="s">
        <v>3</v>
      </c>
      <c r="D46" s="19">
        <f t="shared" si="4"/>
        <v>249.82427115733546</v>
      </c>
      <c r="E46" s="20">
        <f t="shared" si="5"/>
        <v>241.80264893241608</v>
      </c>
      <c r="F46" s="20">
        <f t="shared" si="6"/>
        <v>22.116399550839425</v>
      </c>
      <c r="G46" s="21">
        <f t="shared" si="7"/>
        <v>117.72011477905055</v>
      </c>
      <c r="H46" s="16">
        <v>62.480983265925929</v>
      </c>
      <c r="I46" s="17">
        <v>62.938742720826141</v>
      </c>
      <c r="J46" s="17">
        <v>5.6281573214302227</v>
      </c>
      <c r="K46" s="18">
        <v>328.18858248420247</v>
      </c>
      <c r="L46" s="16">
        <v>77.907521860843147</v>
      </c>
      <c r="M46" s="17">
        <v>82.677253636967123</v>
      </c>
      <c r="N46" s="17">
        <v>7.3908065180085556</v>
      </c>
      <c r="O46" s="17">
        <v>18.718255354289177</v>
      </c>
      <c r="P46" s="18">
        <v>867.06062360214992</v>
      </c>
      <c r="Q46" s="19">
        <v>1E-3</v>
      </c>
      <c r="R46" s="20">
        <v>1E-3</v>
      </c>
      <c r="S46" s="20">
        <v>1E-3</v>
      </c>
      <c r="T46" s="20">
        <v>0</v>
      </c>
      <c r="U46" s="19">
        <v>0</v>
      </c>
      <c r="V46" s="20">
        <v>0</v>
      </c>
      <c r="W46" s="20">
        <v>0</v>
      </c>
      <c r="X46" s="20">
        <v>417.46990025521308</v>
      </c>
      <c r="Y46" s="19">
        <v>91963.313255863555</v>
      </c>
      <c r="Z46" s="20">
        <v>88363.076302846253</v>
      </c>
      <c r="AA46" s="20">
        <v>90380.769516236993</v>
      </c>
      <c r="AB46" s="21">
        <v>8250.0208246839065</v>
      </c>
    </row>
    <row r="47" spans="1:28" s="1" customFormat="1" x14ac:dyDescent="0.3">
      <c r="A47" s="47">
        <v>4</v>
      </c>
      <c r="B47" s="178">
        <v>2021</v>
      </c>
      <c r="C47" s="22" t="s">
        <v>3</v>
      </c>
      <c r="D47" s="10">
        <f t="shared" si="4"/>
        <v>271.254872399921</v>
      </c>
      <c r="E47" s="11">
        <f t="shared" si="5"/>
        <v>262.56563420786438</v>
      </c>
      <c r="F47" s="11">
        <f t="shared" si="6"/>
        <v>24.139445557578089</v>
      </c>
      <c r="G47" s="12">
        <f t="shared" si="7"/>
        <v>126.30252803697688</v>
      </c>
      <c r="H47" s="4">
        <v>64.331784766176284</v>
      </c>
      <c r="I47" s="5">
        <v>66.02317580464431</v>
      </c>
      <c r="J47" s="5">
        <v>5.9759770642975516</v>
      </c>
      <c r="K47" s="6">
        <v>341.51866179418403</v>
      </c>
      <c r="L47" s="4">
        <v>80.271563870966986</v>
      </c>
      <c r="M47" s="5">
        <v>86.674035004908291</v>
      </c>
      <c r="N47" s="5">
        <v>7.8372212625441833</v>
      </c>
      <c r="O47" s="5">
        <v>18.885696989961605</v>
      </c>
      <c r="P47" s="6">
        <v>911.64624837302665</v>
      </c>
      <c r="Q47" s="10">
        <v>1E-3</v>
      </c>
      <c r="R47" s="11">
        <v>1E-3</v>
      </c>
      <c r="S47" s="11">
        <v>1E-3</v>
      </c>
      <c r="T47" s="11">
        <v>0</v>
      </c>
      <c r="U47" s="10">
        <v>0</v>
      </c>
      <c r="V47" s="11">
        <v>0</v>
      </c>
      <c r="W47" s="11">
        <v>0</v>
      </c>
      <c r="X47" s="11">
        <v>454.16153065002754</v>
      </c>
      <c r="Y47" s="10">
        <v>96979.464939054335</v>
      </c>
      <c r="Z47" s="11">
        <v>91468.026388940751</v>
      </c>
      <c r="AA47" s="11">
        <v>92906.522540269827</v>
      </c>
      <c r="AB47" s="12">
        <v>8506.0011935779348</v>
      </c>
    </row>
    <row r="48" spans="1:28" s="1" customFormat="1" x14ac:dyDescent="0.3">
      <c r="A48" s="327">
        <v>4</v>
      </c>
      <c r="B48" s="179">
        <v>2022</v>
      </c>
      <c r="C48" s="23" t="s">
        <v>3</v>
      </c>
      <c r="D48" s="13">
        <f t="shared" si="4"/>
        <v>294.19007994694471</v>
      </c>
      <c r="E48" s="14">
        <f t="shared" si="5"/>
        <v>284.44838041310874</v>
      </c>
      <c r="F48" s="14">
        <f t="shared" si="6"/>
        <v>26.313560105843855</v>
      </c>
      <c r="G48" s="15">
        <f t="shared" si="7"/>
        <v>136.04849964698298</v>
      </c>
      <c r="H48" s="7">
        <v>66.238176110111837</v>
      </c>
      <c r="I48" s="8">
        <v>69.625905362714136</v>
      </c>
      <c r="J48" s="8">
        <v>6.3964661993617096</v>
      </c>
      <c r="K48" s="9">
        <v>356.80837193426163</v>
      </c>
      <c r="L48" s="7">
        <v>82.681967953035411</v>
      </c>
      <c r="M48" s="8">
        <v>91.341946379967425</v>
      </c>
      <c r="N48" s="8">
        <v>8.3816141718463406</v>
      </c>
      <c r="O48" s="8">
        <v>19.010618094162439</v>
      </c>
      <c r="P48" s="9">
        <v>958.96438932089563</v>
      </c>
      <c r="Q48" s="13">
        <v>1E-3</v>
      </c>
      <c r="R48" s="14">
        <v>1E-3</v>
      </c>
      <c r="S48" s="14">
        <v>1E-3</v>
      </c>
      <c r="T48" s="14">
        <v>0</v>
      </c>
      <c r="U48" s="13">
        <v>0</v>
      </c>
      <c r="V48" s="14">
        <v>0</v>
      </c>
      <c r="W48" s="14">
        <v>0</v>
      </c>
      <c r="X48" s="14">
        <v>488.48717688126987</v>
      </c>
      <c r="Y48" s="13">
        <v>102152.1460302827</v>
      </c>
      <c r="Z48" s="14">
        <v>93963.772756986247</v>
      </c>
      <c r="AA48" s="14">
        <v>94616.599786738734</v>
      </c>
      <c r="AB48" s="15">
        <v>8769.7367494984592</v>
      </c>
    </row>
    <row r="49" spans="1:28" s="1" customFormat="1" x14ac:dyDescent="0.3">
      <c r="A49" s="327">
        <v>4</v>
      </c>
      <c r="B49" s="179">
        <v>2023</v>
      </c>
      <c r="C49" s="23" t="s">
        <v>3</v>
      </c>
      <c r="D49" s="13">
        <f t="shared" si="4"/>
        <v>318.62982421871584</v>
      </c>
      <c r="E49" s="14">
        <f t="shared" si="5"/>
        <v>307.44216176309163</v>
      </c>
      <c r="F49" s="14">
        <f t="shared" si="6"/>
        <v>28.648266479386123</v>
      </c>
      <c r="G49" s="15">
        <f t="shared" si="7"/>
        <v>146.7705979365731</v>
      </c>
      <c r="H49" s="7">
        <v>68.198369164414089</v>
      </c>
      <c r="I49" s="8">
        <v>73.822324302442723</v>
      </c>
      <c r="J49" s="8">
        <v>6.9028169139303364</v>
      </c>
      <c r="K49" s="9">
        <v>373.90209998444766</v>
      </c>
      <c r="L49" s="7">
        <v>85.147860943612386</v>
      </c>
      <c r="M49" s="8">
        <v>96.763312256320418</v>
      </c>
      <c r="N49" s="8">
        <v>9.0396997316242658</v>
      </c>
      <c r="O49" s="8">
        <v>19.106064615152071</v>
      </c>
      <c r="P49" s="9">
        <v>1009.57612716777</v>
      </c>
      <c r="Q49" s="13">
        <v>1E-3</v>
      </c>
      <c r="R49" s="14">
        <v>1E-3</v>
      </c>
      <c r="S49" s="14">
        <v>1E-3</v>
      </c>
      <c r="T49" s="14">
        <v>0</v>
      </c>
      <c r="U49" s="13">
        <v>0</v>
      </c>
      <c r="V49" s="14">
        <v>0</v>
      </c>
      <c r="W49" s="14">
        <v>0</v>
      </c>
      <c r="X49" s="14">
        <v>522.56102803434214</v>
      </c>
      <c r="Y49" s="13">
        <v>107458.37542482567</v>
      </c>
      <c r="Z49" s="14">
        <v>95786.332757300203</v>
      </c>
      <c r="AA49" s="14">
        <v>95455.252144404571</v>
      </c>
      <c r="AB49" s="15">
        <v>9028.3626454133137</v>
      </c>
    </row>
    <row r="50" spans="1:28" s="1" customFormat="1" x14ac:dyDescent="0.3">
      <c r="A50" s="327">
        <v>4</v>
      </c>
      <c r="B50" s="179">
        <v>2024</v>
      </c>
      <c r="C50" s="23" t="s">
        <v>3</v>
      </c>
      <c r="D50" s="13">
        <f t="shared" si="4"/>
        <v>344.60950507841545</v>
      </c>
      <c r="E50" s="14">
        <f t="shared" si="5"/>
        <v>331.5347469282529</v>
      </c>
      <c r="F50" s="14">
        <f t="shared" si="6"/>
        <v>31.153496692370549</v>
      </c>
      <c r="G50" s="15">
        <f t="shared" si="7"/>
        <v>159.03353911900362</v>
      </c>
      <c r="H50" s="7">
        <v>70.209750967263687</v>
      </c>
      <c r="I50" s="8">
        <v>78.693625868909308</v>
      </c>
      <c r="J50" s="8">
        <v>7.5104126480157714</v>
      </c>
      <c r="K50" s="9">
        <v>393.44009775205433</v>
      </c>
      <c r="L50" s="7">
        <v>87.671710035294936</v>
      </c>
      <c r="M50" s="8">
        <v>103.03493510797345</v>
      </c>
      <c r="N50" s="8">
        <v>9.8311132586037555</v>
      </c>
      <c r="O50" s="8">
        <v>19.141870742644603</v>
      </c>
      <c r="P50" s="9">
        <v>1063.267310690861</v>
      </c>
      <c r="Q50" s="13">
        <v>1E-3</v>
      </c>
      <c r="R50" s="14">
        <v>1E-3</v>
      </c>
      <c r="S50" s="14">
        <v>1E-3</v>
      </c>
      <c r="T50" s="14">
        <v>0</v>
      </c>
      <c r="U50" s="13">
        <v>0</v>
      </c>
      <c r="V50" s="14">
        <v>0</v>
      </c>
      <c r="W50" s="14">
        <v>0</v>
      </c>
      <c r="X50" s="14">
        <v>553.02030695038275</v>
      </c>
      <c r="Y50" s="13">
        <v>112890.56730167262</v>
      </c>
      <c r="Z50" s="14">
        <v>96898.561924854192</v>
      </c>
      <c r="AA50" s="14">
        <v>95404.934123536848</v>
      </c>
      <c r="AB50" s="15">
        <v>9296.8953104576758</v>
      </c>
    </row>
    <row r="51" spans="1:28" s="1" customFormat="1" x14ac:dyDescent="0.3">
      <c r="A51" s="327">
        <v>4</v>
      </c>
      <c r="B51" s="179">
        <v>2025</v>
      </c>
      <c r="C51" s="23" t="s">
        <v>3</v>
      </c>
      <c r="D51" s="13">
        <f t="shared" si="4"/>
        <v>372.25604968540307</v>
      </c>
      <c r="E51" s="14">
        <f t="shared" si="5"/>
        <v>356.6771685177286</v>
      </c>
      <c r="F51" s="14">
        <f t="shared" si="6"/>
        <v>33.834779433254482</v>
      </c>
      <c r="G51" s="15">
        <f t="shared" si="7"/>
        <v>173.08283218122224</v>
      </c>
      <c r="H51" s="7">
        <v>72.279433962501287</v>
      </c>
      <c r="I51" s="8">
        <v>84.332033104730073</v>
      </c>
      <c r="J51" s="8">
        <v>8.2375755743785444</v>
      </c>
      <c r="K51" s="9">
        <v>415.72900872944854</v>
      </c>
      <c r="L51" s="7">
        <v>90.246829990542579</v>
      </c>
      <c r="M51" s="8">
        <v>110.29142802730894</v>
      </c>
      <c r="N51" s="8">
        <v>10.783483323798277</v>
      </c>
      <c r="O51" s="8">
        <v>19.106777361759104</v>
      </c>
      <c r="P51" s="9">
        <v>1120.6456623670122</v>
      </c>
      <c r="Q51" s="13">
        <v>1E-3</v>
      </c>
      <c r="R51" s="14">
        <v>1E-3</v>
      </c>
      <c r="S51" s="14">
        <v>1E-3</v>
      </c>
      <c r="T51" s="14">
        <v>0</v>
      </c>
      <c r="U51" s="13">
        <v>0</v>
      </c>
      <c r="V51" s="14">
        <v>0</v>
      </c>
      <c r="W51" s="14">
        <v>0</v>
      </c>
      <c r="X51" s="14">
        <v>579.82539537080436</v>
      </c>
      <c r="Y51" s="13">
        <v>118455.39835309441</v>
      </c>
      <c r="Z51" s="14">
        <v>97277.091205899429</v>
      </c>
      <c r="AA51" s="14">
        <v>94469.534141246608</v>
      </c>
      <c r="AB51" s="15">
        <v>9575.7213390871093</v>
      </c>
    </row>
    <row r="52" spans="1:28" s="1" customFormat="1" x14ac:dyDescent="0.3">
      <c r="A52" s="327">
        <v>4</v>
      </c>
      <c r="B52" s="179">
        <v>2026</v>
      </c>
      <c r="C52" s="23" t="s">
        <v>3</v>
      </c>
      <c r="D52" s="13">
        <f t="shared" si="4"/>
        <v>407.70483740211762</v>
      </c>
      <c r="E52" s="14">
        <f t="shared" si="5"/>
        <v>386.23984225431678</v>
      </c>
      <c r="F52" s="14">
        <f t="shared" si="6"/>
        <v>37.015326364438366</v>
      </c>
      <c r="G52" s="15">
        <f t="shared" si="7"/>
        <v>189.38918105656037</v>
      </c>
      <c r="H52" s="7">
        <v>69.419676158302224</v>
      </c>
      <c r="I52" s="8">
        <v>90.903105650647859</v>
      </c>
      <c r="J52" s="8">
        <v>9.1150365063034222</v>
      </c>
      <c r="K52" s="9">
        <v>442.08303594488973</v>
      </c>
      <c r="L52" s="7">
        <v>87.319850404590028</v>
      </c>
      <c r="M52" s="8">
        <v>118.75412121057111</v>
      </c>
      <c r="N52" s="8">
        <v>11.943381839629721</v>
      </c>
      <c r="O52" s="8">
        <v>19.454647898121532</v>
      </c>
      <c r="P52" s="9">
        <v>1173.2252834546343</v>
      </c>
      <c r="Q52" s="13">
        <v>1E-3</v>
      </c>
      <c r="R52" s="14">
        <v>1E-3</v>
      </c>
      <c r="S52" s="14">
        <v>1E-3</v>
      </c>
      <c r="T52" s="14">
        <v>0</v>
      </c>
      <c r="U52" s="13">
        <v>0</v>
      </c>
      <c r="V52" s="14">
        <v>0</v>
      </c>
      <c r="W52" s="14">
        <v>0</v>
      </c>
      <c r="X52" s="14">
        <v>589.62435102263555</v>
      </c>
      <c r="Y52" s="13">
        <v>135080.02023612495</v>
      </c>
      <c r="Z52" s="14">
        <v>97725.114101049126</v>
      </c>
      <c r="AA52" s="14">
        <v>93400.888278761937</v>
      </c>
      <c r="AB52" s="15">
        <v>9853.2420611676753</v>
      </c>
    </row>
    <row r="53" spans="1:28" s="1" customFormat="1" ht="16.2" thickBot="1" x14ac:dyDescent="0.35">
      <c r="A53" s="409">
        <v>4</v>
      </c>
      <c r="B53" s="180">
        <v>2027</v>
      </c>
      <c r="C53" s="24" t="s">
        <v>3</v>
      </c>
      <c r="D53" s="19">
        <f t="shared" si="4"/>
        <v>447.49529110047439</v>
      </c>
      <c r="E53" s="20">
        <f t="shared" si="5"/>
        <v>417.7999727883045</v>
      </c>
      <c r="F53" s="20">
        <f t="shared" si="6"/>
        <v>40.485670841561237</v>
      </c>
      <c r="G53" s="21">
        <f t="shared" si="7"/>
        <v>208.23710965035892</v>
      </c>
      <c r="H53" s="16">
        <v>66.117847813595091</v>
      </c>
      <c r="I53" s="17">
        <v>98.510576029130902</v>
      </c>
      <c r="J53" s="17">
        <v>10.16728991341733</v>
      </c>
      <c r="K53" s="18">
        <v>472.28934857595618</v>
      </c>
      <c r="L53" s="16">
        <v>83.756220286676594</v>
      </c>
      <c r="M53" s="17">
        <v>128.56235532384386</v>
      </c>
      <c r="N53" s="17">
        <v>13.34657670608842</v>
      </c>
      <c r="O53" s="17">
        <v>19.830070069859097</v>
      </c>
      <c r="P53" s="18">
        <v>1233.0418991314393</v>
      </c>
      <c r="Q53" s="19">
        <v>1E-3</v>
      </c>
      <c r="R53" s="20">
        <v>1E-3</v>
      </c>
      <c r="S53" s="20">
        <v>1E-3</v>
      </c>
      <c r="T53" s="20">
        <v>0</v>
      </c>
      <c r="U53" s="19">
        <v>0</v>
      </c>
      <c r="V53" s="20">
        <v>0</v>
      </c>
      <c r="W53" s="20">
        <v>0</v>
      </c>
      <c r="X53" s="20">
        <v>600.38558672125964</v>
      </c>
      <c r="Y53" s="19">
        <v>155667.37326853219</v>
      </c>
      <c r="Z53" s="20">
        <v>97546.880360230309</v>
      </c>
      <c r="AA53" s="20">
        <v>91584.919608428143</v>
      </c>
      <c r="AB53" s="21">
        <v>10140.930631612558</v>
      </c>
    </row>
    <row r="54" spans="1:28" s="1" customFormat="1" x14ac:dyDescent="0.3">
      <c r="A54" s="47">
        <v>4</v>
      </c>
      <c r="B54" s="178">
        <v>2028</v>
      </c>
      <c r="C54" s="22" t="s">
        <v>3</v>
      </c>
      <c r="D54" s="10">
        <f t="shared" si="4"/>
        <v>493.02751860540718</v>
      </c>
      <c r="E54" s="11">
        <f t="shared" si="5"/>
        <v>452.48195751791633</v>
      </c>
      <c r="F54" s="11">
        <f t="shared" si="6"/>
        <v>45.898428807715412</v>
      </c>
      <c r="G54" s="12">
        <f t="shared" si="7"/>
        <v>230.23832206051262</v>
      </c>
      <c r="H54" s="4">
        <v>62.477426770904891</v>
      </c>
      <c r="I54" s="5">
        <v>107.37678774182558</v>
      </c>
      <c r="J54" s="5">
        <v>11.61518835537712</v>
      </c>
      <c r="K54" s="6">
        <v>507.27087445713101</v>
      </c>
      <c r="L54" s="4">
        <v>79.599246772680516</v>
      </c>
      <c r="M54" s="5">
        <v>139.89486151130779</v>
      </c>
      <c r="N54" s="5">
        <v>14.79133926495094</v>
      </c>
      <c r="O54" s="5">
        <v>20.219554341181912</v>
      </c>
      <c r="P54" s="6">
        <v>1307.5959905712784</v>
      </c>
      <c r="Q54" s="10">
        <v>1E-3</v>
      </c>
      <c r="R54" s="11">
        <v>1E-3</v>
      </c>
      <c r="S54" s="11">
        <v>1E-3</v>
      </c>
      <c r="T54" s="11">
        <v>0</v>
      </c>
      <c r="U54" s="10">
        <v>0</v>
      </c>
      <c r="V54" s="11">
        <v>0</v>
      </c>
      <c r="W54" s="11">
        <v>0</v>
      </c>
      <c r="X54" s="11">
        <v>604.88389049581224</v>
      </c>
      <c r="Y54" s="10">
        <v>181499.67938828617</v>
      </c>
      <c r="Z54" s="11">
        <v>96921.180469047424</v>
      </c>
      <c r="AA54" s="11">
        <v>90886.503970359365</v>
      </c>
      <c r="AB54" s="12">
        <v>10439.159183067402</v>
      </c>
    </row>
    <row r="55" spans="1:28" s="1" customFormat="1" x14ac:dyDescent="0.3">
      <c r="A55" s="327">
        <v>4</v>
      </c>
      <c r="B55" s="179">
        <v>2029</v>
      </c>
      <c r="C55" s="23" t="s">
        <v>3</v>
      </c>
      <c r="D55" s="13">
        <f t="shared" si="4"/>
        <v>543.73653698463158</v>
      </c>
      <c r="E55" s="14">
        <f t="shared" si="5"/>
        <v>489.96528570526061</v>
      </c>
      <c r="F55" s="14">
        <f t="shared" si="6"/>
        <v>51.823874318947723</v>
      </c>
      <c r="G55" s="15">
        <f t="shared" si="7"/>
        <v>255.99696133781396</v>
      </c>
      <c r="H55" s="7">
        <v>58.473834100002477</v>
      </c>
      <c r="I55" s="8">
        <v>117.6954717580483</v>
      </c>
      <c r="J55" s="8">
        <v>13.35410001962429</v>
      </c>
      <c r="K55" s="9">
        <v>547.79969191008013</v>
      </c>
      <c r="L55" s="7">
        <v>75.126976516431441</v>
      </c>
      <c r="M55" s="8">
        <v>153.03999676895168</v>
      </c>
      <c r="N55" s="8">
        <v>16.568648850829227</v>
      </c>
      <c r="O55" s="8">
        <v>20.869507543493629</v>
      </c>
      <c r="P55" s="9">
        <v>1397.3887463753576</v>
      </c>
      <c r="Q55" s="13">
        <v>1E-3</v>
      </c>
      <c r="R55" s="14">
        <v>1E-3</v>
      </c>
      <c r="S55" s="14">
        <v>1E-3</v>
      </c>
      <c r="T55" s="14">
        <v>0</v>
      </c>
      <c r="U55" s="13">
        <v>0</v>
      </c>
      <c r="V55" s="14">
        <v>0</v>
      </c>
      <c r="W55" s="14">
        <v>0</v>
      </c>
      <c r="X55" s="14">
        <v>616.47425140427299</v>
      </c>
      <c r="Y55" s="13">
        <v>213872.41905941645</v>
      </c>
      <c r="Z55" s="14">
        <v>95748.811767266481</v>
      </c>
      <c r="AA55" s="14">
        <v>89257.165034273305</v>
      </c>
      <c r="AB55" s="15">
        <v>10748.326802155649</v>
      </c>
    </row>
    <row r="56" spans="1:28" s="1" customFormat="1" x14ac:dyDescent="0.3">
      <c r="A56" s="327">
        <v>4</v>
      </c>
      <c r="B56" s="179">
        <v>2030</v>
      </c>
      <c r="C56" s="23" t="s">
        <v>3</v>
      </c>
      <c r="D56" s="13">
        <f t="shared" si="4"/>
        <v>600.898744461408</v>
      </c>
      <c r="E56" s="14">
        <f t="shared" si="5"/>
        <v>529.80927106179911</v>
      </c>
      <c r="F56" s="14">
        <f t="shared" si="6"/>
        <v>61.529356912165994</v>
      </c>
      <c r="G56" s="15">
        <f t="shared" si="7"/>
        <v>286.30729454592358</v>
      </c>
      <c r="H56" s="7">
        <v>54.253011461989395</v>
      </c>
      <c r="I56" s="8">
        <v>129.59877831246939</v>
      </c>
      <c r="J56" s="8">
        <v>15.826192826300925</v>
      </c>
      <c r="K56" s="9">
        <v>594.91938303844734</v>
      </c>
      <c r="L56" s="7">
        <v>70.322886118812377</v>
      </c>
      <c r="M56" s="8">
        <v>168.53527117849822</v>
      </c>
      <c r="N56" s="8">
        <v>18.27713803844301</v>
      </c>
      <c r="O56" s="8">
        <v>21.586387145906144</v>
      </c>
      <c r="P56" s="9">
        <v>1511.3266417397604</v>
      </c>
      <c r="Q56" s="13">
        <v>1E-3</v>
      </c>
      <c r="R56" s="14">
        <v>1E-3</v>
      </c>
      <c r="S56" s="14">
        <v>1E-3</v>
      </c>
      <c r="T56" s="14">
        <v>0</v>
      </c>
      <c r="U56" s="13">
        <v>0</v>
      </c>
      <c r="V56" s="14">
        <v>0</v>
      </c>
      <c r="W56" s="14">
        <v>0</v>
      </c>
      <c r="X56" s="14">
        <v>642.73544186594972</v>
      </c>
      <c r="Y56" s="13">
        <v>254744.77361123794</v>
      </c>
      <c r="Z56" s="14">
        <v>94025.679818070756</v>
      </c>
      <c r="AA56" s="14">
        <v>89419.813375962025</v>
      </c>
      <c r="AB56" s="15">
        <v>11068.840522432054</v>
      </c>
    </row>
    <row r="57" spans="1:28" s="1" customFormat="1" x14ac:dyDescent="0.3">
      <c r="A57" s="327">
        <v>5</v>
      </c>
      <c r="B57" s="179">
        <v>2018</v>
      </c>
      <c r="C57" s="23" t="s">
        <v>4</v>
      </c>
      <c r="D57" s="13">
        <f t="shared" si="4"/>
        <v>158.88637689228477</v>
      </c>
      <c r="E57" s="14">
        <f t="shared" si="5"/>
        <v>252.09008217955025</v>
      </c>
      <c r="F57" s="14">
        <f t="shared" si="6"/>
        <v>25.104219632929485</v>
      </c>
      <c r="G57" s="15">
        <f t="shared" si="7"/>
        <v>331.71418708596644</v>
      </c>
      <c r="H57" s="7">
        <v>45.125638719458493</v>
      </c>
      <c r="I57" s="8">
        <v>75.318898027449563</v>
      </c>
      <c r="J57" s="8">
        <v>7.0154824615355214</v>
      </c>
      <c r="K57" s="9">
        <v>1057.9985190946586</v>
      </c>
      <c r="L57" s="7">
        <v>33.471229836622044</v>
      </c>
      <c r="M57" s="8">
        <v>59.314386873693344</v>
      </c>
      <c r="N57" s="8">
        <v>5.4653074309244349</v>
      </c>
      <c r="O57" s="8">
        <v>15.41149788713402</v>
      </c>
      <c r="P57" s="9">
        <v>870.51106636488817</v>
      </c>
      <c r="Q57" s="13">
        <v>1E-3</v>
      </c>
      <c r="R57" s="14">
        <v>1E-3</v>
      </c>
      <c r="S57" s="14">
        <v>2.015911322605585E-3</v>
      </c>
      <c r="T57" s="14">
        <v>1E-3</v>
      </c>
      <c r="U57" s="13">
        <v>0</v>
      </c>
      <c r="V57" s="14">
        <v>0</v>
      </c>
      <c r="W57" s="14">
        <v>0</v>
      </c>
      <c r="X57" s="14">
        <v>0</v>
      </c>
      <c r="Y57" s="13">
        <v>80982.491821146294</v>
      </c>
      <c r="Z57" s="14">
        <v>76980.306961163718</v>
      </c>
      <c r="AA57" s="14">
        <v>82303.256365207955</v>
      </c>
      <c r="AB57" s="15">
        <v>7211.188073784655</v>
      </c>
    </row>
    <row r="58" spans="1:28" s="1" customFormat="1" x14ac:dyDescent="0.3">
      <c r="A58" s="327">
        <v>5</v>
      </c>
      <c r="B58" s="179">
        <v>2019</v>
      </c>
      <c r="C58" s="23" t="s">
        <v>4</v>
      </c>
      <c r="D58" s="13">
        <f t="shared" si="4"/>
        <v>172.8013909081819</v>
      </c>
      <c r="E58" s="14">
        <f t="shared" si="5"/>
        <v>274.73524750605191</v>
      </c>
      <c r="F58" s="14">
        <f t="shared" si="6"/>
        <v>27.096021117705671</v>
      </c>
      <c r="G58" s="15">
        <f t="shared" si="7"/>
        <v>352.59917613768755</v>
      </c>
      <c r="H58" s="7">
        <v>46.447007594092916</v>
      </c>
      <c r="I58" s="8">
        <v>78.129992900502231</v>
      </c>
      <c r="J58" s="8">
        <v>7.2839451541823017</v>
      </c>
      <c r="K58" s="9">
        <v>1079.5427361833376</v>
      </c>
      <c r="L58" s="7">
        <v>34.129148822772471</v>
      </c>
      <c r="M58" s="8">
        <v>61.282322956271912</v>
      </c>
      <c r="N58" s="8">
        <v>5.7837727230815545</v>
      </c>
      <c r="O58" s="8">
        <v>16.594547567959765</v>
      </c>
      <c r="P58" s="9">
        <v>910.68762428171681</v>
      </c>
      <c r="Q58" s="13">
        <v>1E-3</v>
      </c>
      <c r="R58" s="14">
        <v>1E-3</v>
      </c>
      <c r="S58" s="14">
        <v>1E-3</v>
      </c>
      <c r="T58" s="14">
        <v>1E-3</v>
      </c>
      <c r="U58" s="13">
        <v>0</v>
      </c>
      <c r="V58" s="14">
        <v>0</v>
      </c>
      <c r="W58" s="14">
        <v>0</v>
      </c>
      <c r="X58" s="14">
        <v>0</v>
      </c>
      <c r="Y58" s="13">
        <v>85569.172197729436</v>
      </c>
      <c r="Z58" s="14">
        <v>80876.888094515307</v>
      </c>
      <c r="AA58" s="14">
        <v>85559.195259645247</v>
      </c>
      <c r="AB58" s="15">
        <v>7512.2371531473473</v>
      </c>
    </row>
    <row r="59" spans="1:28" s="1" customFormat="1" x14ac:dyDescent="0.3">
      <c r="A59" s="327">
        <v>5</v>
      </c>
      <c r="B59" s="179">
        <v>2020</v>
      </c>
      <c r="C59" s="23" t="s">
        <v>4</v>
      </c>
      <c r="D59" s="13">
        <f t="shared" si="4"/>
        <v>188.11409830649427</v>
      </c>
      <c r="E59" s="14">
        <f t="shared" si="5"/>
        <v>299.20754954739004</v>
      </c>
      <c r="F59" s="14">
        <f t="shared" si="6"/>
        <v>29.645638340266544</v>
      </c>
      <c r="G59" s="15">
        <f t="shared" si="7"/>
        <v>375.62275902057814</v>
      </c>
      <c r="H59" s="7">
        <v>47.847860371442835</v>
      </c>
      <c r="I59" s="8">
        <v>81.532778248848246</v>
      </c>
      <c r="J59" s="8">
        <v>7.6761679696991676</v>
      </c>
      <c r="K59" s="9">
        <v>1117.5381387582368</v>
      </c>
      <c r="L59" s="7">
        <v>34.764311292893765</v>
      </c>
      <c r="M59" s="8">
        <v>63.65720425769458</v>
      </c>
      <c r="N59" s="8">
        <v>6.1318878762717732</v>
      </c>
      <c r="O59" s="8">
        <v>17.932566700915363</v>
      </c>
      <c r="P59" s="9">
        <v>959.48617584029785</v>
      </c>
      <c r="Q59" s="13">
        <v>1E-3</v>
      </c>
      <c r="R59" s="14">
        <v>1E-3</v>
      </c>
      <c r="S59" s="14">
        <v>1E-3</v>
      </c>
      <c r="T59" s="14">
        <v>1E-3</v>
      </c>
      <c r="U59" s="13">
        <v>0</v>
      </c>
      <c r="V59" s="14">
        <v>0</v>
      </c>
      <c r="W59" s="14">
        <v>0</v>
      </c>
      <c r="X59" s="14">
        <v>0</v>
      </c>
      <c r="Y59" s="13">
        <v>90424.613085345802</v>
      </c>
      <c r="Z59" s="14">
        <v>84404.993763194681</v>
      </c>
      <c r="AA59" s="14">
        <v>88826.831892899878</v>
      </c>
      <c r="AB59" s="15">
        <v>7730.6743795544771</v>
      </c>
    </row>
    <row r="60" spans="1:28" s="1" customFormat="1" ht="16.2" thickBot="1" x14ac:dyDescent="0.35">
      <c r="A60" s="409">
        <v>5</v>
      </c>
      <c r="B60" s="180">
        <v>2021</v>
      </c>
      <c r="C60" s="24" t="s">
        <v>4</v>
      </c>
      <c r="D60" s="19">
        <f t="shared" si="4"/>
        <v>204.54207506102651</v>
      </c>
      <c r="E60" s="20">
        <f t="shared" si="5"/>
        <v>325.12831744274189</v>
      </c>
      <c r="F60" s="20">
        <f t="shared" si="6"/>
        <v>32.379482086193669</v>
      </c>
      <c r="G60" s="21">
        <f t="shared" si="7"/>
        <v>404.38446110673266</v>
      </c>
      <c r="H60" s="16">
        <v>49.286418673414119</v>
      </c>
      <c r="I60" s="17">
        <v>85.526590386961686</v>
      </c>
      <c r="J60" s="17">
        <v>8.1520865942061711</v>
      </c>
      <c r="K60" s="18">
        <v>1164.5411946505151</v>
      </c>
      <c r="L60" s="16">
        <v>35.400925406853695</v>
      </c>
      <c r="M60" s="17">
        <v>66.494709174891597</v>
      </c>
      <c r="N60" s="17">
        <v>6.5573554247669481</v>
      </c>
      <c r="O60" s="17">
        <v>19.157835190309463</v>
      </c>
      <c r="P60" s="18">
        <v>1010.5326065414285</v>
      </c>
      <c r="Q60" s="19">
        <v>1E-3</v>
      </c>
      <c r="R60" s="20">
        <v>1E-3</v>
      </c>
      <c r="S60" s="20">
        <v>1E-3</v>
      </c>
      <c r="T60" s="20">
        <v>1E-3</v>
      </c>
      <c r="U60" s="19">
        <v>0</v>
      </c>
      <c r="V60" s="20">
        <v>0</v>
      </c>
      <c r="W60" s="20">
        <v>0</v>
      </c>
      <c r="X60" s="20">
        <v>0</v>
      </c>
      <c r="Y60" s="19">
        <v>95451.604174706954</v>
      </c>
      <c r="Z60" s="20">
        <v>87434.226798348536</v>
      </c>
      <c r="AA60" s="20">
        <v>91354.290631768497</v>
      </c>
      <c r="AB60" s="21">
        <v>7986.7012418105842</v>
      </c>
    </row>
    <row r="61" spans="1:28" s="1" customFormat="1" x14ac:dyDescent="0.3">
      <c r="A61" s="47">
        <v>5</v>
      </c>
      <c r="B61" s="178">
        <v>2022</v>
      </c>
      <c r="C61" s="22" t="s">
        <v>4</v>
      </c>
      <c r="D61" s="10">
        <f t="shared" si="4"/>
        <v>222.133856272673</v>
      </c>
      <c r="E61" s="11">
        <f t="shared" si="5"/>
        <v>352.48071712956443</v>
      </c>
      <c r="F61" s="11">
        <f t="shared" si="6"/>
        <v>35.309695377501072</v>
      </c>
      <c r="G61" s="12">
        <f t="shared" si="7"/>
        <v>437.02163139175525</v>
      </c>
      <c r="H61" s="4">
        <v>50.767590304377904</v>
      </c>
      <c r="I61" s="5">
        <v>90.192491289360419</v>
      </c>
      <c r="J61" s="5">
        <v>8.7263109862219501</v>
      </c>
      <c r="K61" s="6">
        <v>1218.2936168849133</v>
      </c>
      <c r="L61" s="4">
        <v>36.038576436687464</v>
      </c>
      <c r="M61" s="5">
        <v>69.852028498246341</v>
      </c>
      <c r="N61" s="5">
        <v>7.0735355469464674</v>
      </c>
      <c r="O61" s="5">
        <v>20.283255313368418</v>
      </c>
      <c r="P61" s="6">
        <v>1065.3319029720185</v>
      </c>
      <c r="Q61" s="10">
        <v>1E-3</v>
      </c>
      <c r="R61" s="11">
        <v>1E-3</v>
      </c>
      <c r="S61" s="11">
        <v>1E-3</v>
      </c>
      <c r="T61" s="11">
        <v>1E-3</v>
      </c>
      <c r="U61" s="10">
        <v>0</v>
      </c>
      <c r="V61" s="11">
        <v>0</v>
      </c>
      <c r="W61" s="11">
        <v>0</v>
      </c>
      <c r="X61" s="11">
        <v>0</v>
      </c>
      <c r="Y61" s="10">
        <v>100636.62000973288</v>
      </c>
      <c r="Z61" s="11">
        <v>89886.157684351856</v>
      </c>
      <c r="AA61" s="11">
        <v>93066.0155207387</v>
      </c>
      <c r="AB61" s="12">
        <v>8250.4721215820755</v>
      </c>
    </row>
    <row r="62" spans="1:28" s="1" customFormat="1" x14ac:dyDescent="0.3">
      <c r="A62" s="327">
        <v>5</v>
      </c>
      <c r="B62" s="179">
        <v>2023</v>
      </c>
      <c r="C62" s="23" t="s">
        <v>4</v>
      </c>
      <c r="D62" s="13">
        <f t="shared" si="4"/>
        <v>240.88814532763726</v>
      </c>
      <c r="E62" s="14">
        <f t="shared" si="5"/>
        <v>381.25858288139898</v>
      </c>
      <c r="F62" s="14">
        <f t="shared" si="6"/>
        <v>38.447440430261089</v>
      </c>
      <c r="G62" s="15">
        <f t="shared" si="7"/>
        <v>472.89263343059901</v>
      </c>
      <c r="H62" s="7">
        <v>52.290163607983494</v>
      </c>
      <c r="I62" s="8">
        <v>95.627055417767821</v>
      </c>
      <c r="J62" s="8">
        <v>9.4167682717778369</v>
      </c>
      <c r="K62" s="9">
        <v>1278.2201397363076</v>
      </c>
      <c r="L62" s="7">
        <v>36.680499742137009</v>
      </c>
      <c r="M62" s="8">
        <v>73.791054259517438</v>
      </c>
      <c r="N62" s="8">
        <v>7.6961987886539625</v>
      </c>
      <c r="O62" s="8">
        <v>21.299961115923079</v>
      </c>
      <c r="P62" s="9">
        <v>1124.7021148562526</v>
      </c>
      <c r="Q62" s="13">
        <v>1E-3</v>
      </c>
      <c r="R62" s="14">
        <v>1E-3</v>
      </c>
      <c r="S62" s="14">
        <v>1E-3</v>
      </c>
      <c r="T62" s="14">
        <v>1E-3</v>
      </c>
      <c r="U62" s="13">
        <v>0</v>
      </c>
      <c r="V62" s="14">
        <v>0</v>
      </c>
      <c r="W62" s="14">
        <v>0</v>
      </c>
      <c r="X62" s="14">
        <v>0</v>
      </c>
      <c r="Y62" s="13">
        <v>105955.44095199124</v>
      </c>
      <c r="Z62" s="14">
        <v>91699.439744987467</v>
      </c>
      <c r="AA62" s="14">
        <v>93906.009405183708</v>
      </c>
      <c r="AB62" s="15">
        <v>8509.121575214398</v>
      </c>
    </row>
    <row r="63" spans="1:28" s="1" customFormat="1" x14ac:dyDescent="0.3">
      <c r="A63" s="327">
        <v>5</v>
      </c>
      <c r="B63" s="179">
        <v>2024</v>
      </c>
      <c r="C63" s="23" t="s">
        <v>4</v>
      </c>
      <c r="D63" s="13">
        <f t="shared" si="4"/>
        <v>260.82889060510632</v>
      </c>
      <c r="E63" s="14">
        <f t="shared" si="5"/>
        <v>411.45157503047125</v>
      </c>
      <c r="F63" s="14">
        <f t="shared" si="6"/>
        <v>41.803626939080338</v>
      </c>
      <c r="G63" s="15">
        <f t="shared" si="7"/>
        <v>513.92085404830607</v>
      </c>
      <c r="H63" s="7">
        <v>53.852045382919364</v>
      </c>
      <c r="I63" s="8">
        <v>101.934959799865</v>
      </c>
      <c r="J63" s="8">
        <v>10.244187154634572</v>
      </c>
      <c r="K63" s="9">
        <v>1346.6197637513296</v>
      </c>
      <c r="L63" s="7">
        <v>37.328315080647968</v>
      </c>
      <c r="M63" s="8">
        <v>78.386734823142447</v>
      </c>
      <c r="N63" s="8">
        <v>8.445306329951956</v>
      </c>
      <c r="O63" s="8">
        <v>22.159779991961503</v>
      </c>
      <c r="P63" s="9">
        <v>1188.5122070282996</v>
      </c>
      <c r="Q63" s="13">
        <v>1E-3</v>
      </c>
      <c r="R63" s="14">
        <v>1E-3</v>
      </c>
      <c r="S63" s="14">
        <v>1E-3</v>
      </c>
      <c r="T63" s="14">
        <v>1E-3</v>
      </c>
      <c r="U63" s="13">
        <v>0</v>
      </c>
      <c r="V63" s="14">
        <v>0</v>
      </c>
      <c r="W63" s="14">
        <v>0</v>
      </c>
      <c r="X63" s="14">
        <v>0</v>
      </c>
      <c r="Y63" s="13">
        <v>111399.00891898549</v>
      </c>
      <c r="Z63" s="14">
        <v>92837.494067598309</v>
      </c>
      <c r="AA63" s="14">
        <v>93856.487106823624</v>
      </c>
      <c r="AB63" s="15">
        <v>8777.6668375808767</v>
      </c>
    </row>
    <row r="64" spans="1:28" s="1" customFormat="1" x14ac:dyDescent="0.3">
      <c r="A64" s="327">
        <v>5</v>
      </c>
      <c r="B64" s="179">
        <v>2025</v>
      </c>
      <c r="C64" s="23" t="s">
        <v>4</v>
      </c>
      <c r="D64" s="13">
        <f t="shared" si="4"/>
        <v>282.05616032278749</v>
      </c>
      <c r="E64" s="14">
        <f t="shared" si="5"/>
        <v>443.0161795709023</v>
      </c>
      <c r="F64" s="14">
        <f t="shared" si="6"/>
        <v>45.382674370969752</v>
      </c>
      <c r="G64" s="15">
        <f t="shared" si="7"/>
        <v>560.93562329431984</v>
      </c>
      <c r="H64" s="7">
        <v>55.458845730792866</v>
      </c>
      <c r="I64" s="8">
        <v>109.23945343060723</v>
      </c>
      <c r="J64" s="8">
        <v>11.233199255388685</v>
      </c>
      <c r="K64" s="9">
        <v>1424.5596689321028</v>
      </c>
      <c r="L64" s="7">
        <v>37.978444653958334</v>
      </c>
      <c r="M64" s="8">
        <v>83.738215538625894</v>
      </c>
      <c r="N64" s="8">
        <v>9.3484767264721533</v>
      </c>
      <c r="O64" s="8">
        <v>22.843134475574153</v>
      </c>
      <c r="P64" s="9">
        <v>1257.5194988280102</v>
      </c>
      <c r="Q64" s="13">
        <v>1E-3</v>
      </c>
      <c r="R64" s="14">
        <v>1E-3</v>
      </c>
      <c r="S64" s="14">
        <v>1E-3</v>
      </c>
      <c r="T64" s="14">
        <v>1E-3</v>
      </c>
      <c r="U64" s="13">
        <v>0</v>
      </c>
      <c r="V64" s="14">
        <v>0</v>
      </c>
      <c r="W64" s="14">
        <v>0</v>
      </c>
      <c r="X64" s="14">
        <v>0</v>
      </c>
      <c r="Y64" s="13">
        <v>116974.8775319736</v>
      </c>
      <c r="Z64" s="14">
        <v>93275.568580205349</v>
      </c>
      <c r="AA64" s="14">
        <v>92921.12485511032</v>
      </c>
      <c r="AB64" s="15">
        <v>9056.4962754004973</v>
      </c>
    </row>
    <row r="65" spans="1:28" s="1" customFormat="1" x14ac:dyDescent="0.3">
      <c r="A65" s="327">
        <v>5</v>
      </c>
      <c r="B65" s="179">
        <v>2026</v>
      </c>
      <c r="C65" s="23" t="s">
        <v>4</v>
      </c>
      <c r="D65" s="13">
        <f t="shared" si="4"/>
        <v>309.77882561426838</v>
      </c>
      <c r="E65" s="14">
        <f t="shared" si="5"/>
        <v>480.21315025200789</v>
      </c>
      <c r="F65" s="14">
        <f t="shared" si="6"/>
        <v>49.623007334620041</v>
      </c>
      <c r="G65" s="15">
        <f t="shared" si="7"/>
        <v>615.44212086776145</v>
      </c>
      <c r="H65" s="7">
        <v>53.31498349292194</v>
      </c>
      <c r="I65" s="8">
        <v>117.77038583489332</v>
      </c>
      <c r="J65" s="8">
        <v>12.425757110912711</v>
      </c>
      <c r="K65" s="9">
        <v>1516.5063230532323</v>
      </c>
      <c r="L65" s="7">
        <v>36.091923630699974</v>
      </c>
      <c r="M65" s="8">
        <v>90.002087501218398</v>
      </c>
      <c r="N65" s="8">
        <v>10.450541485462129</v>
      </c>
      <c r="O65" s="8">
        <v>24.673616475391427</v>
      </c>
      <c r="P65" s="9">
        <v>1330.8611621926104</v>
      </c>
      <c r="Q65" s="13">
        <v>1E-3</v>
      </c>
      <c r="R65" s="14">
        <v>1E-3</v>
      </c>
      <c r="S65" s="14">
        <v>1E-3</v>
      </c>
      <c r="T65" s="14">
        <v>1E-3</v>
      </c>
      <c r="U65" s="13">
        <v>0</v>
      </c>
      <c r="V65" s="14">
        <v>0</v>
      </c>
      <c r="W65" s="14">
        <v>0</v>
      </c>
      <c r="X65" s="14">
        <v>0</v>
      </c>
      <c r="Y65" s="13">
        <v>133638.09800436441</v>
      </c>
      <c r="Z65" s="14">
        <v>93783.359691802674</v>
      </c>
      <c r="AA65" s="14">
        <v>91851.881419274476</v>
      </c>
      <c r="AB65" s="15">
        <v>9334.0651237506518</v>
      </c>
    </row>
    <row r="66" spans="1:28" s="1" customFormat="1" x14ac:dyDescent="0.3">
      <c r="A66" s="327">
        <v>5</v>
      </c>
      <c r="B66" s="179">
        <v>2027</v>
      </c>
      <c r="C66" s="23" t="s">
        <v>4</v>
      </c>
      <c r="D66" s="13">
        <f t="shared" si="4"/>
        <v>340.93721989852514</v>
      </c>
      <c r="E66" s="14">
        <f t="shared" si="5"/>
        <v>520.09785715410283</v>
      </c>
      <c r="F66" s="14">
        <f t="shared" si="6"/>
        <v>54.233024899196479</v>
      </c>
      <c r="G66" s="15">
        <f t="shared" si="7"/>
        <v>678.47534343535767</v>
      </c>
      <c r="H66" s="7">
        <v>50.824384594838818</v>
      </c>
      <c r="I66" s="8">
        <v>127.66569105740771</v>
      </c>
      <c r="J66" s="8">
        <v>13.854342940162368</v>
      </c>
      <c r="K66" s="9">
        <v>1621.8311449281143</v>
      </c>
      <c r="L66" s="7">
        <v>33.978592104229492</v>
      </c>
      <c r="M66" s="8">
        <v>97.283430878292123</v>
      </c>
      <c r="N66" s="8">
        <v>11.789274150358999</v>
      </c>
      <c r="O66" s="8">
        <v>26.63143798158697</v>
      </c>
      <c r="P66" s="9">
        <v>1415.0036730424447</v>
      </c>
      <c r="Q66" s="13">
        <v>1E-3</v>
      </c>
      <c r="R66" s="14">
        <v>1E-3</v>
      </c>
      <c r="S66" s="14">
        <v>1E-3</v>
      </c>
      <c r="T66" s="14">
        <v>1E-3</v>
      </c>
      <c r="U66" s="13">
        <v>0</v>
      </c>
      <c r="V66" s="14">
        <v>0</v>
      </c>
      <c r="W66" s="14">
        <v>0</v>
      </c>
      <c r="X66" s="14">
        <v>0</v>
      </c>
      <c r="Y66" s="13">
        <v>154287.2800168127</v>
      </c>
      <c r="Z66" s="14">
        <v>93699.807798520225</v>
      </c>
      <c r="AA66" s="14">
        <v>90033.831129266124</v>
      </c>
      <c r="AB66" s="15">
        <v>9621.7987598856325</v>
      </c>
    </row>
    <row r="67" spans="1:28" s="1" customFormat="1" ht="16.2" thickBot="1" x14ac:dyDescent="0.35">
      <c r="A67" s="409">
        <v>5</v>
      </c>
      <c r="B67" s="180">
        <v>2028</v>
      </c>
      <c r="C67" s="24" t="s">
        <v>4</v>
      </c>
      <c r="D67" s="19">
        <f t="shared" si="4"/>
        <v>376.61228766651971</v>
      </c>
      <c r="E67" s="20">
        <f t="shared" si="5"/>
        <v>564.03640710392119</v>
      </c>
      <c r="F67" s="20">
        <f t="shared" si="6"/>
        <v>61.438106479143023</v>
      </c>
      <c r="G67" s="21">
        <f t="shared" si="7"/>
        <v>754.36464847003606</v>
      </c>
      <c r="H67" s="16">
        <v>48.065234085877925</v>
      </c>
      <c r="I67" s="17">
        <v>139.21771399921846</v>
      </c>
      <c r="J67" s="17">
        <v>15.816858450399303</v>
      </c>
      <c r="K67" s="18">
        <v>1746.5708495499571</v>
      </c>
      <c r="L67" s="16">
        <v>31.672165969552466</v>
      </c>
      <c r="M67" s="17">
        <v>105.69347746388573</v>
      </c>
      <c r="N67" s="17">
        <v>13.190108290694111</v>
      </c>
      <c r="O67" s="17">
        <v>28.791965356877633</v>
      </c>
      <c r="P67" s="18">
        <v>1517.0581947483188</v>
      </c>
      <c r="Q67" s="19">
        <v>1E-3</v>
      </c>
      <c r="R67" s="20">
        <v>1E-3</v>
      </c>
      <c r="S67" s="20">
        <v>1E-3</v>
      </c>
      <c r="T67" s="20">
        <v>0</v>
      </c>
      <c r="U67" s="19">
        <v>0</v>
      </c>
      <c r="V67" s="20">
        <v>0</v>
      </c>
      <c r="W67" s="20">
        <v>0</v>
      </c>
      <c r="X67" s="20">
        <v>14.938090514756423</v>
      </c>
      <c r="Y67" s="19">
        <v>180215.13430795845</v>
      </c>
      <c r="Z67" s="20">
        <v>93183.812538848419</v>
      </c>
      <c r="AA67" s="20">
        <v>89339.893471994481</v>
      </c>
      <c r="AB67" s="21">
        <v>9933.9725721871182</v>
      </c>
    </row>
    <row r="68" spans="1:28" s="1" customFormat="1" x14ac:dyDescent="0.3">
      <c r="A68" s="47">
        <v>5</v>
      </c>
      <c r="B68" s="178">
        <v>2029</v>
      </c>
      <c r="C68" s="22" t="s">
        <v>4</v>
      </c>
      <c r="D68" s="10">
        <f t="shared" si="4"/>
        <v>416.38149043188565</v>
      </c>
      <c r="E68" s="11">
        <f t="shared" si="5"/>
        <v>611.22475053480377</v>
      </c>
      <c r="F68" s="11">
        <f t="shared" si="6"/>
        <v>69.314511457748893</v>
      </c>
      <c r="G68" s="12">
        <f t="shared" si="7"/>
        <v>840.82041183778642</v>
      </c>
      <c r="H68" s="4">
        <v>45.018367527760887</v>
      </c>
      <c r="I68" s="5">
        <v>152.60498350417777</v>
      </c>
      <c r="J68" s="5">
        <v>18.178013825508607</v>
      </c>
      <c r="K68" s="6">
        <v>1888.0523984238848</v>
      </c>
      <c r="L68" s="4">
        <v>29.305008274463418</v>
      </c>
      <c r="M68" s="5">
        <v>115.57364902272332</v>
      </c>
      <c r="N68" s="5">
        <v>14.91976208849403</v>
      </c>
      <c r="O68" s="5">
        <v>31.53667433156393</v>
      </c>
      <c r="P68" s="6">
        <v>1641.8393108922794</v>
      </c>
      <c r="Q68" s="10">
        <v>1E-3</v>
      </c>
      <c r="R68" s="11">
        <v>1E-3</v>
      </c>
      <c r="S68" s="11">
        <v>4.4702905809624639E-2</v>
      </c>
      <c r="T68" s="11">
        <v>0</v>
      </c>
      <c r="U68" s="10">
        <v>0</v>
      </c>
      <c r="V68" s="11">
        <v>0</v>
      </c>
      <c r="W68" s="11">
        <v>0</v>
      </c>
      <c r="X68" s="11">
        <v>39.305897404456559</v>
      </c>
      <c r="Y68" s="10">
        <v>212730.37664077416</v>
      </c>
      <c r="Z68" s="11">
        <v>92121.298659395514</v>
      </c>
      <c r="AA68" s="11">
        <v>87701.207559380826</v>
      </c>
      <c r="AB68" s="12">
        <v>10242.760999860417</v>
      </c>
    </row>
    <row r="69" spans="1:28" s="1" customFormat="1" x14ac:dyDescent="0.3">
      <c r="A69" s="327">
        <v>5</v>
      </c>
      <c r="B69" s="179">
        <v>2030</v>
      </c>
      <c r="C69" s="23" t="s">
        <v>4</v>
      </c>
      <c r="D69" s="13">
        <f t="shared" ref="D69:D95" si="8">Y69*H69/23000</f>
        <v>461.24395049872146</v>
      </c>
      <c r="E69" s="14">
        <f t="shared" ref="E69:E95" si="9">Z69*I69/23000</f>
        <v>661.66989075317565</v>
      </c>
      <c r="F69" s="14">
        <f t="shared" ref="F69:F95" si="10">AA69*J69/23000</f>
        <v>82.290749484183678</v>
      </c>
      <c r="G69" s="15">
        <f t="shared" ref="G69:G95" si="11">AB69*K69/23000</f>
        <v>942.51336569935779</v>
      </c>
      <c r="H69" s="7">
        <v>41.796322602564466</v>
      </c>
      <c r="I69" s="8">
        <v>168.10546748057567</v>
      </c>
      <c r="J69" s="8">
        <v>21.541413302629728</v>
      </c>
      <c r="K69" s="9">
        <v>2052.2535869579442</v>
      </c>
      <c r="L69" s="7">
        <v>26.876019324677518</v>
      </c>
      <c r="M69" s="8">
        <v>127.21786496769499</v>
      </c>
      <c r="N69" s="8">
        <v>16.618946557300838</v>
      </c>
      <c r="O69" s="8">
        <v>34.685055404935923</v>
      </c>
      <c r="P69" s="9">
        <v>1798.1979112093977</v>
      </c>
      <c r="Q69" s="13">
        <v>1E-3</v>
      </c>
      <c r="R69" s="14">
        <v>1E-3</v>
      </c>
      <c r="S69" s="14">
        <v>2.472521533186804</v>
      </c>
      <c r="T69" s="14">
        <v>0</v>
      </c>
      <c r="U69" s="13">
        <v>0</v>
      </c>
      <c r="V69" s="14">
        <v>0</v>
      </c>
      <c r="W69" s="14">
        <v>0</v>
      </c>
      <c r="X69" s="14">
        <v>75.885583637658783</v>
      </c>
      <c r="Y69" s="13">
        <v>253816.8480118796</v>
      </c>
      <c r="Z69" s="14">
        <v>90528.926366309315</v>
      </c>
      <c r="AA69" s="14">
        <v>87862.723375962029</v>
      </c>
      <c r="AB69" s="15">
        <v>10562.92826035122</v>
      </c>
    </row>
    <row r="70" spans="1:28" s="1" customFormat="1" x14ac:dyDescent="0.3">
      <c r="A70" s="327">
        <v>6</v>
      </c>
      <c r="B70" s="179">
        <v>2018</v>
      </c>
      <c r="C70" s="23" t="s">
        <v>5</v>
      </c>
      <c r="D70" s="13">
        <f t="shared" si="8"/>
        <v>187.22215970777967</v>
      </c>
      <c r="E70" s="14">
        <f t="shared" si="9"/>
        <v>869.35510897708218</v>
      </c>
      <c r="F70" s="14">
        <f t="shared" si="10"/>
        <v>97.030343234986546</v>
      </c>
      <c r="G70" s="15">
        <f t="shared" si="11"/>
        <v>115.66344493357877</v>
      </c>
      <c r="H70" s="7">
        <v>53.864199453964076</v>
      </c>
      <c r="I70" s="8">
        <v>252.91926633769731</v>
      </c>
      <c r="J70" s="8">
        <v>27.319455338942877</v>
      </c>
      <c r="K70" s="9">
        <v>387.04263670514086</v>
      </c>
      <c r="L70" s="7">
        <v>44.797878595792248</v>
      </c>
      <c r="M70" s="8">
        <v>223.65049913701768</v>
      </c>
      <c r="N70" s="8">
        <v>23.768528879446812</v>
      </c>
      <c r="O70" s="8">
        <v>27.744910633943078</v>
      </c>
      <c r="P70" s="9">
        <v>2479.9422049503933</v>
      </c>
      <c r="Q70" s="13">
        <v>1E-3</v>
      </c>
      <c r="R70" s="14">
        <v>1E-3</v>
      </c>
      <c r="S70" s="14">
        <v>1.9860179629283221</v>
      </c>
      <c r="T70" s="14">
        <v>0</v>
      </c>
      <c r="U70" s="13">
        <v>0</v>
      </c>
      <c r="V70" s="14">
        <v>0</v>
      </c>
      <c r="W70" s="14">
        <v>0</v>
      </c>
      <c r="X70" s="14">
        <v>2120.6434788791953</v>
      </c>
      <c r="Y70" s="13">
        <v>79943.816429671802</v>
      </c>
      <c r="Z70" s="14">
        <v>79057.510311513324</v>
      </c>
      <c r="AA70" s="14">
        <v>81688.959999999977</v>
      </c>
      <c r="AB70" s="15">
        <v>6873.2976194014682</v>
      </c>
    </row>
    <row r="71" spans="1:28" s="1" customFormat="1" x14ac:dyDescent="0.3">
      <c r="A71" s="327">
        <v>6</v>
      </c>
      <c r="B71" s="179">
        <v>2019</v>
      </c>
      <c r="C71" s="23" t="s">
        <v>5</v>
      </c>
      <c r="D71" s="13">
        <f t="shared" si="8"/>
        <v>204.14024048807505</v>
      </c>
      <c r="E71" s="14">
        <f t="shared" si="9"/>
        <v>949.84042077906986</v>
      </c>
      <c r="F71" s="14">
        <f t="shared" si="10"/>
        <v>103.70968512211508</v>
      </c>
      <c r="G71" s="15">
        <f t="shared" si="11"/>
        <v>121.88287640240071</v>
      </c>
      <c r="H71" s="7">
        <v>55.540732130449868</v>
      </c>
      <c r="I71" s="8">
        <v>262.68757786170181</v>
      </c>
      <c r="J71" s="8">
        <v>28.240045237632678</v>
      </c>
      <c r="K71" s="9">
        <v>390.77355145365954</v>
      </c>
      <c r="L71" s="7">
        <v>44.452589270675901</v>
      </c>
      <c r="M71" s="8">
        <v>227.80863648194904</v>
      </c>
      <c r="N71" s="8">
        <v>24.835076162562292</v>
      </c>
      <c r="O71" s="8">
        <v>28.762739173636263</v>
      </c>
      <c r="P71" s="9">
        <v>2594.3599494777827</v>
      </c>
      <c r="Q71" s="13">
        <v>1E-3</v>
      </c>
      <c r="R71" s="14">
        <v>1E-3</v>
      </c>
      <c r="S71" s="14">
        <v>1E-3</v>
      </c>
      <c r="T71" s="14">
        <v>0</v>
      </c>
      <c r="U71" s="13">
        <v>0</v>
      </c>
      <c r="V71" s="14">
        <v>0</v>
      </c>
      <c r="W71" s="14">
        <v>0</v>
      </c>
      <c r="X71" s="14">
        <v>2232.3481371977591</v>
      </c>
      <c r="Y71" s="13">
        <v>84536.615761526802</v>
      </c>
      <c r="Z71" s="14">
        <v>83164.685044300539</v>
      </c>
      <c r="AA71" s="14">
        <v>84465.96801587152</v>
      </c>
      <c r="AB71" s="15">
        <v>7173.7356502942621</v>
      </c>
    </row>
    <row r="72" spans="1:28" s="1" customFormat="1" x14ac:dyDescent="0.3">
      <c r="A72" s="327">
        <v>6</v>
      </c>
      <c r="B72" s="179">
        <v>2020</v>
      </c>
      <c r="C72" s="23" t="s">
        <v>5</v>
      </c>
      <c r="D72" s="13">
        <f t="shared" si="8"/>
        <v>222.47249244718799</v>
      </c>
      <c r="E72" s="14">
        <f t="shared" si="9"/>
        <v>1035.917197150816</v>
      </c>
      <c r="F72" s="14">
        <f t="shared" si="10"/>
        <v>113.55000883871573</v>
      </c>
      <c r="G72" s="15">
        <f t="shared" si="11"/>
        <v>130.14600023494083</v>
      </c>
      <c r="H72" s="7">
        <v>57.236778505093426</v>
      </c>
      <c r="I72" s="8">
        <v>274.24965752765763</v>
      </c>
      <c r="J72" s="8">
        <v>29.767894709800679</v>
      </c>
      <c r="K72" s="9">
        <v>404.96797193070847</v>
      </c>
      <c r="L72" s="7">
        <v>44.187284691603033</v>
      </c>
      <c r="M72" s="8">
        <v>233.63711517056601</v>
      </c>
      <c r="N72" s="8">
        <v>25.847896937155845</v>
      </c>
      <c r="O72" s="8">
        <v>30.250903686469535</v>
      </c>
      <c r="P72" s="9">
        <v>2742.4307293722491</v>
      </c>
      <c r="Q72" s="13">
        <v>1E-3</v>
      </c>
      <c r="R72" s="14">
        <v>1E-3</v>
      </c>
      <c r="S72" s="14">
        <v>1E-3</v>
      </c>
      <c r="T72" s="14">
        <v>0</v>
      </c>
      <c r="U72" s="13">
        <v>0</v>
      </c>
      <c r="V72" s="14">
        <v>0</v>
      </c>
      <c r="W72" s="14">
        <v>0</v>
      </c>
      <c r="X72" s="14">
        <v>2367.7126611280096</v>
      </c>
      <c r="Y72" s="13">
        <v>89398.241129695671</v>
      </c>
      <c r="Z72" s="14">
        <v>86877.393938280278</v>
      </c>
      <c r="AA72" s="14">
        <v>87733.789330778935</v>
      </c>
      <c r="AB72" s="15">
        <v>7391.5919600570633</v>
      </c>
    </row>
    <row r="73" spans="1:28" s="1" customFormat="1" x14ac:dyDescent="0.3">
      <c r="A73" s="327">
        <v>6</v>
      </c>
      <c r="B73" s="179">
        <v>2021</v>
      </c>
      <c r="C73" s="23" t="s">
        <v>5</v>
      </c>
      <c r="D73" s="13">
        <f t="shared" si="8"/>
        <v>242.14613623459621</v>
      </c>
      <c r="E73" s="14">
        <f t="shared" si="9"/>
        <v>1126.8877643935575</v>
      </c>
      <c r="F73" s="14">
        <f t="shared" si="10"/>
        <v>124.08170537337546</v>
      </c>
      <c r="G73" s="15">
        <f t="shared" si="11"/>
        <v>140.46590099626962</v>
      </c>
      <c r="H73" s="7">
        <v>58.977137184295671</v>
      </c>
      <c r="I73" s="8">
        <v>287.7752704133357</v>
      </c>
      <c r="J73" s="8">
        <v>31.617856087093379</v>
      </c>
      <c r="K73" s="9">
        <v>422.4747935445393</v>
      </c>
      <c r="L73" s="7">
        <v>43.908206695641297</v>
      </c>
      <c r="M73" s="8">
        <v>240.97106457832967</v>
      </c>
      <c r="N73" s="8">
        <v>27.129476441099868</v>
      </c>
      <c r="O73" s="8">
        <v>31.799005446152869</v>
      </c>
      <c r="P73" s="9">
        <v>2899.9732744145354</v>
      </c>
      <c r="Q73" s="13">
        <v>1E-3</v>
      </c>
      <c r="R73" s="14">
        <v>1E-3</v>
      </c>
      <c r="S73" s="14">
        <v>1E-3</v>
      </c>
      <c r="T73" s="14">
        <v>0</v>
      </c>
      <c r="U73" s="13">
        <v>0</v>
      </c>
      <c r="V73" s="14">
        <v>0</v>
      </c>
      <c r="W73" s="14">
        <v>0</v>
      </c>
      <c r="X73" s="14">
        <v>2509.2964863161487</v>
      </c>
      <c r="Y73" s="13">
        <v>94432.544529793027</v>
      </c>
      <c r="Z73" s="14">
        <v>90064.787512230745</v>
      </c>
      <c r="AA73" s="14">
        <v>90261.629875423721</v>
      </c>
      <c r="AB73" s="15">
        <v>7647.1206620605262</v>
      </c>
    </row>
    <row r="74" spans="1:28" s="1" customFormat="1" ht="16.2" thickBot="1" x14ac:dyDescent="0.35">
      <c r="A74" s="409">
        <v>6</v>
      </c>
      <c r="B74" s="180">
        <v>2022</v>
      </c>
      <c r="C74" s="24" t="s">
        <v>5</v>
      </c>
      <c r="D74" s="19">
        <f t="shared" si="8"/>
        <v>263.2096157701788</v>
      </c>
      <c r="E74" s="20">
        <f t="shared" si="9"/>
        <v>1222.6044333530476</v>
      </c>
      <c r="F74" s="20">
        <f t="shared" si="10"/>
        <v>135.35191482478936</v>
      </c>
      <c r="G74" s="21">
        <f t="shared" si="11"/>
        <v>152.16579993206585</v>
      </c>
      <c r="H74" s="16">
        <v>60.76714240692295</v>
      </c>
      <c r="I74" s="17">
        <v>303.53803572687661</v>
      </c>
      <c r="J74" s="17">
        <v>33.847602518815187</v>
      </c>
      <c r="K74" s="18">
        <v>442.42773809479485</v>
      </c>
      <c r="L74" s="16">
        <v>43.621616464263923</v>
      </c>
      <c r="M74" s="17">
        <v>249.9678613315715</v>
      </c>
      <c r="N74" s="17">
        <v>28.715171882367585</v>
      </c>
      <c r="O74" s="17">
        <v>33.404928747971269</v>
      </c>
      <c r="P74" s="18">
        <v>3071.7574877757625</v>
      </c>
      <c r="Q74" s="19">
        <v>1E-3</v>
      </c>
      <c r="R74" s="20">
        <v>1E-3</v>
      </c>
      <c r="S74" s="20">
        <v>1E-3</v>
      </c>
      <c r="T74" s="20">
        <v>0</v>
      </c>
      <c r="U74" s="19">
        <v>0</v>
      </c>
      <c r="V74" s="20">
        <v>0</v>
      </c>
      <c r="W74" s="20">
        <v>0</v>
      </c>
      <c r="X74" s="20">
        <v>2662.7336784289396</v>
      </c>
      <c r="Y74" s="19">
        <v>99623.26551699797</v>
      </c>
      <c r="Z74" s="20">
        <v>92640.455749744564</v>
      </c>
      <c r="AA74" s="20">
        <v>91973.841847133779</v>
      </c>
      <c r="AB74" s="21">
        <v>7910.474631424765</v>
      </c>
    </row>
    <row r="75" spans="1:28" s="1" customFormat="1" x14ac:dyDescent="0.3">
      <c r="A75" s="47">
        <v>6</v>
      </c>
      <c r="B75" s="178">
        <v>2023</v>
      </c>
      <c r="C75" s="22" t="s">
        <v>5</v>
      </c>
      <c r="D75" s="10">
        <f t="shared" si="8"/>
        <v>285.68233923679009</v>
      </c>
      <c r="E75" s="11">
        <f t="shared" si="9"/>
        <v>1322.9299083704359</v>
      </c>
      <c r="F75" s="11">
        <f t="shared" si="10"/>
        <v>147.39253207077292</v>
      </c>
      <c r="G75" s="12">
        <f t="shared" si="11"/>
        <v>165.00901592920357</v>
      </c>
      <c r="H75" s="4">
        <v>62.607339445206215</v>
      </c>
      <c r="I75" s="5">
        <v>321.85812055336925</v>
      </c>
      <c r="J75" s="5">
        <v>36.524830495651493</v>
      </c>
      <c r="K75" s="6">
        <v>464.59888420960942</v>
      </c>
      <c r="L75" s="4">
        <v>43.332569925657509</v>
      </c>
      <c r="M75" s="5">
        <v>260.78976029877845</v>
      </c>
      <c r="N75" s="5">
        <v>30.649038453789778</v>
      </c>
      <c r="O75" s="5">
        <v>34.99866617932954</v>
      </c>
      <c r="P75" s="6">
        <v>3260.6538874608032</v>
      </c>
      <c r="Q75" s="10">
        <v>1E-3</v>
      </c>
      <c r="R75" s="11">
        <v>1E-3</v>
      </c>
      <c r="S75" s="11">
        <v>1E-3</v>
      </c>
      <c r="T75" s="11">
        <v>0</v>
      </c>
      <c r="U75" s="10">
        <v>0</v>
      </c>
      <c r="V75" s="11">
        <v>0</v>
      </c>
      <c r="W75" s="11">
        <v>0</v>
      </c>
      <c r="X75" s="11">
        <v>2831.0526694305231</v>
      </c>
      <c r="Y75" s="10">
        <v>104950.85497438886</v>
      </c>
      <c r="Z75" s="11">
        <v>94536.64813616121</v>
      </c>
      <c r="AA75" s="11">
        <v>92814.345518492701</v>
      </c>
      <c r="AB75" s="12">
        <v>8168.7827830844035</v>
      </c>
    </row>
    <row r="76" spans="1:28" s="1" customFormat="1" x14ac:dyDescent="0.3">
      <c r="A76" s="327">
        <v>6</v>
      </c>
      <c r="B76" s="179">
        <v>2024</v>
      </c>
      <c r="C76" s="23" t="s">
        <v>5</v>
      </c>
      <c r="D76" s="13">
        <f t="shared" si="8"/>
        <v>309.5793819049847</v>
      </c>
      <c r="E76" s="14">
        <f t="shared" si="9"/>
        <v>1427.7404902406265</v>
      </c>
      <c r="F76" s="14">
        <f t="shared" si="10"/>
        <v>160.24207808459258</v>
      </c>
      <c r="G76" s="15">
        <f t="shared" si="11"/>
        <v>179.68776068287747</v>
      </c>
      <c r="H76" s="7">
        <v>64.494189212215772</v>
      </c>
      <c r="I76" s="8">
        <v>343.08971279254143</v>
      </c>
      <c r="J76" s="8">
        <v>39.730037031496224</v>
      </c>
      <c r="K76" s="9">
        <v>489.84154327298273</v>
      </c>
      <c r="L76" s="7">
        <v>43.041923488773286</v>
      </c>
      <c r="M76" s="8">
        <v>273.61454007280793</v>
      </c>
      <c r="N76" s="8">
        <v>32.984031332889764</v>
      </c>
      <c r="O76" s="8">
        <v>36.436942736419837</v>
      </c>
      <c r="P76" s="9">
        <v>3466.4321987310122</v>
      </c>
      <c r="Q76" s="13">
        <v>1E-3</v>
      </c>
      <c r="R76" s="14">
        <v>1E-3</v>
      </c>
      <c r="S76" s="14">
        <v>1E-3</v>
      </c>
      <c r="T76" s="14">
        <v>0</v>
      </c>
      <c r="U76" s="13">
        <v>0</v>
      </c>
      <c r="V76" s="14">
        <v>0</v>
      </c>
      <c r="W76" s="14">
        <v>0</v>
      </c>
      <c r="X76" s="14">
        <v>3013.0265981944494</v>
      </c>
      <c r="Y76" s="13">
        <v>110402.5939513012</v>
      </c>
      <c r="Z76" s="14">
        <v>95712.666545006039</v>
      </c>
      <c r="AA76" s="14">
        <v>92765.274621412333</v>
      </c>
      <c r="AB76" s="15">
        <v>8437.0518435244521</v>
      </c>
    </row>
    <row r="77" spans="1:28" s="1" customFormat="1" x14ac:dyDescent="0.3">
      <c r="A77" s="327">
        <v>6</v>
      </c>
      <c r="B77" s="179">
        <v>2025</v>
      </c>
      <c r="C77" s="23" t="s">
        <v>5</v>
      </c>
      <c r="D77" s="13">
        <f t="shared" si="8"/>
        <v>335.02236371885209</v>
      </c>
      <c r="E77" s="14">
        <f t="shared" si="9"/>
        <v>1536.7118946890882</v>
      </c>
      <c r="F77" s="14">
        <f t="shared" si="10"/>
        <v>173.90946118670578</v>
      </c>
      <c r="G77" s="15">
        <f t="shared" si="11"/>
        <v>196.50215784789546</v>
      </c>
      <c r="H77" s="7">
        <v>66.434521951107428</v>
      </c>
      <c r="I77" s="8">
        <v>367.62692407671847</v>
      </c>
      <c r="J77" s="8">
        <v>43.557742288854342</v>
      </c>
      <c r="K77" s="9">
        <v>518.55526495210597</v>
      </c>
      <c r="L77" s="7">
        <v>42.745370049196922</v>
      </c>
      <c r="M77" s="8">
        <v>288.72461900801255</v>
      </c>
      <c r="N77" s="8">
        <v>35.797953272204715</v>
      </c>
      <c r="O77" s="8">
        <v>37.694241776083672</v>
      </c>
      <c r="P77" s="9">
        <v>3692.0228034106285</v>
      </c>
      <c r="Q77" s="13">
        <v>1E-3</v>
      </c>
      <c r="R77" s="14">
        <v>1E-3</v>
      </c>
      <c r="S77" s="14">
        <v>1E-3</v>
      </c>
      <c r="T77" s="14">
        <v>0</v>
      </c>
      <c r="U77" s="13">
        <v>0</v>
      </c>
      <c r="V77" s="14">
        <v>0</v>
      </c>
      <c r="W77" s="14">
        <v>0</v>
      </c>
      <c r="X77" s="14">
        <v>3211.1607802346052</v>
      </c>
      <c r="Y77" s="13">
        <v>115986.60062918013</v>
      </c>
      <c r="Z77" s="14">
        <v>96141.961491572263</v>
      </c>
      <c r="AA77" s="14">
        <v>91830.232631633466</v>
      </c>
      <c r="AB77" s="15">
        <v>8715.6566251796194</v>
      </c>
    </row>
    <row r="78" spans="1:28" s="1" customFormat="1" x14ac:dyDescent="0.3">
      <c r="A78" s="327">
        <v>6</v>
      </c>
      <c r="B78" s="179">
        <v>2026</v>
      </c>
      <c r="C78" s="23" t="s">
        <v>5</v>
      </c>
      <c r="D78" s="13">
        <f t="shared" si="8"/>
        <v>368.64890885426604</v>
      </c>
      <c r="E78" s="14">
        <f t="shared" si="9"/>
        <v>1664.6164038636578</v>
      </c>
      <c r="F78" s="14">
        <f t="shared" si="10"/>
        <v>190.08864236694157</v>
      </c>
      <c r="G78" s="15">
        <f t="shared" si="11"/>
        <v>215.99736639628151</v>
      </c>
      <c r="H78" s="7">
        <v>63.907800875594098</v>
      </c>
      <c r="I78" s="8">
        <v>396.18416562618182</v>
      </c>
      <c r="J78" s="8">
        <v>48.170816773204635</v>
      </c>
      <c r="K78" s="9">
        <v>552.4302354408253</v>
      </c>
      <c r="L78" s="7">
        <v>39.572053854247798</v>
      </c>
      <c r="M78" s="8">
        <v>306.62642324507379</v>
      </c>
      <c r="N78" s="8">
        <v>39.224580898987838</v>
      </c>
      <c r="O78" s="8">
        <v>40.93874278448402</v>
      </c>
      <c r="P78" s="9">
        <v>3983.7139434126293</v>
      </c>
      <c r="Q78" s="13">
        <v>1E-3</v>
      </c>
      <c r="R78" s="14">
        <v>1E-3</v>
      </c>
      <c r="S78" s="14">
        <v>1E-3</v>
      </c>
      <c r="T78" s="14">
        <v>0</v>
      </c>
      <c r="U78" s="13">
        <v>0</v>
      </c>
      <c r="V78" s="14">
        <v>0</v>
      </c>
      <c r="W78" s="14">
        <v>0</v>
      </c>
      <c r="X78" s="14">
        <v>3472.2214507562867</v>
      </c>
      <c r="Y78" s="13">
        <v>132674.33376644566</v>
      </c>
      <c r="Z78" s="14">
        <v>96637.323271998001</v>
      </c>
      <c r="AA78" s="14">
        <v>90761.150989485293</v>
      </c>
      <c r="AB78" s="15">
        <v>8992.8811067884162</v>
      </c>
    </row>
    <row r="79" spans="1:28" s="1" customFormat="1" x14ac:dyDescent="0.3">
      <c r="A79" s="327">
        <v>6</v>
      </c>
      <c r="B79" s="179">
        <v>2027</v>
      </c>
      <c r="C79" s="23" t="s">
        <v>5</v>
      </c>
      <c r="D79" s="13">
        <f t="shared" si="8"/>
        <v>406.40256802960766</v>
      </c>
      <c r="E79" s="14">
        <f t="shared" si="9"/>
        <v>1800.4452016450261</v>
      </c>
      <c r="F79" s="14">
        <f t="shared" si="10"/>
        <v>207.65620742031899</v>
      </c>
      <c r="G79" s="15">
        <f t="shared" si="11"/>
        <v>238.55741640633016</v>
      </c>
      <c r="H79" s="7">
        <v>60.948926920978863</v>
      </c>
      <c r="I79" s="8">
        <v>429.17884996538476</v>
      </c>
      <c r="J79" s="8">
        <v>53.695437752948344</v>
      </c>
      <c r="K79" s="9">
        <v>591.23198434594917</v>
      </c>
      <c r="L79" s="7">
        <v>36.297294339271438</v>
      </c>
      <c r="M79" s="8">
        <v>327.60191960349141</v>
      </c>
      <c r="N79" s="8">
        <v>43.356866625475092</v>
      </c>
      <c r="O79" s="8">
        <v>44.657548505948697</v>
      </c>
      <c r="P79" s="9">
        <v>4321.2481856616323</v>
      </c>
      <c r="Q79" s="13">
        <v>1E-3</v>
      </c>
      <c r="R79" s="14">
        <v>1E-3</v>
      </c>
      <c r="S79" s="14">
        <v>2.889117282627468E-2</v>
      </c>
      <c r="T79" s="14">
        <v>0</v>
      </c>
      <c r="U79" s="13">
        <v>0</v>
      </c>
      <c r="V79" s="14">
        <v>0</v>
      </c>
      <c r="W79" s="14">
        <v>0</v>
      </c>
      <c r="X79" s="14">
        <v>3774.6727498216314</v>
      </c>
      <c r="Y79" s="13">
        <v>153362.15971119277</v>
      </c>
      <c r="Z79" s="14">
        <v>96487.139664910152</v>
      </c>
      <c r="AA79" s="14">
        <v>88947.831892944916</v>
      </c>
      <c r="AB79" s="15">
        <v>9280.3175785819385</v>
      </c>
    </row>
    <row r="80" spans="1:28" s="1" customFormat="1" x14ac:dyDescent="0.3">
      <c r="A80" s="327">
        <v>6</v>
      </c>
      <c r="B80" s="179">
        <v>2028</v>
      </c>
      <c r="C80" s="23" t="s">
        <v>5</v>
      </c>
      <c r="D80" s="13">
        <f t="shared" si="8"/>
        <v>449.23476318765984</v>
      </c>
      <c r="E80" s="14">
        <f t="shared" si="9"/>
        <v>1948.4972383484608</v>
      </c>
      <c r="F80" s="14">
        <f t="shared" si="10"/>
        <v>235.43698881810272</v>
      </c>
      <c r="G80" s="15">
        <f t="shared" si="11"/>
        <v>265.07580708632656</v>
      </c>
      <c r="H80" s="7">
        <v>57.611325660552346</v>
      </c>
      <c r="I80" s="8">
        <v>467.4424049258032</v>
      </c>
      <c r="J80" s="8">
        <v>61.336461925121938</v>
      </c>
      <c r="K80" s="9">
        <v>636.51507025536455</v>
      </c>
      <c r="L80" s="7">
        <v>33.008847501640858</v>
      </c>
      <c r="M80" s="8">
        <v>352.15330066707952</v>
      </c>
      <c r="N80" s="8">
        <v>47.465258620863857</v>
      </c>
      <c r="O80" s="8">
        <v>49.476161504260361</v>
      </c>
      <c r="P80" s="9">
        <v>4741.1558397531162</v>
      </c>
      <c r="Q80" s="13">
        <v>1E-3</v>
      </c>
      <c r="R80" s="14">
        <v>1E-3</v>
      </c>
      <c r="S80" s="14">
        <v>7.0865745914047968</v>
      </c>
      <c r="T80" s="14">
        <v>0</v>
      </c>
      <c r="U80" s="13">
        <v>0</v>
      </c>
      <c r="V80" s="14">
        <v>0</v>
      </c>
      <c r="W80" s="14">
        <v>0</v>
      </c>
      <c r="X80" s="14">
        <v>4154.1159310020121</v>
      </c>
      <c r="Y80" s="13">
        <v>179346.67246150493</v>
      </c>
      <c r="Z80" s="14">
        <v>95873.707669136522</v>
      </c>
      <c r="AA80" s="14">
        <v>88284.367452216669</v>
      </c>
      <c r="AB80" s="15">
        <v>9578.3176988088399</v>
      </c>
    </row>
    <row r="81" spans="1:28" s="1" customFormat="1" ht="16.2" thickBot="1" x14ac:dyDescent="0.35">
      <c r="A81" s="409">
        <v>6</v>
      </c>
      <c r="B81" s="180">
        <v>2029</v>
      </c>
      <c r="C81" s="24" t="s">
        <v>5</v>
      </c>
      <c r="D81" s="19">
        <f t="shared" si="8"/>
        <v>497.4363740012692</v>
      </c>
      <c r="E81" s="20">
        <f t="shared" si="9"/>
        <v>2107.197928331022</v>
      </c>
      <c r="F81" s="20">
        <f t="shared" si="10"/>
        <v>276.58168231352005</v>
      </c>
      <c r="G81" s="21">
        <f t="shared" si="11"/>
        <v>296.20185686114075</v>
      </c>
      <c r="H81" s="16">
        <v>53.979359201437838</v>
      </c>
      <c r="I81" s="17">
        <v>511.70414611551507</v>
      </c>
      <c r="J81" s="17">
        <v>71.752488534532091</v>
      </c>
      <c r="K81" s="18">
        <v>689.0300980849388</v>
      </c>
      <c r="L81" s="16">
        <v>29.74976929421149</v>
      </c>
      <c r="M81" s="17">
        <v>380.97527192828636</v>
      </c>
      <c r="N81" s="17">
        <v>51.500437466710551</v>
      </c>
      <c r="O81" s="17">
        <v>55.612752209228681</v>
      </c>
      <c r="P81" s="18">
        <v>5256.3846140021178</v>
      </c>
      <c r="Q81" s="19">
        <v>1E-3</v>
      </c>
      <c r="R81" s="20">
        <v>1E-3</v>
      </c>
      <c r="S81" s="20">
        <v>20.00172764686295</v>
      </c>
      <c r="T81" s="20">
        <v>0</v>
      </c>
      <c r="U81" s="19">
        <v>0</v>
      </c>
      <c r="V81" s="20">
        <v>0</v>
      </c>
      <c r="W81" s="20">
        <v>0</v>
      </c>
      <c r="X81" s="20">
        <v>4622.9662681264081</v>
      </c>
      <c r="Y81" s="19">
        <v>211952.06410906112</v>
      </c>
      <c r="Z81" s="20">
        <v>94714.011444950476</v>
      </c>
      <c r="AA81" s="20">
        <v>88657.255283200953</v>
      </c>
      <c r="AB81" s="21">
        <v>9887.2933515401</v>
      </c>
    </row>
    <row r="82" spans="1:28" s="1" customFormat="1" x14ac:dyDescent="0.3">
      <c r="A82" s="47">
        <v>6</v>
      </c>
      <c r="B82" s="178">
        <v>2030</v>
      </c>
      <c r="C82" s="22" t="s">
        <v>5</v>
      </c>
      <c r="D82" s="10">
        <f t="shared" si="8"/>
        <v>551.87825798503047</v>
      </c>
      <c r="E82" s="11">
        <f t="shared" si="9"/>
        <v>2276.348068852592</v>
      </c>
      <c r="F82" s="11">
        <f t="shared" si="10"/>
        <v>329.71984294425101</v>
      </c>
      <c r="G82" s="12">
        <f t="shared" si="11"/>
        <v>332.68057582588824</v>
      </c>
      <c r="H82" s="4">
        <v>50.137075580691494</v>
      </c>
      <c r="I82" s="5">
        <v>563.07992364938355</v>
      </c>
      <c r="J82" s="5">
        <v>85.178300278486304</v>
      </c>
      <c r="K82" s="6">
        <v>749.59905166323517</v>
      </c>
      <c r="L82" s="4">
        <v>26.569666153029608</v>
      </c>
      <c r="M82" s="5">
        <v>414.66670790307421</v>
      </c>
      <c r="N82" s="5">
        <v>55.946765254896654</v>
      </c>
      <c r="O82" s="5">
        <v>62.942544153006999</v>
      </c>
      <c r="P82" s="6">
        <v>5877.9925624495017</v>
      </c>
      <c r="Q82" s="10">
        <v>1E-3</v>
      </c>
      <c r="R82" s="11">
        <v>1E-3</v>
      </c>
      <c r="S82" s="11">
        <v>28.965438396487031</v>
      </c>
      <c r="T82" s="11">
        <v>0</v>
      </c>
      <c r="U82" s="10">
        <v>0</v>
      </c>
      <c r="V82" s="11">
        <v>0</v>
      </c>
      <c r="W82" s="11">
        <v>0</v>
      </c>
      <c r="X82" s="11">
        <v>5191.3350549392726</v>
      </c>
      <c r="Y82" s="10">
        <v>253169.9303687356</v>
      </c>
      <c r="Z82" s="11">
        <v>92981.48164169045</v>
      </c>
      <c r="AA82" s="11">
        <v>89031.553375962016</v>
      </c>
      <c r="AB82" s="12">
        <v>10207.661318431085</v>
      </c>
    </row>
    <row r="83" spans="1:28" s="1" customFormat="1" x14ac:dyDescent="0.3">
      <c r="A83" s="327">
        <v>7</v>
      </c>
      <c r="B83" s="179">
        <v>2018</v>
      </c>
      <c r="C83" s="23" t="s">
        <v>6</v>
      </c>
      <c r="D83" s="13">
        <f t="shared" si="8"/>
        <v>642.25041449578748</v>
      </c>
      <c r="E83" s="14">
        <f t="shared" si="9"/>
        <v>335.54756294671279</v>
      </c>
      <c r="F83" s="14">
        <f t="shared" si="10"/>
        <v>33.691533921410695</v>
      </c>
      <c r="G83" s="15">
        <f t="shared" si="11"/>
        <v>48.951657320234773</v>
      </c>
      <c r="H83" s="7">
        <v>183.80673915978605</v>
      </c>
      <c r="I83" s="8">
        <v>97.454661093996563</v>
      </c>
      <c r="J83" s="8">
        <v>9.4373695369141881</v>
      </c>
      <c r="K83" s="9">
        <v>164.06058957423616</v>
      </c>
      <c r="L83" s="7">
        <v>200.03376279282222</v>
      </c>
      <c r="M83" s="8">
        <v>112.99485848490886</v>
      </c>
      <c r="N83" s="8">
        <v>10.761976764971559</v>
      </c>
      <c r="O83" s="8">
        <v>28.592643368601237</v>
      </c>
      <c r="P83" s="9">
        <v>1750.0622792807339</v>
      </c>
      <c r="Q83" s="13">
        <v>1E-3</v>
      </c>
      <c r="R83" s="14">
        <v>1E-3</v>
      </c>
      <c r="S83" s="14">
        <v>1E-3</v>
      </c>
      <c r="T83" s="14">
        <v>0</v>
      </c>
      <c r="U83" s="13">
        <v>0</v>
      </c>
      <c r="V83" s="14">
        <v>0</v>
      </c>
      <c r="W83" s="14">
        <v>0</v>
      </c>
      <c r="X83" s="14">
        <v>1614.5933330750991</v>
      </c>
      <c r="Y83" s="13">
        <v>80365.712383166712</v>
      </c>
      <c r="Z83" s="14">
        <v>79191.634973012246</v>
      </c>
      <c r="AA83" s="14">
        <v>82110.303847000032</v>
      </c>
      <c r="AB83" s="15">
        <v>6862.6360620016176</v>
      </c>
    </row>
    <row r="84" spans="1:28" s="1" customFormat="1" x14ac:dyDescent="0.3">
      <c r="A84" s="327">
        <v>7</v>
      </c>
      <c r="B84" s="179">
        <v>2019</v>
      </c>
      <c r="C84" s="23" t="s">
        <v>6</v>
      </c>
      <c r="D84" s="13">
        <f t="shared" si="8"/>
        <v>699.80985314964437</v>
      </c>
      <c r="E84" s="14">
        <f t="shared" si="9"/>
        <v>366.00392574618689</v>
      </c>
      <c r="F84" s="14">
        <f t="shared" si="10"/>
        <v>36.000069616092013</v>
      </c>
      <c r="G84" s="15">
        <f t="shared" si="11"/>
        <v>52.411073263078329</v>
      </c>
      <c r="H84" s="7">
        <v>189.49701894090686</v>
      </c>
      <c r="I84" s="8">
        <v>101.19515771566068</v>
      </c>
      <c r="J84" s="8">
        <v>9.7543715424709205</v>
      </c>
      <c r="K84" s="9">
        <v>168.27259421514663</v>
      </c>
      <c r="L84" s="7">
        <v>207.53487304469817</v>
      </c>
      <c r="M84" s="8">
        <v>117.02104338436976</v>
      </c>
      <c r="N84" s="8">
        <v>11.258518427737743</v>
      </c>
      <c r="O84" s="8">
        <v>29.222351836312939</v>
      </c>
      <c r="P84" s="9">
        <v>1821.8856435548323</v>
      </c>
      <c r="Q84" s="13">
        <v>1E-3</v>
      </c>
      <c r="R84" s="14">
        <v>1E-3</v>
      </c>
      <c r="S84" s="14">
        <v>1E-3</v>
      </c>
      <c r="T84" s="14">
        <v>0</v>
      </c>
      <c r="U84" s="13">
        <v>0</v>
      </c>
      <c r="V84" s="14">
        <v>0</v>
      </c>
      <c r="W84" s="14">
        <v>0</v>
      </c>
      <c r="X84" s="14">
        <v>1682.8344011759987</v>
      </c>
      <c r="Y84" s="13">
        <v>84938.679839924633</v>
      </c>
      <c r="Z84" s="14">
        <v>83186.690768500455</v>
      </c>
      <c r="AA84" s="14">
        <v>84885.181742869288</v>
      </c>
      <c r="AB84" s="15">
        <v>7163.7017939448615</v>
      </c>
    </row>
    <row r="85" spans="1:28" s="1" customFormat="1" x14ac:dyDescent="0.3">
      <c r="A85" s="327">
        <v>7</v>
      </c>
      <c r="B85" s="179">
        <v>2020</v>
      </c>
      <c r="C85" s="23" t="s">
        <v>6</v>
      </c>
      <c r="D85" s="13">
        <f t="shared" si="8"/>
        <v>762.15050100208657</v>
      </c>
      <c r="E85" s="14">
        <f t="shared" si="9"/>
        <v>398.50960754212451</v>
      </c>
      <c r="F85" s="14">
        <f t="shared" si="10"/>
        <v>39.402258477186813</v>
      </c>
      <c r="G85" s="15">
        <f t="shared" si="11"/>
        <v>55.961972021311794</v>
      </c>
      <c r="H85" s="7">
        <v>195.2548699993086</v>
      </c>
      <c r="I85" s="8">
        <v>105.62594977239476</v>
      </c>
      <c r="J85" s="8">
        <v>10.280862568146082</v>
      </c>
      <c r="K85" s="9">
        <v>174.35632825014218</v>
      </c>
      <c r="L85" s="7">
        <v>215.69256374007711</v>
      </c>
      <c r="M85" s="8">
        <v>122.04280089498059</v>
      </c>
      <c r="N85" s="8">
        <v>11.737716995917474</v>
      </c>
      <c r="O85" s="8">
        <v>30.098398452353813</v>
      </c>
      <c r="P85" s="9">
        <v>1912.8866386986663</v>
      </c>
      <c r="Q85" s="13">
        <v>1E-3</v>
      </c>
      <c r="R85" s="14">
        <v>1E-3</v>
      </c>
      <c r="S85" s="14">
        <v>1E-3</v>
      </c>
      <c r="T85" s="14">
        <v>0</v>
      </c>
      <c r="U85" s="13">
        <v>0</v>
      </c>
      <c r="V85" s="14">
        <v>0</v>
      </c>
      <c r="W85" s="14">
        <v>0</v>
      </c>
      <c r="X85" s="14">
        <v>1768.6277089008779</v>
      </c>
      <c r="Y85" s="13">
        <v>89777.333201010886</v>
      </c>
      <c r="Z85" s="14">
        <v>86775.276276515113</v>
      </c>
      <c r="AA85" s="14">
        <v>88149.407597685495</v>
      </c>
      <c r="AB85" s="15">
        <v>7382.1545188975479</v>
      </c>
    </row>
    <row r="86" spans="1:28" s="1" customFormat="1" x14ac:dyDescent="0.3">
      <c r="A86" s="327">
        <v>7</v>
      </c>
      <c r="B86" s="179">
        <v>2021</v>
      </c>
      <c r="C86" s="23" t="s">
        <v>6</v>
      </c>
      <c r="D86" s="13">
        <f t="shared" si="8"/>
        <v>829.01672647964085</v>
      </c>
      <c r="E86" s="14">
        <f t="shared" si="9"/>
        <v>432.81235952851802</v>
      </c>
      <c r="F86" s="14">
        <f t="shared" si="10"/>
        <v>43.045428992637504</v>
      </c>
      <c r="G86" s="15">
        <f t="shared" si="11"/>
        <v>60.399048811967354</v>
      </c>
      <c r="H86" s="7">
        <v>201.1638163177854</v>
      </c>
      <c r="I86" s="8">
        <v>110.81629245952539</v>
      </c>
      <c r="J86" s="8">
        <v>10.918862962286113</v>
      </c>
      <c r="K86" s="9">
        <v>181.87262204457284</v>
      </c>
      <c r="L86" s="7">
        <v>224.08339668752521</v>
      </c>
      <c r="M86" s="8">
        <v>128.00771882205657</v>
      </c>
      <c r="N86" s="8">
        <v>12.340637524574511</v>
      </c>
      <c r="O86" s="8">
        <v>30.933989342680359</v>
      </c>
      <c r="P86" s="9">
        <v>2004.8247140709618</v>
      </c>
      <c r="Q86" s="13">
        <v>1E-3</v>
      </c>
      <c r="R86" s="14">
        <v>1E-3</v>
      </c>
      <c r="S86" s="14">
        <v>1E-3</v>
      </c>
      <c r="T86" s="14">
        <v>0</v>
      </c>
      <c r="U86" s="13">
        <v>0</v>
      </c>
      <c r="V86" s="14">
        <v>0</v>
      </c>
      <c r="W86" s="14">
        <v>0</v>
      </c>
      <c r="X86" s="14">
        <v>1853.885081369069</v>
      </c>
      <c r="Y86" s="13">
        <v>94785.35980302906</v>
      </c>
      <c r="Z86" s="14">
        <v>89830.511815686026</v>
      </c>
      <c r="AA86" s="14">
        <v>90672.890597701407</v>
      </c>
      <c r="AB86" s="15">
        <v>7638.1926375636303</v>
      </c>
    </row>
    <row r="87" spans="1:28" s="1" customFormat="1" x14ac:dyDescent="0.3">
      <c r="A87" s="327">
        <v>7</v>
      </c>
      <c r="B87" s="179">
        <v>2022</v>
      </c>
      <c r="C87" s="23" t="s">
        <v>6</v>
      </c>
      <c r="D87" s="13">
        <f t="shared" si="8"/>
        <v>900.57256599608911</v>
      </c>
      <c r="E87" s="14">
        <f t="shared" si="9"/>
        <v>468.86567346927319</v>
      </c>
      <c r="F87" s="14">
        <f t="shared" si="10"/>
        <v>46.946549678357975</v>
      </c>
      <c r="G87" s="15">
        <f t="shared" si="11"/>
        <v>65.431569243967516</v>
      </c>
      <c r="H87" s="7">
        <v>207.24204208382159</v>
      </c>
      <c r="I87" s="8">
        <v>116.87169874614705</v>
      </c>
      <c r="J87" s="8">
        <v>11.688296203646052</v>
      </c>
      <c r="K87" s="9">
        <v>190.44946141429861</v>
      </c>
      <c r="L87" s="7">
        <v>232.73498055290179</v>
      </c>
      <c r="M87" s="8">
        <v>135.04947599119225</v>
      </c>
      <c r="N87" s="8">
        <v>13.084275081081355</v>
      </c>
      <c r="O87" s="8">
        <v>31.809507201292337</v>
      </c>
      <c r="P87" s="9">
        <v>2100.26947578203</v>
      </c>
      <c r="Q87" s="13">
        <v>1E-3</v>
      </c>
      <c r="R87" s="14">
        <v>1E-3</v>
      </c>
      <c r="S87" s="14">
        <v>1E-3</v>
      </c>
      <c r="T87" s="14">
        <v>0</v>
      </c>
      <c r="U87" s="13">
        <v>0</v>
      </c>
      <c r="V87" s="14">
        <v>0</v>
      </c>
      <c r="W87" s="14">
        <v>0</v>
      </c>
      <c r="X87" s="14">
        <v>1941.6285215690239</v>
      </c>
      <c r="Y87" s="13">
        <v>99946.752163020821</v>
      </c>
      <c r="Z87" s="14">
        <v>92271.359152711899</v>
      </c>
      <c r="AA87" s="14">
        <v>92380.49958602259</v>
      </c>
      <c r="AB87" s="15">
        <v>7901.9708506157313</v>
      </c>
    </row>
    <row r="88" spans="1:28" s="1" customFormat="1" ht="16.2" thickBot="1" x14ac:dyDescent="0.35">
      <c r="A88" s="409">
        <v>7</v>
      </c>
      <c r="B88" s="180">
        <v>2023</v>
      </c>
      <c r="C88" s="24" t="s">
        <v>6</v>
      </c>
      <c r="D88" s="19">
        <f t="shared" si="8"/>
        <v>976.9001726002565</v>
      </c>
      <c r="E88" s="20">
        <f t="shared" si="9"/>
        <v>506.63209195719531</v>
      </c>
      <c r="F88" s="20">
        <f t="shared" si="10"/>
        <v>51.117557702517438</v>
      </c>
      <c r="G88" s="21">
        <f t="shared" si="11"/>
        <v>70.959133280646469</v>
      </c>
      <c r="H88" s="16">
        <v>213.49137908292545</v>
      </c>
      <c r="I88" s="17">
        <v>123.91542368871268</v>
      </c>
      <c r="J88" s="17">
        <v>12.612573745599324</v>
      </c>
      <c r="K88" s="18">
        <v>199.99206425655069</v>
      </c>
      <c r="L88" s="16">
        <v>241.67342733263979</v>
      </c>
      <c r="M88" s="17">
        <v>143.31487002722062</v>
      </c>
      <c r="N88" s="17">
        <v>13.989731465925621</v>
      </c>
      <c r="O88" s="17">
        <v>32.754072881204195</v>
      </c>
      <c r="P88" s="18">
        <v>2200.4084523760812</v>
      </c>
      <c r="Q88" s="19">
        <v>1E-3</v>
      </c>
      <c r="R88" s="20">
        <v>1E-3</v>
      </c>
      <c r="S88" s="20">
        <v>1E-3</v>
      </c>
      <c r="T88" s="20">
        <v>0</v>
      </c>
      <c r="U88" s="19">
        <v>0</v>
      </c>
      <c r="V88" s="20">
        <v>0</v>
      </c>
      <c r="W88" s="20">
        <v>0</v>
      </c>
      <c r="X88" s="20">
        <v>2033.1694610007346</v>
      </c>
      <c r="Y88" s="19">
        <v>105244.0808913342</v>
      </c>
      <c r="Z88" s="20">
        <v>94036.220578059554</v>
      </c>
      <c r="AA88" s="20">
        <v>93216.804981466863</v>
      </c>
      <c r="AB88" s="21">
        <v>8160.6241303717688</v>
      </c>
    </row>
    <row r="89" spans="1:28" s="1" customFormat="1" x14ac:dyDescent="0.3">
      <c r="A89" s="47">
        <v>7</v>
      </c>
      <c r="B89" s="178">
        <v>2024</v>
      </c>
      <c r="C89" s="22" t="s">
        <v>6</v>
      </c>
      <c r="D89" s="10">
        <f t="shared" si="8"/>
        <v>1058.0852356312871</v>
      </c>
      <c r="E89" s="11">
        <f t="shared" si="9"/>
        <v>546.0848594225231</v>
      </c>
      <c r="F89" s="11">
        <f t="shared" si="10"/>
        <v>55.572948886505337</v>
      </c>
      <c r="G89" s="12">
        <f t="shared" si="11"/>
        <v>77.281318674390931</v>
      </c>
      <c r="H89" s="4">
        <v>219.89967255743247</v>
      </c>
      <c r="I89" s="5">
        <v>132.08393809032901</v>
      </c>
      <c r="J89" s="5">
        <v>13.719556762373077</v>
      </c>
      <c r="K89" s="6">
        <v>210.87134243627258</v>
      </c>
      <c r="L89" s="4">
        <v>250.90766834667346</v>
      </c>
      <c r="M89" s="5">
        <v>152.96985401186066</v>
      </c>
      <c r="N89" s="5">
        <v>15.082374317609014</v>
      </c>
      <c r="O89" s="5">
        <v>33.721408827973782</v>
      </c>
      <c r="P89" s="6">
        <v>2304.2475653804586</v>
      </c>
      <c r="Q89" s="10">
        <v>1E-3</v>
      </c>
      <c r="R89" s="11">
        <v>1E-3</v>
      </c>
      <c r="S89" s="11">
        <v>1E-3</v>
      </c>
      <c r="T89" s="11">
        <v>0</v>
      </c>
      <c r="U89" s="10">
        <v>0</v>
      </c>
      <c r="V89" s="11">
        <v>0</v>
      </c>
      <c r="W89" s="11">
        <v>0</v>
      </c>
      <c r="X89" s="11">
        <v>2127.0966317721595</v>
      </c>
      <c r="Y89" s="10">
        <v>110668.47047334115</v>
      </c>
      <c r="Z89" s="11">
        <v>95090.682094355652</v>
      </c>
      <c r="AA89" s="11">
        <v>93164.65878075028</v>
      </c>
      <c r="AB89" s="12">
        <v>8429.1696964378207</v>
      </c>
    </row>
    <row r="90" spans="1:28" s="1" customFormat="1" x14ac:dyDescent="0.3">
      <c r="A90" s="327">
        <v>7</v>
      </c>
      <c r="B90" s="179">
        <v>2025</v>
      </c>
      <c r="C90" s="23" t="s">
        <v>6</v>
      </c>
      <c r="D90" s="13">
        <f t="shared" si="8"/>
        <v>1144.523054611901</v>
      </c>
      <c r="E90" s="14">
        <f t="shared" si="9"/>
        <v>587.13136879219962</v>
      </c>
      <c r="F90" s="14">
        <f t="shared" si="10"/>
        <v>60.317401034244597</v>
      </c>
      <c r="G90" s="15">
        <f t="shared" si="11"/>
        <v>84.5270904585647</v>
      </c>
      <c r="H90" s="7">
        <v>226.4900012564606</v>
      </c>
      <c r="I90" s="8">
        <v>141.53053641042402</v>
      </c>
      <c r="J90" s="8">
        <v>15.042005421433188</v>
      </c>
      <c r="K90" s="9">
        <v>223.2572418678206</v>
      </c>
      <c r="L90" s="7">
        <v>260.4245891699789</v>
      </c>
      <c r="M90" s="8">
        <v>164.24563454872322</v>
      </c>
      <c r="N90" s="8">
        <v>16.399028363293432</v>
      </c>
      <c r="O90" s="8">
        <v>34.714282720256911</v>
      </c>
      <c r="P90" s="9">
        <v>2412.7244467670262</v>
      </c>
      <c r="Q90" s="13">
        <v>1E-3</v>
      </c>
      <c r="R90" s="14">
        <v>1E-3</v>
      </c>
      <c r="S90" s="14">
        <v>1E-3</v>
      </c>
      <c r="T90" s="14">
        <v>0</v>
      </c>
      <c r="U90" s="13">
        <v>0</v>
      </c>
      <c r="V90" s="14">
        <v>0</v>
      </c>
      <c r="W90" s="14">
        <v>0</v>
      </c>
      <c r="X90" s="14">
        <v>2224.1804876194619</v>
      </c>
      <c r="Y90" s="13">
        <v>116226.01487942212</v>
      </c>
      <c r="Z90" s="14">
        <v>95414.18993184845</v>
      </c>
      <c r="AA90" s="14">
        <v>92228.408707450464</v>
      </c>
      <c r="AB90" s="15">
        <v>8707.9956031079419</v>
      </c>
    </row>
    <row r="91" spans="1:28" s="1" customFormat="1" x14ac:dyDescent="0.3">
      <c r="A91" s="327">
        <v>7</v>
      </c>
      <c r="B91" s="179">
        <v>2026</v>
      </c>
      <c r="C91" s="23" t="s">
        <v>6</v>
      </c>
      <c r="D91" s="13">
        <f t="shared" si="8"/>
        <v>1257.9994711006752</v>
      </c>
      <c r="E91" s="14">
        <f t="shared" si="9"/>
        <v>635.3584534426476</v>
      </c>
      <c r="F91" s="14">
        <f t="shared" si="10"/>
        <v>65.936900739806276</v>
      </c>
      <c r="G91" s="15">
        <f t="shared" si="11"/>
        <v>92.922307226993368</v>
      </c>
      <c r="H91" s="7">
        <v>217.8154361195611</v>
      </c>
      <c r="I91" s="8">
        <v>152.53177160175102</v>
      </c>
      <c r="J91" s="8">
        <v>16.636142758982828</v>
      </c>
      <c r="K91" s="9">
        <v>237.84919082991485</v>
      </c>
      <c r="L91" s="7">
        <v>250.42769043360732</v>
      </c>
      <c r="M91" s="8">
        <v>177.51947207113648</v>
      </c>
      <c r="N91" s="8">
        <v>18.00239329507756</v>
      </c>
      <c r="O91" s="8">
        <v>35.801735767123958</v>
      </c>
      <c r="P91" s="9">
        <v>2483.432113651601</v>
      </c>
      <c r="Q91" s="13">
        <v>1E-3</v>
      </c>
      <c r="R91" s="14">
        <v>1E-3</v>
      </c>
      <c r="S91" s="14">
        <v>1E-3</v>
      </c>
      <c r="T91" s="14">
        <v>0</v>
      </c>
      <c r="U91" s="13">
        <v>0</v>
      </c>
      <c r="V91" s="14">
        <v>0</v>
      </c>
      <c r="W91" s="14">
        <v>0</v>
      </c>
      <c r="X91" s="14">
        <v>2281.3836585888102</v>
      </c>
      <c r="Y91" s="13">
        <v>132837.17789143912</v>
      </c>
      <c r="Z91" s="14">
        <v>95804.59386084479</v>
      </c>
      <c r="AA91" s="14">
        <v>91159.876359961563</v>
      </c>
      <c r="AB91" s="15">
        <v>8985.5805637327612</v>
      </c>
    </row>
    <row r="92" spans="1:28" s="1" customFormat="1" x14ac:dyDescent="0.3">
      <c r="A92" s="327">
        <v>7</v>
      </c>
      <c r="B92" s="179">
        <v>2027</v>
      </c>
      <c r="C92" s="23" t="s">
        <v>6</v>
      </c>
      <c r="D92" s="13">
        <f t="shared" si="8"/>
        <v>1385.1625880680022</v>
      </c>
      <c r="E92" s="14">
        <f t="shared" si="9"/>
        <v>686.69605932584614</v>
      </c>
      <c r="F92" s="14">
        <f t="shared" si="10"/>
        <v>72.050938954510727</v>
      </c>
      <c r="G92" s="15">
        <f t="shared" si="11"/>
        <v>102.64804531450069</v>
      </c>
      <c r="H92" s="7">
        <v>207.67672774876581</v>
      </c>
      <c r="I92" s="8">
        <v>165.25054546176239</v>
      </c>
      <c r="J92" s="8">
        <v>18.545841932459336</v>
      </c>
      <c r="K92" s="9">
        <v>254.59086339284471</v>
      </c>
      <c r="L92" s="7">
        <v>238.39239476870671</v>
      </c>
      <c r="M92" s="8">
        <v>193.06479122358536</v>
      </c>
      <c r="N92" s="8">
        <v>19.935976707034058</v>
      </c>
      <c r="O92" s="8">
        <v>36.934858961525862</v>
      </c>
      <c r="P92" s="9">
        <v>2561.8936575746693</v>
      </c>
      <c r="Q92" s="13">
        <v>1E-3</v>
      </c>
      <c r="R92" s="14">
        <v>1E-3</v>
      </c>
      <c r="S92" s="14">
        <v>1E-3</v>
      </c>
      <c r="T92" s="14">
        <v>0</v>
      </c>
      <c r="U92" s="13">
        <v>0</v>
      </c>
      <c r="V92" s="14">
        <v>0</v>
      </c>
      <c r="W92" s="14">
        <v>0</v>
      </c>
      <c r="X92" s="14">
        <v>2344.2366531433504</v>
      </c>
      <c r="Y92" s="13">
        <v>153405.43868788582</v>
      </c>
      <c r="Z92" s="14">
        <v>95576.140583142973</v>
      </c>
      <c r="AA92" s="14">
        <v>89355.42543654106</v>
      </c>
      <c r="AB92" s="15">
        <v>9273.3298075608363</v>
      </c>
    </row>
    <row r="93" spans="1:28" s="1" customFormat="1" x14ac:dyDescent="0.3">
      <c r="A93" s="327">
        <v>7</v>
      </c>
      <c r="B93" s="179">
        <v>2028</v>
      </c>
      <c r="C93" s="23" t="s">
        <v>6</v>
      </c>
      <c r="D93" s="13">
        <f t="shared" si="8"/>
        <v>1528.9394752806209</v>
      </c>
      <c r="E93" s="14">
        <f t="shared" si="9"/>
        <v>742.79754545463379</v>
      </c>
      <c r="F93" s="14">
        <f t="shared" si="10"/>
        <v>81.718316465843841</v>
      </c>
      <c r="G93" s="15">
        <f t="shared" si="11"/>
        <v>114.0809425443472</v>
      </c>
      <c r="H93" s="7">
        <v>196.24388126999344</v>
      </c>
      <c r="I93" s="8">
        <v>180.01965657570295</v>
      </c>
      <c r="J93" s="8">
        <v>21.188278084761894</v>
      </c>
      <c r="K93" s="9">
        <v>274.12919581097572</v>
      </c>
      <c r="L93" s="7">
        <v>224.8148186940582</v>
      </c>
      <c r="M93" s="8">
        <v>211.30839304841345</v>
      </c>
      <c r="N93" s="8">
        <v>21.879734584871819</v>
      </c>
      <c r="O93" s="8">
        <v>38.126572876386199</v>
      </c>
      <c r="P93" s="9">
        <v>2664.2242452752521</v>
      </c>
      <c r="Q93" s="13">
        <v>1E-3</v>
      </c>
      <c r="R93" s="14">
        <v>1E-3</v>
      </c>
      <c r="S93" s="14">
        <v>1E-3</v>
      </c>
      <c r="T93" s="14">
        <v>0</v>
      </c>
      <c r="U93" s="13">
        <v>0</v>
      </c>
      <c r="V93" s="14">
        <v>0</v>
      </c>
      <c r="W93" s="14">
        <v>0</v>
      </c>
      <c r="X93" s="14">
        <v>2428.2206223406624</v>
      </c>
      <c r="Y93" s="13">
        <v>179193.39805083265</v>
      </c>
      <c r="Z93" s="14">
        <v>94902.656023411342</v>
      </c>
      <c r="AA93" s="14">
        <v>88705.71129921668</v>
      </c>
      <c r="AB93" s="15">
        <v>9571.6243239164323</v>
      </c>
    </row>
    <row r="94" spans="1:28" s="1" customFormat="1" x14ac:dyDescent="0.3">
      <c r="A94" s="327">
        <v>7</v>
      </c>
      <c r="B94" s="179">
        <v>2029</v>
      </c>
      <c r="C94" s="23" t="s">
        <v>6</v>
      </c>
      <c r="D94" s="13">
        <f t="shared" si="8"/>
        <v>1690.8094280872485</v>
      </c>
      <c r="E94" s="14">
        <f t="shared" si="9"/>
        <v>803.03196340384159</v>
      </c>
      <c r="F94" s="14">
        <f t="shared" si="10"/>
        <v>95.207161656429065</v>
      </c>
      <c r="G94" s="15">
        <f t="shared" si="11"/>
        <v>127.4597196877598</v>
      </c>
      <c r="H94" s="7">
        <v>183.83688618589761</v>
      </c>
      <c r="I94" s="8">
        <v>197.12842801215828</v>
      </c>
      <c r="J94" s="8">
        <v>24.695540577080333</v>
      </c>
      <c r="K94" s="9">
        <v>296.69217117343442</v>
      </c>
      <c r="L94" s="7">
        <v>209.89165738715974</v>
      </c>
      <c r="M94" s="8">
        <v>232.80047987051879</v>
      </c>
      <c r="N94" s="8">
        <v>23.919780527525276</v>
      </c>
      <c r="O94" s="8">
        <v>39.422386957198093</v>
      </c>
      <c r="P94" s="9">
        <v>2792.021969441992</v>
      </c>
      <c r="Q94" s="13">
        <v>1E-3</v>
      </c>
      <c r="R94" s="14">
        <v>1E-3</v>
      </c>
      <c r="S94" s="14">
        <v>1.028083470513663</v>
      </c>
      <c r="T94" s="14">
        <v>0</v>
      </c>
      <c r="U94" s="13">
        <v>0</v>
      </c>
      <c r="V94" s="14">
        <v>0</v>
      </c>
      <c r="W94" s="14">
        <v>0</v>
      </c>
      <c r="X94" s="14">
        <v>2534.7511852257558</v>
      </c>
      <c r="Y94" s="13">
        <v>211538.70505988758</v>
      </c>
      <c r="Z94" s="14">
        <v>93693.91997154869</v>
      </c>
      <c r="AA94" s="14">
        <v>88670.450896311435</v>
      </c>
      <c r="AB94" s="15">
        <v>9880.8591450995664</v>
      </c>
    </row>
    <row r="95" spans="1:28" s="1" customFormat="1" ht="16.2" thickBot="1" x14ac:dyDescent="0.35">
      <c r="A95" s="409">
        <v>7</v>
      </c>
      <c r="B95" s="180">
        <v>2030</v>
      </c>
      <c r="C95" s="24" t="s">
        <v>6</v>
      </c>
      <c r="D95" s="19">
        <f t="shared" si="8"/>
        <v>1873.3041498886139</v>
      </c>
      <c r="E95" s="20">
        <f t="shared" si="9"/>
        <v>867.33876171414761</v>
      </c>
      <c r="F95" s="20">
        <f t="shared" si="10"/>
        <v>113.49896422371405</v>
      </c>
      <c r="G95" s="21">
        <f t="shared" si="11"/>
        <v>143.15353991099801</v>
      </c>
      <c r="H95" s="16">
        <v>170.7198700805383</v>
      </c>
      <c r="I95" s="17">
        <v>216.96508283688675</v>
      </c>
      <c r="J95" s="17">
        <v>29.316233530292259</v>
      </c>
      <c r="K95" s="18">
        <v>322.75149563341455</v>
      </c>
      <c r="L95" s="16">
        <v>194.00206476694893</v>
      </c>
      <c r="M95" s="17">
        <v>258.17352719384786</v>
      </c>
      <c r="N95" s="17">
        <v>26.092596230672672</v>
      </c>
      <c r="O95" s="17">
        <v>40.817033922380595</v>
      </c>
      <c r="P95" s="18">
        <v>2952.7098234833265</v>
      </c>
      <c r="Q95" s="19">
        <v>1E-3</v>
      </c>
      <c r="R95" s="20">
        <v>1E-3</v>
      </c>
      <c r="S95" s="20">
        <v>3.4917339267222154</v>
      </c>
      <c r="T95" s="20">
        <v>0</v>
      </c>
      <c r="U95" s="19">
        <v>0</v>
      </c>
      <c r="V95" s="20">
        <v>0</v>
      </c>
      <c r="W95" s="20">
        <v>0</v>
      </c>
      <c r="X95" s="20">
        <v>2670.7743617722927</v>
      </c>
      <c r="Y95" s="19">
        <v>252378.32846939258</v>
      </c>
      <c r="Z95" s="20">
        <v>91944.709529241605</v>
      </c>
      <c r="AA95" s="20">
        <v>89045.414870502951</v>
      </c>
      <c r="AB95" s="21">
        <v>10201.44433875112</v>
      </c>
    </row>
    <row r="98" spans="1:28" ht="16.2" thickBot="1" x14ac:dyDescent="0.35">
      <c r="A98" s="40" t="s">
        <v>169</v>
      </c>
    </row>
    <row r="99" spans="1:28" s="1" customFormat="1" ht="16.2" thickBot="1" x14ac:dyDescent="0.35">
      <c r="A99" s="30"/>
      <c r="B99" s="45"/>
      <c r="C99" s="34"/>
      <c r="D99" s="480" t="s">
        <v>205</v>
      </c>
      <c r="E99" s="479"/>
      <c r="F99" s="479"/>
      <c r="G99" s="481"/>
      <c r="H99" s="480" t="s">
        <v>26</v>
      </c>
      <c r="I99" s="479"/>
      <c r="J99" s="479"/>
      <c r="K99" s="481"/>
      <c r="L99" s="480" t="s">
        <v>27</v>
      </c>
      <c r="M99" s="479"/>
      <c r="N99" s="479"/>
      <c r="O99" s="479"/>
      <c r="P99" s="481"/>
      <c r="Q99" s="480" t="s">
        <v>112</v>
      </c>
      <c r="R99" s="479"/>
      <c r="S99" s="479"/>
      <c r="T99" s="481"/>
      <c r="U99" s="480" t="s">
        <v>113</v>
      </c>
      <c r="V99" s="479"/>
      <c r="W99" s="479"/>
      <c r="X99" s="481"/>
      <c r="Y99" s="480" t="s">
        <v>28</v>
      </c>
      <c r="Z99" s="479"/>
      <c r="AA99" s="479"/>
      <c r="AB99" s="481"/>
    </row>
    <row r="100" spans="1:28" s="1" customFormat="1" ht="16.2" thickBot="1" x14ac:dyDescent="0.35">
      <c r="A100" s="32"/>
      <c r="B100" s="406"/>
      <c r="C100" s="35"/>
      <c r="D100" s="29" t="s">
        <v>30</v>
      </c>
      <c r="E100" s="29" t="s">
        <v>31</v>
      </c>
      <c r="F100" s="29" t="s">
        <v>32</v>
      </c>
      <c r="G100" s="29" t="s">
        <v>29</v>
      </c>
      <c r="H100" s="29" t="s">
        <v>30</v>
      </c>
      <c r="I100" s="29" t="s">
        <v>31</v>
      </c>
      <c r="J100" s="29" t="s">
        <v>32</v>
      </c>
      <c r="K100" s="29" t="s">
        <v>29</v>
      </c>
      <c r="L100" s="29" t="s">
        <v>30</v>
      </c>
      <c r="M100" s="29" t="s">
        <v>31</v>
      </c>
      <c r="N100" s="29" t="s">
        <v>32</v>
      </c>
      <c r="O100" s="3" t="s">
        <v>34</v>
      </c>
      <c r="P100" s="29" t="s">
        <v>35</v>
      </c>
      <c r="Q100" s="29" t="s">
        <v>30</v>
      </c>
      <c r="R100" s="29" t="s">
        <v>31</v>
      </c>
      <c r="S100" s="29" t="s">
        <v>32</v>
      </c>
      <c r="T100" s="29" t="s">
        <v>29</v>
      </c>
      <c r="U100" s="29" t="s">
        <v>30</v>
      </c>
      <c r="V100" s="29" t="s">
        <v>31</v>
      </c>
      <c r="W100" s="29" t="s">
        <v>32</v>
      </c>
      <c r="X100" s="29" t="s">
        <v>29</v>
      </c>
      <c r="Y100" s="29" t="s">
        <v>30</v>
      </c>
      <c r="Z100" s="29" t="s">
        <v>31</v>
      </c>
      <c r="AA100" s="29" t="s">
        <v>32</v>
      </c>
      <c r="AB100" s="29" t="s">
        <v>29</v>
      </c>
    </row>
    <row r="101" spans="1:28" s="1" customFormat="1" x14ac:dyDescent="0.3">
      <c r="A101" s="47">
        <v>1</v>
      </c>
      <c r="B101" s="178">
        <v>2018</v>
      </c>
      <c r="C101" s="22" t="s">
        <v>0</v>
      </c>
      <c r="D101" s="10">
        <f t="shared" ref="D101:D132" si="12">Y101*H101/23000</f>
        <v>737.37983028689939</v>
      </c>
      <c r="E101" s="11">
        <f t="shared" ref="E101:E132" si="13">Z101*I101/23000</f>
        <v>272.5959292969327</v>
      </c>
      <c r="F101" s="11">
        <f t="shared" ref="F101:F132" si="14">AA101*J101/23000</f>
        <v>30.704744103258481</v>
      </c>
      <c r="G101" s="12">
        <f t="shared" ref="G101:G132" si="15">AB101*K101/23000</f>
        <v>499.66339158949313</v>
      </c>
      <c r="H101" s="4">
        <v>220.27144153331335</v>
      </c>
      <c r="I101" s="5">
        <v>78.745003511188145</v>
      </c>
      <c r="J101" s="5">
        <v>8.566474183914492</v>
      </c>
      <c r="K101" s="6">
        <v>1561.993503385861</v>
      </c>
      <c r="L101" s="4">
        <v>206.54423966882203</v>
      </c>
      <c r="M101" s="5">
        <v>77.349103907877819</v>
      </c>
      <c r="N101" s="5">
        <v>8.4297745249086979</v>
      </c>
      <c r="O101" s="5">
        <v>46.752826129324227</v>
      </c>
      <c r="P101" s="6">
        <v>1761.2290099768259</v>
      </c>
      <c r="Q101" s="10">
        <v>1E-3</v>
      </c>
      <c r="R101" s="11">
        <v>1E-3</v>
      </c>
      <c r="S101" s="11">
        <v>1.0403319791417218E-2</v>
      </c>
      <c r="T101" s="11">
        <v>0</v>
      </c>
      <c r="U101" s="10">
        <v>0</v>
      </c>
      <c r="V101" s="11">
        <v>0</v>
      </c>
      <c r="W101" s="11">
        <v>0</v>
      </c>
      <c r="X101" s="11">
        <v>245.98733272028917</v>
      </c>
      <c r="Y101" s="10">
        <v>76994.711518395969</v>
      </c>
      <c r="Z101" s="11">
        <v>79620.37074439456</v>
      </c>
      <c r="AA101" s="11">
        <v>82438.713899472627</v>
      </c>
      <c r="AB101" s="12">
        <v>7357.4300927930281</v>
      </c>
    </row>
    <row r="102" spans="1:28" s="1" customFormat="1" x14ac:dyDescent="0.3">
      <c r="A102" s="327">
        <v>1</v>
      </c>
      <c r="B102" s="179">
        <v>2019</v>
      </c>
      <c r="C102" s="23" t="s">
        <v>0</v>
      </c>
      <c r="D102" s="13">
        <f t="shared" si="12"/>
        <v>892.42213933469918</v>
      </c>
      <c r="E102" s="14">
        <f t="shared" si="13"/>
        <v>344.55506130376858</v>
      </c>
      <c r="F102" s="14">
        <f t="shared" si="14"/>
        <v>38.78323566490166</v>
      </c>
      <c r="G102" s="15">
        <f t="shared" si="15"/>
        <v>530.58989077189403</v>
      </c>
      <c r="H102" s="7">
        <v>204.5470913214308</v>
      </c>
      <c r="I102" s="8">
        <v>82.629325798429093</v>
      </c>
      <c r="J102" s="8">
        <v>9.4221980562327214</v>
      </c>
      <c r="K102" s="9">
        <v>1593.4778386487421</v>
      </c>
      <c r="L102" s="7">
        <v>176.72271135006932</v>
      </c>
      <c r="M102" s="8">
        <v>70.268587732902333</v>
      </c>
      <c r="N102" s="8">
        <v>9.2080325343145404</v>
      </c>
      <c r="O102" s="8">
        <v>55.632675442989679</v>
      </c>
      <c r="P102" s="9">
        <v>1864.9175035200333</v>
      </c>
      <c r="Q102" s="13">
        <v>1E-3</v>
      </c>
      <c r="R102" s="14">
        <v>1E-3</v>
      </c>
      <c r="S102" s="14">
        <v>1E-3</v>
      </c>
      <c r="T102" s="14">
        <v>0</v>
      </c>
      <c r="U102" s="13">
        <v>0</v>
      </c>
      <c r="V102" s="14">
        <v>0</v>
      </c>
      <c r="W102" s="14">
        <v>0</v>
      </c>
      <c r="X102" s="14">
        <v>327.07134031428086</v>
      </c>
      <c r="Y102" s="13">
        <v>100347.10868825522</v>
      </c>
      <c r="Z102" s="14">
        <v>95907.43157361378</v>
      </c>
      <c r="AA102" s="14">
        <v>94671.58458876553</v>
      </c>
      <c r="AB102" s="15">
        <v>7658.4482016405709</v>
      </c>
    </row>
    <row r="103" spans="1:28" s="1" customFormat="1" x14ac:dyDescent="0.3">
      <c r="A103" s="327">
        <v>1</v>
      </c>
      <c r="B103" s="179">
        <v>2020</v>
      </c>
      <c r="C103" s="23" t="s">
        <v>0</v>
      </c>
      <c r="D103" s="13">
        <f t="shared" si="12"/>
        <v>1340.5148677651073</v>
      </c>
      <c r="E103" s="14">
        <f t="shared" si="13"/>
        <v>390.73934149261532</v>
      </c>
      <c r="F103" s="14">
        <f t="shared" si="14"/>
        <v>37.768172509230489</v>
      </c>
      <c r="G103" s="15">
        <f t="shared" si="15"/>
        <v>564.19767599772501</v>
      </c>
      <c r="H103" s="7">
        <v>238.56421957912673</v>
      </c>
      <c r="I103" s="8">
        <v>87.320234429570377</v>
      </c>
      <c r="J103" s="8">
        <v>9.3780202483070649</v>
      </c>
      <c r="K103" s="9">
        <v>1647.4247271761856</v>
      </c>
      <c r="L103" s="7">
        <v>165.48338494760452</v>
      </c>
      <c r="M103" s="8">
        <v>76.046232294657216</v>
      </c>
      <c r="N103" s="8">
        <v>9.3623690952346745</v>
      </c>
      <c r="O103" s="8">
        <v>60.366085081118285</v>
      </c>
      <c r="P103" s="9">
        <v>2179.1709153916358</v>
      </c>
      <c r="Q103" s="13">
        <v>1E-3</v>
      </c>
      <c r="R103" s="14">
        <v>1E-3</v>
      </c>
      <c r="S103" s="14">
        <v>1E-3</v>
      </c>
      <c r="T103" s="14">
        <v>0</v>
      </c>
      <c r="U103" s="13">
        <v>0</v>
      </c>
      <c r="V103" s="14">
        <v>0</v>
      </c>
      <c r="W103" s="14">
        <v>0</v>
      </c>
      <c r="X103" s="14">
        <v>592.11127329656915</v>
      </c>
      <c r="Y103" s="13">
        <v>129239.17095778562</v>
      </c>
      <c r="Z103" s="14">
        <v>102920.07245558617</v>
      </c>
      <c r="AA103" s="14">
        <v>92628.075511898627</v>
      </c>
      <c r="AB103" s="15">
        <v>7876.867655246675</v>
      </c>
    </row>
    <row r="104" spans="1:28" s="1" customFormat="1" x14ac:dyDescent="0.3">
      <c r="A104" s="327">
        <v>1</v>
      </c>
      <c r="B104" s="179">
        <v>2021</v>
      </c>
      <c r="C104" s="23" t="s">
        <v>0</v>
      </c>
      <c r="D104" s="13">
        <f t="shared" si="12"/>
        <v>1461.9854066909684</v>
      </c>
      <c r="E104" s="14">
        <f t="shared" si="13"/>
        <v>423.40965721254196</v>
      </c>
      <c r="F104" s="14">
        <f t="shared" si="14"/>
        <v>41.24308371584651</v>
      </c>
      <c r="G104" s="15">
        <f t="shared" si="15"/>
        <v>604.60425626699305</v>
      </c>
      <c r="H104" s="7">
        <v>245.98371454400709</v>
      </c>
      <c r="I104" s="8">
        <v>91.494260652669624</v>
      </c>
      <c r="J104" s="8">
        <v>9.9577774093088784</v>
      </c>
      <c r="K104" s="9">
        <v>1709.8366753428695</v>
      </c>
      <c r="L104" s="7">
        <v>169.97277186945311</v>
      </c>
      <c r="M104" s="8">
        <v>79.730490553682088</v>
      </c>
      <c r="N104" s="8">
        <v>9.9054700490661318</v>
      </c>
      <c r="O104" s="8">
        <v>61.145209362200987</v>
      </c>
      <c r="P104" s="9">
        <v>2281.5608222365445</v>
      </c>
      <c r="Q104" s="13">
        <v>1E-3</v>
      </c>
      <c r="R104" s="14">
        <v>1E-3</v>
      </c>
      <c r="S104" s="14">
        <v>1E-3</v>
      </c>
      <c r="T104" s="14">
        <v>0</v>
      </c>
      <c r="U104" s="13">
        <v>0</v>
      </c>
      <c r="V104" s="14">
        <v>0</v>
      </c>
      <c r="W104" s="14">
        <v>0</v>
      </c>
      <c r="X104" s="14">
        <v>632.86835625587594</v>
      </c>
      <c r="Y104" s="13">
        <v>136698.74209447537</v>
      </c>
      <c r="Z104" s="14">
        <v>106437.51910141608</v>
      </c>
      <c r="AA104" s="14">
        <v>95261.310478550542</v>
      </c>
      <c r="AB104" s="15">
        <v>8132.8808152698693</v>
      </c>
    </row>
    <row r="105" spans="1:28" s="1" customFormat="1" x14ac:dyDescent="0.3">
      <c r="A105" s="327">
        <v>1</v>
      </c>
      <c r="B105" s="179">
        <v>2022</v>
      </c>
      <c r="C105" s="23" t="s">
        <v>0</v>
      </c>
      <c r="D105" s="13">
        <f t="shared" si="12"/>
        <v>1591.5759599801706</v>
      </c>
      <c r="E105" s="14">
        <f t="shared" si="13"/>
        <v>458.62078018808933</v>
      </c>
      <c r="F105" s="14">
        <f t="shared" si="14"/>
        <v>44.978213783081316</v>
      </c>
      <c r="G105" s="15">
        <f t="shared" si="15"/>
        <v>650.46455346288769</v>
      </c>
      <c r="H105" s="7">
        <v>253.56589063170654</v>
      </c>
      <c r="I105" s="8">
        <v>96.460200762577443</v>
      </c>
      <c r="J105" s="8">
        <v>10.659276005324932</v>
      </c>
      <c r="K105" s="9">
        <v>1781.7477501604621</v>
      </c>
      <c r="L105" s="7">
        <v>174.59566770358552</v>
      </c>
      <c r="M105" s="8">
        <v>83.937357326516647</v>
      </c>
      <c r="N105" s="8">
        <v>10.563691109925752</v>
      </c>
      <c r="O105" s="8">
        <v>61.893050768850642</v>
      </c>
      <c r="P105" s="9">
        <v>2386.9963476708358</v>
      </c>
      <c r="Q105" s="13">
        <v>1E-3</v>
      </c>
      <c r="R105" s="14">
        <v>1E-3</v>
      </c>
      <c r="S105" s="14">
        <v>1E-3</v>
      </c>
      <c r="T105" s="14">
        <v>0</v>
      </c>
      <c r="U105" s="13">
        <v>0</v>
      </c>
      <c r="V105" s="14">
        <v>0</v>
      </c>
      <c r="W105" s="14">
        <v>0</v>
      </c>
      <c r="X105" s="14">
        <v>667.1406482792238</v>
      </c>
      <c r="Y105" s="13">
        <v>144365.81745418161</v>
      </c>
      <c r="Z105" s="14">
        <v>109353.6801803791</v>
      </c>
      <c r="AA105" s="14">
        <v>97051.517991848377</v>
      </c>
      <c r="AB105" s="15">
        <v>8396.6345563220584</v>
      </c>
    </row>
    <row r="106" spans="1:28" s="1" customFormat="1" x14ac:dyDescent="0.3">
      <c r="A106" s="327">
        <v>1</v>
      </c>
      <c r="B106" s="179">
        <v>2023</v>
      </c>
      <c r="C106" s="23" t="s">
        <v>0</v>
      </c>
      <c r="D106" s="13">
        <f t="shared" si="12"/>
        <v>1727.6038456148492</v>
      </c>
      <c r="E106" s="14">
        <f t="shared" si="13"/>
        <v>495.78561427027432</v>
      </c>
      <c r="F106" s="14">
        <f t="shared" si="14"/>
        <v>48.972986669483561</v>
      </c>
      <c r="G106" s="15">
        <f t="shared" si="15"/>
        <v>700.9044606825023</v>
      </c>
      <c r="H106" s="7">
        <v>261.21649759546182</v>
      </c>
      <c r="I106" s="8">
        <v>102.26019276281269</v>
      </c>
      <c r="J106" s="8">
        <v>11.50146351635094</v>
      </c>
      <c r="K106" s="9">
        <v>1862.5430528806023</v>
      </c>
      <c r="L106" s="7">
        <v>179.44894160779648</v>
      </c>
      <c r="M106" s="8">
        <v>88.801466815142092</v>
      </c>
      <c r="N106" s="8">
        <v>11.358540456659171</v>
      </c>
      <c r="O106" s="8">
        <v>62.583136016971665</v>
      </c>
      <c r="P106" s="9">
        <v>2495.6181631260779</v>
      </c>
      <c r="Q106" s="13">
        <v>1E-3</v>
      </c>
      <c r="R106" s="14">
        <v>1E-3</v>
      </c>
      <c r="S106" s="14">
        <v>1E-3</v>
      </c>
      <c r="T106" s="14">
        <v>0</v>
      </c>
      <c r="U106" s="13">
        <v>0</v>
      </c>
      <c r="V106" s="14">
        <v>0</v>
      </c>
      <c r="W106" s="14">
        <v>0</v>
      </c>
      <c r="X106" s="14">
        <v>695.65724626244696</v>
      </c>
      <c r="Y106" s="13">
        <v>152114.77381753188</v>
      </c>
      <c r="Z106" s="14">
        <v>111510.34258917492</v>
      </c>
      <c r="AA106" s="14">
        <v>97933.510096068829</v>
      </c>
      <c r="AB106" s="15">
        <v>8655.2644089301339</v>
      </c>
    </row>
    <row r="107" spans="1:28" s="1" customFormat="1" ht="16.2" thickBot="1" x14ac:dyDescent="0.35">
      <c r="A107" s="409">
        <v>1</v>
      </c>
      <c r="B107" s="180">
        <v>2024</v>
      </c>
      <c r="C107" s="24" t="s">
        <v>0</v>
      </c>
      <c r="D107" s="19">
        <f t="shared" si="12"/>
        <v>1868.5388726158017</v>
      </c>
      <c r="E107" s="20">
        <f t="shared" si="13"/>
        <v>534.91579632044602</v>
      </c>
      <c r="F107" s="20">
        <f t="shared" si="14"/>
        <v>53.233578018391235</v>
      </c>
      <c r="G107" s="21">
        <f t="shared" si="15"/>
        <v>758.53200808198528</v>
      </c>
      <c r="H107" s="16">
        <v>268.85463624399762</v>
      </c>
      <c r="I107" s="17">
        <v>109.01159745343757</v>
      </c>
      <c r="J107" s="17">
        <v>12.509180041192868</v>
      </c>
      <c r="K107" s="18">
        <v>1955.0257895378872</v>
      </c>
      <c r="L107" s="16">
        <v>184.58602288997039</v>
      </c>
      <c r="M107" s="17">
        <v>94.40139135721445</v>
      </c>
      <c r="N107" s="17">
        <v>12.3130202751013</v>
      </c>
      <c r="O107" s="17">
        <v>62.968823218506188</v>
      </c>
      <c r="P107" s="18">
        <v>2605.4469765520425</v>
      </c>
      <c r="Q107" s="19">
        <v>1E-3</v>
      </c>
      <c r="R107" s="20">
        <v>1E-3</v>
      </c>
      <c r="S107" s="20">
        <v>1E-3</v>
      </c>
      <c r="T107" s="20">
        <v>0</v>
      </c>
      <c r="U107" s="19">
        <v>0</v>
      </c>
      <c r="V107" s="20">
        <v>0</v>
      </c>
      <c r="W107" s="20">
        <v>0</v>
      </c>
      <c r="X107" s="20">
        <v>713.38901023266135</v>
      </c>
      <c r="Y107" s="19">
        <v>159849.92734572163</v>
      </c>
      <c r="Z107" s="20">
        <v>112860.13234165567</v>
      </c>
      <c r="AA107" s="20">
        <v>97877.901700281451</v>
      </c>
      <c r="AB107" s="21">
        <v>8923.7882585730276</v>
      </c>
    </row>
    <row r="108" spans="1:28" s="1" customFormat="1" x14ac:dyDescent="0.3">
      <c r="A108" s="47">
        <v>1</v>
      </c>
      <c r="B108" s="178">
        <v>2025</v>
      </c>
      <c r="C108" s="22" t="s">
        <v>0</v>
      </c>
      <c r="D108" s="10">
        <f t="shared" si="12"/>
        <v>2015.1166932632786</v>
      </c>
      <c r="E108" s="11">
        <f t="shared" si="13"/>
        <v>575.46578142799751</v>
      </c>
      <c r="F108" s="11">
        <f t="shared" si="14"/>
        <v>57.775197938546569</v>
      </c>
      <c r="G108" s="12">
        <f t="shared" si="15"/>
        <v>824.47592781627554</v>
      </c>
      <c r="H108" s="4">
        <v>276.53990792409718</v>
      </c>
      <c r="I108" s="5">
        <v>116.80012540334199</v>
      </c>
      <c r="J108" s="5">
        <v>13.713004895194201</v>
      </c>
      <c r="K108" s="6">
        <v>2060.608807816292</v>
      </c>
      <c r="L108" s="4">
        <v>189.96776281661661</v>
      </c>
      <c r="M108" s="5">
        <v>100.89658594939345</v>
      </c>
      <c r="N108" s="5">
        <v>13.45855618831064</v>
      </c>
      <c r="O108" s="5">
        <v>63.047687660462515</v>
      </c>
      <c r="P108" s="6">
        <v>2717.3774290275323</v>
      </c>
      <c r="Q108" s="10">
        <v>1E-3</v>
      </c>
      <c r="R108" s="11">
        <v>1E-3</v>
      </c>
      <c r="S108" s="11">
        <v>1E-3</v>
      </c>
      <c r="T108" s="11">
        <v>0</v>
      </c>
      <c r="U108" s="10">
        <v>0</v>
      </c>
      <c r="V108" s="11">
        <v>0</v>
      </c>
      <c r="W108" s="11">
        <v>0</v>
      </c>
      <c r="X108" s="11">
        <v>719.8153088717022</v>
      </c>
      <c r="Y108" s="10">
        <v>167598.53683677586</v>
      </c>
      <c r="Z108" s="11">
        <v>113319.33871763831</v>
      </c>
      <c r="AA108" s="11">
        <v>96902.87159835163</v>
      </c>
      <c r="AB108" s="12">
        <v>9202.5940430052397</v>
      </c>
    </row>
    <row r="109" spans="1:28" s="1" customFormat="1" x14ac:dyDescent="0.3">
      <c r="A109" s="327">
        <v>1</v>
      </c>
      <c r="B109" s="179">
        <v>2026</v>
      </c>
      <c r="C109" s="23" t="s">
        <v>0</v>
      </c>
      <c r="D109" s="13">
        <f t="shared" si="12"/>
        <v>2228.4255058287436</v>
      </c>
      <c r="E109" s="14">
        <f t="shared" si="13"/>
        <v>622.5992473631959</v>
      </c>
      <c r="F109" s="14">
        <f t="shared" si="14"/>
        <v>63.162234005467823</v>
      </c>
      <c r="G109" s="15">
        <f t="shared" si="15"/>
        <v>901.03431603425236</v>
      </c>
      <c r="H109" s="7">
        <v>266.42622570131584</v>
      </c>
      <c r="I109" s="8">
        <v>125.82859597876384</v>
      </c>
      <c r="J109" s="8">
        <v>15.166452327515477</v>
      </c>
      <c r="K109" s="9">
        <v>2186.0196293600266</v>
      </c>
      <c r="L109" s="7">
        <v>183.10179760102491</v>
      </c>
      <c r="M109" s="8">
        <v>108.5136347344848</v>
      </c>
      <c r="N109" s="8">
        <v>14.846560768049619</v>
      </c>
      <c r="O109" s="8">
        <v>67.624247466386549</v>
      </c>
      <c r="P109" s="9">
        <v>2772.4247702778011</v>
      </c>
      <c r="Q109" s="13">
        <v>1E-3</v>
      </c>
      <c r="R109" s="14">
        <v>1E-3</v>
      </c>
      <c r="S109" s="14">
        <v>1E-3</v>
      </c>
      <c r="T109" s="14">
        <v>0</v>
      </c>
      <c r="U109" s="13">
        <v>0</v>
      </c>
      <c r="V109" s="14">
        <v>0</v>
      </c>
      <c r="W109" s="14">
        <v>0</v>
      </c>
      <c r="X109" s="14">
        <v>654.02838838416073</v>
      </c>
      <c r="Y109" s="13">
        <v>192375.15563321652</v>
      </c>
      <c r="Z109" s="14">
        <v>113803.88200286572</v>
      </c>
      <c r="AA109" s="14">
        <v>95785.840403175025</v>
      </c>
      <c r="AB109" s="15">
        <v>9480.1478406005208</v>
      </c>
    </row>
    <row r="110" spans="1:28" s="1" customFormat="1" x14ac:dyDescent="0.3">
      <c r="A110" s="327">
        <v>1</v>
      </c>
      <c r="B110" s="179">
        <v>2027</v>
      </c>
      <c r="C110" s="23" t="s">
        <v>0</v>
      </c>
      <c r="D110" s="13">
        <f t="shared" si="12"/>
        <v>2468.7397396541583</v>
      </c>
      <c r="E110" s="14">
        <f t="shared" si="13"/>
        <v>673.16959950753949</v>
      </c>
      <c r="F110" s="14">
        <f t="shared" si="14"/>
        <v>69.018364948541276</v>
      </c>
      <c r="G110" s="15">
        <f t="shared" si="15"/>
        <v>989.33911596106736</v>
      </c>
      <c r="H110" s="7">
        <v>254.52910917905794</v>
      </c>
      <c r="I110" s="8">
        <v>136.32163144129024</v>
      </c>
      <c r="J110" s="8">
        <v>16.909054031402839</v>
      </c>
      <c r="K110" s="9">
        <v>2329.5567250648082</v>
      </c>
      <c r="L110" s="7">
        <v>175.00947772348923</v>
      </c>
      <c r="M110" s="8">
        <v>117.28161838931933</v>
      </c>
      <c r="N110" s="8">
        <v>16.515746473446512</v>
      </c>
      <c r="O110" s="8">
        <v>73.190653439409985</v>
      </c>
      <c r="P110" s="9">
        <v>2829.1003095826313</v>
      </c>
      <c r="Q110" s="13">
        <v>1E-3</v>
      </c>
      <c r="R110" s="14">
        <v>1E-3</v>
      </c>
      <c r="S110" s="14">
        <v>1E-3</v>
      </c>
      <c r="T110" s="14">
        <v>0</v>
      </c>
      <c r="U110" s="13">
        <v>0</v>
      </c>
      <c r="V110" s="14">
        <v>0</v>
      </c>
      <c r="W110" s="14">
        <v>0</v>
      </c>
      <c r="X110" s="14">
        <v>572.7332379572332</v>
      </c>
      <c r="Y110" s="13">
        <v>223082.59434523433</v>
      </c>
      <c r="Z110" s="14">
        <v>113576.25803753268</v>
      </c>
      <c r="AA110" s="14">
        <v>93880.023735706913</v>
      </c>
      <c r="AB110" s="15">
        <v>9767.8667457524607</v>
      </c>
    </row>
    <row r="111" spans="1:28" s="1" customFormat="1" x14ac:dyDescent="0.3">
      <c r="A111" s="327">
        <v>1</v>
      </c>
      <c r="B111" s="179">
        <v>2028</v>
      </c>
      <c r="C111" s="23" t="s">
        <v>0</v>
      </c>
      <c r="D111" s="13">
        <f t="shared" si="12"/>
        <v>2735.3226104680125</v>
      </c>
      <c r="E111" s="14">
        <f t="shared" si="13"/>
        <v>726.87627220353863</v>
      </c>
      <c r="F111" s="14">
        <f t="shared" si="14"/>
        <v>75.379223056909467</v>
      </c>
      <c r="G111" s="15">
        <f t="shared" si="15"/>
        <v>1091.4172615036834</v>
      </c>
      <c r="H111" s="7">
        <v>240.96551740942448</v>
      </c>
      <c r="I111" s="8">
        <v>148.47896345509795</v>
      </c>
      <c r="J111" s="8">
        <v>19.00275527643921</v>
      </c>
      <c r="K111" s="9">
        <v>2493.7679427808025</v>
      </c>
      <c r="L111" s="7">
        <v>166.0073356703798</v>
      </c>
      <c r="M111" s="8">
        <v>127.42941746632843</v>
      </c>
      <c r="N111" s="8">
        <v>18.528693150854046</v>
      </c>
      <c r="O111" s="8">
        <v>79.914925783393613</v>
      </c>
      <c r="P111" s="9">
        <v>2890.2616877205401</v>
      </c>
      <c r="Q111" s="13">
        <v>1E-3</v>
      </c>
      <c r="R111" s="14">
        <v>1E-3</v>
      </c>
      <c r="S111" s="14">
        <v>1E-3</v>
      </c>
      <c r="T111" s="14">
        <v>0</v>
      </c>
      <c r="U111" s="13">
        <v>0</v>
      </c>
      <c r="V111" s="14">
        <v>0</v>
      </c>
      <c r="W111" s="14">
        <v>0</v>
      </c>
      <c r="X111" s="14">
        <v>476.40767072313139</v>
      </c>
      <c r="Y111" s="13">
        <v>261084.74240266421</v>
      </c>
      <c r="Z111" s="14">
        <v>112596.11376353112</v>
      </c>
      <c r="AA111" s="14">
        <v>91235.302727836184</v>
      </c>
      <c r="AB111" s="15">
        <v>10066.131889799175</v>
      </c>
    </row>
    <row r="112" spans="1:28" s="1" customFormat="1" x14ac:dyDescent="0.3">
      <c r="A112" s="327">
        <v>1</v>
      </c>
      <c r="B112" s="179">
        <v>2029</v>
      </c>
      <c r="C112" s="23" t="s">
        <v>0</v>
      </c>
      <c r="D112" s="13">
        <f t="shared" si="12"/>
        <v>3039.3312554811791</v>
      </c>
      <c r="E112" s="14">
        <f t="shared" si="13"/>
        <v>786.05204296919521</v>
      </c>
      <c r="F112" s="14">
        <f t="shared" si="14"/>
        <v>84.856981616191277</v>
      </c>
      <c r="G112" s="15">
        <f t="shared" si="15"/>
        <v>1145.856215672798</v>
      </c>
      <c r="H112" s="7">
        <v>226.4954145645961</v>
      </c>
      <c r="I112" s="8">
        <v>162.79517286078692</v>
      </c>
      <c r="J112" s="8">
        <v>21.819566164576646</v>
      </c>
      <c r="K112" s="9">
        <v>2605.188264448514</v>
      </c>
      <c r="L112" s="7">
        <v>156.58087752335172</v>
      </c>
      <c r="M112" s="8">
        <v>139.2733223676357</v>
      </c>
      <c r="N112" s="8">
        <v>20.670387468741545</v>
      </c>
      <c r="O112" s="8">
        <v>91.315311342814113</v>
      </c>
      <c r="P112" s="9">
        <v>3020.1675467010818</v>
      </c>
      <c r="Q112" s="13">
        <v>1E-3</v>
      </c>
      <c r="R112" s="14">
        <v>1E-3</v>
      </c>
      <c r="S112" s="14">
        <v>1E-3</v>
      </c>
      <c r="T112" s="14">
        <v>0</v>
      </c>
      <c r="U112" s="13">
        <v>0</v>
      </c>
      <c r="V112" s="14">
        <v>0</v>
      </c>
      <c r="W112" s="14">
        <v>0</v>
      </c>
      <c r="X112" s="14">
        <v>513.21443255244139</v>
      </c>
      <c r="Y112" s="13">
        <v>308635.91216823703</v>
      </c>
      <c r="Z112" s="14">
        <v>111054.87141041819</v>
      </c>
      <c r="AA112" s="14">
        <v>89447.726066200979</v>
      </c>
      <c r="AB112" s="15">
        <v>10116.233563662747</v>
      </c>
    </row>
    <row r="113" spans="1:28" s="1" customFormat="1" x14ac:dyDescent="0.3">
      <c r="A113" s="327">
        <v>1</v>
      </c>
      <c r="B113" s="179">
        <v>2030</v>
      </c>
      <c r="C113" s="23" t="s">
        <v>0</v>
      </c>
      <c r="D113" s="13">
        <f t="shared" si="12"/>
        <v>3380.6222912226644</v>
      </c>
      <c r="E113" s="14">
        <f t="shared" si="13"/>
        <v>850.30722992179005</v>
      </c>
      <c r="F113" s="14">
        <f t="shared" si="14"/>
        <v>99.377157117473004</v>
      </c>
      <c r="G113" s="15">
        <f t="shared" si="15"/>
        <v>1286.4058387918831</v>
      </c>
      <c r="H113" s="7">
        <v>210.59395180618597</v>
      </c>
      <c r="I113" s="8">
        <v>179.31758802700617</v>
      </c>
      <c r="J113" s="8">
        <v>25.701818461149372</v>
      </c>
      <c r="K113" s="9">
        <v>2823.7704666124127</v>
      </c>
      <c r="L113" s="7">
        <v>146.30874719285811</v>
      </c>
      <c r="M113" s="8">
        <v>152.91836696385613</v>
      </c>
      <c r="N113" s="8">
        <v>22.827633194389964</v>
      </c>
      <c r="O113" s="8">
        <v>104.57931845754607</v>
      </c>
      <c r="P113" s="9">
        <v>3135.7479768943012</v>
      </c>
      <c r="Q113" s="13">
        <v>1E-3</v>
      </c>
      <c r="R113" s="14">
        <v>1E-3</v>
      </c>
      <c r="S113" s="14">
        <v>1E-3</v>
      </c>
      <c r="T113" s="14">
        <v>0</v>
      </c>
      <c r="U113" s="13">
        <v>0</v>
      </c>
      <c r="V113" s="14">
        <v>0</v>
      </c>
      <c r="W113" s="14">
        <v>0</v>
      </c>
      <c r="X113" s="14">
        <v>608.95038288134697</v>
      </c>
      <c r="Y113" s="13">
        <v>369214.36741773196</v>
      </c>
      <c r="Z113" s="14">
        <v>109063.84869093697</v>
      </c>
      <c r="AA113" s="14">
        <v>88930.462922570383</v>
      </c>
      <c r="AB113" s="15">
        <v>10477.953021340396</v>
      </c>
    </row>
    <row r="114" spans="1:28" s="1" customFormat="1" ht="16.2" thickBot="1" x14ac:dyDescent="0.35">
      <c r="A114" s="409">
        <v>2</v>
      </c>
      <c r="B114" s="180">
        <v>2018</v>
      </c>
      <c r="C114" s="24" t="s">
        <v>1</v>
      </c>
      <c r="D114" s="19">
        <f t="shared" si="12"/>
        <v>324.94882447403597</v>
      </c>
      <c r="E114" s="20">
        <f t="shared" si="13"/>
        <v>1433.7402363196716</v>
      </c>
      <c r="F114" s="20">
        <f t="shared" si="14"/>
        <v>123.12899106498686</v>
      </c>
      <c r="G114" s="21">
        <f t="shared" si="15"/>
        <v>100.97715813542465</v>
      </c>
      <c r="H114" s="16">
        <v>95.48810102722291</v>
      </c>
      <c r="I114" s="17">
        <v>414.04894000327272</v>
      </c>
      <c r="J114" s="17">
        <v>33.830309604790386</v>
      </c>
      <c r="K114" s="18">
        <v>332.10403618883595</v>
      </c>
      <c r="L114" s="16">
        <v>95.065742750544629</v>
      </c>
      <c r="M114" s="17">
        <v>421.23042051868015</v>
      </c>
      <c r="N114" s="17">
        <v>33.888387268538111</v>
      </c>
      <c r="O114" s="17">
        <v>49.94774199522189</v>
      </c>
      <c r="P114" s="18">
        <v>4003.5527529301157</v>
      </c>
      <c r="Q114" s="19">
        <v>1E-3</v>
      </c>
      <c r="R114" s="20">
        <v>1E-3</v>
      </c>
      <c r="S114" s="20">
        <v>1E-3</v>
      </c>
      <c r="T114" s="20">
        <v>0</v>
      </c>
      <c r="U114" s="19">
        <v>0</v>
      </c>
      <c r="V114" s="20">
        <v>0</v>
      </c>
      <c r="W114" s="20">
        <v>0</v>
      </c>
      <c r="X114" s="20">
        <v>3721.3954587365006</v>
      </c>
      <c r="Y114" s="19">
        <v>78269.678446868464</v>
      </c>
      <c r="Z114" s="20">
        <v>79642.820568727446</v>
      </c>
      <c r="AA114" s="20">
        <v>83710.933407883742</v>
      </c>
      <c r="AB114" s="21">
        <v>6993.2141258114571</v>
      </c>
    </row>
    <row r="115" spans="1:28" s="1" customFormat="1" x14ac:dyDescent="0.3">
      <c r="A115" s="47">
        <v>2</v>
      </c>
      <c r="B115" s="178">
        <v>2019</v>
      </c>
      <c r="C115" s="22" t="s">
        <v>1</v>
      </c>
      <c r="D115" s="10">
        <f t="shared" si="12"/>
        <v>74.332160364620734</v>
      </c>
      <c r="E115" s="11">
        <f t="shared" si="13"/>
        <v>1314.7214901657185</v>
      </c>
      <c r="F115" s="11">
        <f t="shared" si="14"/>
        <v>153.18596352560709</v>
      </c>
      <c r="G115" s="12">
        <f t="shared" si="15"/>
        <v>106.64006574228303</v>
      </c>
      <c r="H115" s="4">
        <v>12.974690554865541</v>
      </c>
      <c r="I115" s="5">
        <v>315.50014270063764</v>
      </c>
      <c r="J115" s="5">
        <v>36.721302149515758</v>
      </c>
      <c r="K115" s="6">
        <v>336.24028959706618</v>
      </c>
      <c r="L115" s="4">
        <v>67.459792764921502</v>
      </c>
      <c r="M115" s="5">
        <v>392.421043051178</v>
      </c>
      <c r="N115" s="5">
        <v>38.307673528660352</v>
      </c>
      <c r="O115" s="5">
        <v>38.691555196702666</v>
      </c>
      <c r="P115" s="6">
        <v>3083.4763148201291</v>
      </c>
      <c r="Q115" s="10">
        <v>1E-3</v>
      </c>
      <c r="R115" s="11">
        <v>1E-3</v>
      </c>
      <c r="S115" s="11">
        <v>1E-3</v>
      </c>
      <c r="T115" s="11">
        <v>0</v>
      </c>
      <c r="U115" s="10">
        <v>0</v>
      </c>
      <c r="V115" s="11">
        <v>0</v>
      </c>
      <c r="W115" s="11">
        <v>0</v>
      </c>
      <c r="X115" s="11">
        <v>2785.9265804197657</v>
      </c>
      <c r="Y115" s="10">
        <v>131767.28039538159</v>
      </c>
      <c r="Z115" s="11">
        <v>95843.361638360395</v>
      </c>
      <c r="AA115" s="11">
        <v>95946.411343025437</v>
      </c>
      <c r="AB115" s="12">
        <v>7294.5497251734178</v>
      </c>
    </row>
    <row r="116" spans="1:28" s="1" customFormat="1" x14ac:dyDescent="0.3">
      <c r="A116" s="327">
        <v>2</v>
      </c>
      <c r="B116" s="179">
        <v>2020</v>
      </c>
      <c r="C116" s="23" t="s">
        <v>1</v>
      </c>
      <c r="D116" s="13">
        <f t="shared" si="12"/>
        <v>73.033344939295802</v>
      </c>
      <c r="E116" s="14">
        <f t="shared" si="13"/>
        <v>1503.7362136990994</v>
      </c>
      <c r="F116" s="14">
        <f t="shared" si="14"/>
        <v>150.96350029686641</v>
      </c>
      <c r="G116" s="15">
        <f t="shared" si="15"/>
        <v>112.98049595782655</v>
      </c>
      <c r="H116" s="7">
        <v>12.863697407969852</v>
      </c>
      <c r="I116" s="8">
        <v>336.95829291168934</v>
      </c>
      <c r="J116" s="8">
        <v>36.975875780854217</v>
      </c>
      <c r="K116" s="9">
        <v>345.87180365097868</v>
      </c>
      <c r="L116" s="7">
        <v>76.236540738791589</v>
      </c>
      <c r="M116" s="8">
        <v>421.29265854326894</v>
      </c>
      <c r="N116" s="8">
        <v>38.485444979954593</v>
      </c>
      <c r="O116" s="8">
        <v>39.854560463021556</v>
      </c>
      <c r="P116" s="9">
        <v>3258.381010810474</v>
      </c>
      <c r="Q116" s="13">
        <v>1E-3</v>
      </c>
      <c r="R116" s="14">
        <v>1E-3</v>
      </c>
      <c r="S116" s="14">
        <v>1E-3</v>
      </c>
      <c r="T116" s="14">
        <v>0</v>
      </c>
      <c r="U116" s="13">
        <v>0</v>
      </c>
      <c r="V116" s="14">
        <v>0</v>
      </c>
      <c r="W116" s="14">
        <v>0</v>
      </c>
      <c r="X116" s="14">
        <v>2952.3627676225169</v>
      </c>
      <c r="Y116" s="13">
        <v>130581.968801838</v>
      </c>
      <c r="Z116" s="14">
        <v>102641.58396642766</v>
      </c>
      <c r="AA116" s="14">
        <v>93903.401434125903</v>
      </c>
      <c r="AB116" s="15">
        <v>7513.0478391127381</v>
      </c>
    </row>
    <row r="117" spans="1:28" s="1" customFormat="1" x14ac:dyDescent="0.3">
      <c r="A117" s="327">
        <v>2</v>
      </c>
      <c r="B117" s="179">
        <v>2021</v>
      </c>
      <c r="C117" s="23" t="s">
        <v>1</v>
      </c>
      <c r="D117" s="13">
        <f t="shared" si="12"/>
        <v>79.570639131407603</v>
      </c>
      <c r="E117" s="14">
        <f t="shared" si="13"/>
        <v>1627.1861938403251</v>
      </c>
      <c r="F117" s="14">
        <f t="shared" si="14"/>
        <v>164.80969000201384</v>
      </c>
      <c r="G117" s="15">
        <f t="shared" si="15"/>
        <v>121.35518113902471</v>
      </c>
      <c r="H117" s="7">
        <v>13.255388210500005</v>
      </c>
      <c r="I117" s="8">
        <v>352.87773426931767</v>
      </c>
      <c r="J117" s="8">
        <v>39.265946749904906</v>
      </c>
      <c r="K117" s="9">
        <v>359.2628225684299</v>
      </c>
      <c r="L117" s="7">
        <v>78.183297312624049</v>
      </c>
      <c r="M117" s="8">
        <v>444.29394193606538</v>
      </c>
      <c r="N117" s="8">
        <v>41.152874840856029</v>
      </c>
      <c r="O117" s="8">
        <v>39.954002869369383</v>
      </c>
      <c r="P117" s="9">
        <v>3443.919173791885</v>
      </c>
      <c r="Q117" s="13">
        <v>1E-3</v>
      </c>
      <c r="R117" s="14">
        <v>1E-3</v>
      </c>
      <c r="S117" s="14">
        <v>1E-3</v>
      </c>
      <c r="T117" s="14">
        <v>0</v>
      </c>
      <c r="U117" s="13">
        <v>0</v>
      </c>
      <c r="V117" s="14">
        <v>0</v>
      </c>
      <c r="W117" s="14">
        <v>0</v>
      </c>
      <c r="X117" s="14">
        <v>3124.6093540928241</v>
      </c>
      <c r="Y117" s="13">
        <v>138066.47311714917</v>
      </c>
      <c r="Z117" s="14">
        <v>106057.36441779678</v>
      </c>
      <c r="AA117" s="14">
        <v>96537.157099249074</v>
      </c>
      <c r="AB117" s="15">
        <v>7769.1567032821094</v>
      </c>
    </row>
    <row r="118" spans="1:28" s="1" customFormat="1" x14ac:dyDescent="0.3">
      <c r="A118" s="327">
        <v>2</v>
      </c>
      <c r="B118" s="179">
        <v>2022</v>
      </c>
      <c r="C118" s="23" t="s">
        <v>1</v>
      </c>
      <c r="D118" s="13">
        <f t="shared" si="12"/>
        <v>86.563727740765401</v>
      </c>
      <c r="E118" s="14">
        <f t="shared" si="13"/>
        <v>1760.5531809541569</v>
      </c>
      <c r="F118" s="14">
        <f t="shared" si="14"/>
        <v>179.65495861240103</v>
      </c>
      <c r="G118" s="15">
        <f t="shared" si="15"/>
        <v>130.86277508492935</v>
      </c>
      <c r="H118" s="7">
        <v>13.659237246318069</v>
      </c>
      <c r="I118" s="8">
        <v>371.8221282664299</v>
      </c>
      <c r="J118" s="8">
        <v>42.023308408100561</v>
      </c>
      <c r="K118" s="9">
        <v>374.68472894202512</v>
      </c>
      <c r="L118" s="7">
        <v>80.184457208825037</v>
      </c>
      <c r="M118" s="8">
        <v>470.30485603065677</v>
      </c>
      <c r="N118" s="8">
        <v>44.301979318089657</v>
      </c>
      <c r="O118" s="8">
        <v>40.302346286995331</v>
      </c>
      <c r="P118" s="9">
        <v>3654.1852023167298</v>
      </c>
      <c r="Q118" s="13">
        <v>1E-3</v>
      </c>
      <c r="R118" s="14">
        <v>1E-3</v>
      </c>
      <c r="S118" s="14">
        <v>1E-3</v>
      </c>
      <c r="T118" s="14">
        <v>0</v>
      </c>
      <c r="U118" s="13">
        <v>0</v>
      </c>
      <c r="V118" s="14">
        <v>0</v>
      </c>
      <c r="W118" s="14">
        <v>0</v>
      </c>
      <c r="X118" s="14">
        <v>3319.8018196617004</v>
      </c>
      <c r="Y118" s="13">
        <v>145759.65715613303</v>
      </c>
      <c r="Z118" s="14">
        <v>108903.47852812694</v>
      </c>
      <c r="AA118" s="14">
        <v>98327.909072687675</v>
      </c>
      <c r="AB118" s="15">
        <v>8033.0037347721418</v>
      </c>
    </row>
    <row r="119" spans="1:28" s="1" customFormat="1" x14ac:dyDescent="0.3">
      <c r="A119" s="327">
        <v>2</v>
      </c>
      <c r="B119" s="179">
        <v>2023</v>
      </c>
      <c r="C119" s="23" t="s">
        <v>1</v>
      </c>
      <c r="D119" s="13">
        <f t="shared" si="12"/>
        <v>93.906875973421691</v>
      </c>
      <c r="E119" s="14">
        <f t="shared" si="13"/>
        <v>1902.3129191763712</v>
      </c>
      <c r="F119" s="14">
        <f t="shared" si="14"/>
        <v>195.56100278030453</v>
      </c>
      <c r="G119" s="15">
        <f t="shared" si="15"/>
        <v>141.31021715044128</v>
      </c>
      <c r="H119" s="7">
        <v>14.067187030274294</v>
      </c>
      <c r="I119" s="8">
        <v>394.05532548455142</v>
      </c>
      <c r="J119" s="8">
        <v>45.337022684965177</v>
      </c>
      <c r="K119" s="9">
        <v>391.97343992653015</v>
      </c>
      <c r="L119" s="7">
        <v>82.283747168059506</v>
      </c>
      <c r="M119" s="8">
        <v>500.02405836273016</v>
      </c>
      <c r="N119" s="8">
        <v>48.025511874469217</v>
      </c>
      <c r="O119" s="8">
        <v>40.947110130512527</v>
      </c>
      <c r="P119" s="9">
        <v>3890.7929409459834</v>
      </c>
      <c r="Q119" s="13">
        <v>1E-3</v>
      </c>
      <c r="R119" s="14">
        <v>1E-3</v>
      </c>
      <c r="S119" s="14">
        <v>1E-3</v>
      </c>
      <c r="T119" s="14">
        <v>0</v>
      </c>
      <c r="U119" s="13">
        <v>0</v>
      </c>
      <c r="V119" s="14">
        <v>0</v>
      </c>
      <c r="W119" s="14">
        <v>0</v>
      </c>
      <c r="X119" s="14">
        <v>3539.7656111499655</v>
      </c>
      <c r="Y119" s="13">
        <v>153538.73825238991</v>
      </c>
      <c r="Z119" s="14">
        <v>111033.13243452624</v>
      </c>
      <c r="AA119" s="14">
        <v>99210.375926132765</v>
      </c>
      <c r="AB119" s="15">
        <v>8291.7225082121404</v>
      </c>
    </row>
    <row r="120" spans="1:28" s="1" customFormat="1" x14ac:dyDescent="0.3">
      <c r="A120" s="327">
        <v>2</v>
      </c>
      <c r="B120" s="179">
        <v>2024</v>
      </c>
      <c r="C120" s="23" t="s">
        <v>1</v>
      </c>
      <c r="D120" s="13">
        <f t="shared" si="12"/>
        <v>101.72525023964715</v>
      </c>
      <c r="E120" s="14">
        <f t="shared" si="13"/>
        <v>2051.8503805804135</v>
      </c>
      <c r="F120" s="14">
        <f t="shared" si="14"/>
        <v>212.56696869079468</v>
      </c>
      <c r="G120" s="15">
        <f t="shared" si="15"/>
        <v>153.2503074051121</v>
      </c>
      <c r="H120" s="7">
        <v>14.504640408594581</v>
      </c>
      <c r="I120" s="8">
        <v>419.94027331995289</v>
      </c>
      <c r="J120" s="8">
        <v>49.307001636614082</v>
      </c>
      <c r="K120" s="9">
        <v>411.75481568968223</v>
      </c>
      <c r="L120" s="7">
        <v>84.505992947425469</v>
      </c>
      <c r="M120" s="8">
        <v>534.00988214053609</v>
      </c>
      <c r="N120" s="8">
        <v>52.421754279518439</v>
      </c>
      <c r="O120" s="8">
        <v>41.872636683595758</v>
      </c>
      <c r="P120" s="9">
        <v>4154.2627038284336</v>
      </c>
      <c r="Q120" s="13">
        <v>1E-3</v>
      </c>
      <c r="R120" s="14">
        <v>1E-3</v>
      </c>
      <c r="S120" s="14">
        <v>1E-3</v>
      </c>
      <c r="T120" s="14">
        <v>0</v>
      </c>
      <c r="U120" s="13">
        <v>0</v>
      </c>
      <c r="V120" s="14">
        <v>0</v>
      </c>
      <c r="W120" s="14">
        <v>0</v>
      </c>
      <c r="X120" s="14">
        <v>3784.3795248223478</v>
      </c>
      <c r="Y120" s="13">
        <v>161305.67112339649</v>
      </c>
      <c r="Z120" s="14">
        <v>112379.21616866086</v>
      </c>
      <c r="AA120" s="14">
        <v>99155.09192629157</v>
      </c>
      <c r="AB120" s="15">
        <v>8560.3299245296512</v>
      </c>
    </row>
    <row r="121" spans="1:28" s="1" customFormat="1" ht="16.2" thickBot="1" x14ac:dyDescent="0.35">
      <c r="A121" s="409">
        <v>2</v>
      </c>
      <c r="B121" s="180">
        <v>2025</v>
      </c>
      <c r="C121" s="24" t="s">
        <v>1</v>
      </c>
      <c r="D121" s="19">
        <f t="shared" si="12"/>
        <v>109.99197760746027</v>
      </c>
      <c r="E121" s="20">
        <f t="shared" si="13"/>
        <v>2207.815692330626</v>
      </c>
      <c r="F121" s="20">
        <f t="shared" si="14"/>
        <v>230.74458413571969</v>
      </c>
      <c r="G121" s="21">
        <f t="shared" si="15"/>
        <v>166.91790575810612</v>
      </c>
      <c r="H121" s="16">
        <v>14.961033006576354</v>
      </c>
      <c r="I121" s="17">
        <v>449.88802993488974</v>
      </c>
      <c r="J121" s="17">
        <v>54.054949726282487</v>
      </c>
      <c r="K121" s="18">
        <v>434.32733905603988</v>
      </c>
      <c r="L121" s="16">
        <v>86.833323503621656</v>
      </c>
      <c r="M121" s="17">
        <v>573.0731002610371</v>
      </c>
      <c r="N121" s="17">
        <v>57.622126897240832</v>
      </c>
      <c r="O121" s="17">
        <v>43.077341590721147</v>
      </c>
      <c r="P121" s="18">
        <v>4447.6551666273263</v>
      </c>
      <c r="Q121" s="19">
        <v>1E-3</v>
      </c>
      <c r="R121" s="20">
        <v>1E-3</v>
      </c>
      <c r="S121" s="20">
        <v>1E-3</v>
      </c>
      <c r="T121" s="20">
        <v>0</v>
      </c>
      <c r="U121" s="19">
        <v>0</v>
      </c>
      <c r="V121" s="20">
        <v>0</v>
      </c>
      <c r="W121" s="20">
        <v>0</v>
      </c>
      <c r="X121" s="20">
        <v>4056.4041691620077</v>
      </c>
      <c r="Y121" s="19">
        <v>169093.63704094273</v>
      </c>
      <c r="Z121" s="20">
        <v>112871.99824132578</v>
      </c>
      <c r="AA121" s="20">
        <v>98180.193710200299</v>
      </c>
      <c r="AB121" s="21">
        <v>8839.2129327624298</v>
      </c>
    </row>
    <row r="122" spans="1:28" s="1" customFormat="1" x14ac:dyDescent="0.3">
      <c r="A122" s="47">
        <v>2</v>
      </c>
      <c r="B122" s="178">
        <v>2026</v>
      </c>
      <c r="C122" s="22" t="s">
        <v>1</v>
      </c>
      <c r="D122" s="10">
        <f t="shared" si="12"/>
        <v>121.3523373199809</v>
      </c>
      <c r="E122" s="11">
        <f t="shared" si="13"/>
        <v>2390.2853646766866</v>
      </c>
      <c r="F122" s="11">
        <f t="shared" si="14"/>
        <v>252.32621924576205</v>
      </c>
      <c r="G122" s="12">
        <f t="shared" si="15"/>
        <v>182.75228236460467</v>
      </c>
      <c r="H122" s="4">
        <v>14.389524855646417</v>
      </c>
      <c r="I122" s="5">
        <v>484.78616889549994</v>
      </c>
      <c r="J122" s="5">
        <v>59.791021386552295</v>
      </c>
      <c r="K122" s="6">
        <v>461.04609731534293</v>
      </c>
      <c r="L122" s="4">
        <v>83.612509704426614</v>
      </c>
      <c r="M122" s="5">
        <v>618.50429386500446</v>
      </c>
      <c r="N122" s="5">
        <v>63.834287554817905</v>
      </c>
      <c r="O122" s="5">
        <v>43.095995301448696</v>
      </c>
      <c r="P122" s="6">
        <v>4852.9024097716247</v>
      </c>
      <c r="Q122" s="10">
        <v>1E-3</v>
      </c>
      <c r="R122" s="11">
        <v>1E-3</v>
      </c>
      <c r="S122" s="11">
        <v>1E-3</v>
      </c>
      <c r="T122" s="11">
        <v>0</v>
      </c>
      <c r="U122" s="10">
        <v>0</v>
      </c>
      <c r="V122" s="11">
        <v>0</v>
      </c>
      <c r="W122" s="11">
        <v>0</v>
      </c>
      <c r="X122" s="11">
        <v>4434.9513077577303</v>
      </c>
      <c r="Y122" s="10">
        <v>193967.74989858945</v>
      </c>
      <c r="Z122" s="11">
        <v>113403.73738965827</v>
      </c>
      <c r="AA122" s="11">
        <v>97063.119312388983</v>
      </c>
      <c r="AB122" s="12">
        <v>9116.8811944436948</v>
      </c>
    </row>
    <row r="123" spans="1:28" s="1" customFormat="1" x14ac:dyDescent="0.3">
      <c r="A123" s="327">
        <v>2</v>
      </c>
      <c r="B123" s="179">
        <v>2027</v>
      </c>
      <c r="C123" s="23" t="s">
        <v>1</v>
      </c>
      <c r="D123" s="13">
        <f t="shared" si="12"/>
        <v>133.9187530865442</v>
      </c>
      <c r="E123" s="14">
        <f t="shared" si="13"/>
        <v>2586.7387463218092</v>
      </c>
      <c r="F123" s="14">
        <f t="shared" si="14"/>
        <v>275.85178185634101</v>
      </c>
      <c r="G123" s="15">
        <f t="shared" si="15"/>
        <v>201.01266211698479</v>
      </c>
      <c r="H123" s="7">
        <v>13.700855948127428</v>
      </c>
      <c r="I123" s="8">
        <v>525.41458114428144</v>
      </c>
      <c r="J123" s="8">
        <v>66.674914592220532</v>
      </c>
      <c r="K123" s="9">
        <v>491.59297955918976</v>
      </c>
      <c r="L123" s="7">
        <v>79.840557406110321</v>
      </c>
      <c r="M123" s="8">
        <v>670.63110717457198</v>
      </c>
      <c r="N123" s="8">
        <v>71.22037960288759</v>
      </c>
      <c r="O123" s="8">
        <v>43.196607053919706</v>
      </c>
      <c r="P123" s="9">
        <v>5322.3709841706695</v>
      </c>
      <c r="Q123" s="13">
        <v>1E-3</v>
      </c>
      <c r="R123" s="14">
        <v>1E-3</v>
      </c>
      <c r="S123" s="14">
        <v>1E-3</v>
      </c>
      <c r="T123" s="14">
        <v>0</v>
      </c>
      <c r="U123" s="13">
        <v>0</v>
      </c>
      <c r="V123" s="14">
        <v>0</v>
      </c>
      <c r="W123" s="14">
        <v>0</v>
      </c>
      <c r="X123" s="14">
        <v>4873.9736116653994</v>
      </c>
      <c r="Y123" s="13">
        <v>224813.05785946132</v>
      </c>
      <c r="Z123" s="14">
        <v>113234.37396013946</v>
      </c>
      <c r="AA123" s="14">
        <v>95157.092011275177</v>
      </c>
      <c r="AB123" s="15">
        <v>9404.7136979790557</v>
      </c>
    </row>
    <row r="124" spans="1:28" s="1" customFormat="1" x14ac:dyDescent="0.3">
      <c r="A124" s="327">
        <v>2</v>
      </c>
      <c r="B124" s="179">
        <v>2028</v>
      </c>
      <c r="C124" s="23" t="s">
        <v>1</v>
      </c>
      <c r="D124" s="13">
        <f t="shared" si="12"/>
        <v>148.05604580975299</v>
      </c>
      <c r="E124" s="14">
        <f t="shared" si="13"/>
        <v>2796.410083236548</v>
      </c>
      <c r="F124" s="14">
        <f t="shared" si="14"/>
        <v>301.48341982397051</v>
      </c>
      <c r="G124" s="15">
        <f t="shared" si="15"/>
        <v>222.13542789254822</v>
      </c>
      <c r="H124" s="7">
        <v>12.946828738902063</v>
      </c>
      <c r="I124" s="8">
        <v>572.54510248744918</v>
      </c>
      <c r="J124" s="8">
        <v>74.953701430266435</v>
      </c>
      <c r="K124" s="9">
        <v>526.54511744206479</v>
      </c>
      <c r="L124" s="7">
        <v>75.662165206963806</v>
      </c>
      <c r="M124" s="8">
        <v>730.66288412526342</v>
      </c>
      <c r="N124" s="8">
        <v>80.031787967702002</v>
      </c>
      <c r="O124" s="8">
        <v>43.380204920031268</v>
      </c>
      <c r="P124" s="9">
        <v>5869.2156166765899</v>
      </c>
      <c r="Q124" s="13">
        <v>1E-3</v>
      </c>
      <c r="R124" s="14">
        <v>1E-3</v>
      </c>
      <c r="S124" s="14">
        <v>1E-3</v>
      </c>
      <c r="T124" s="14">
        <v>0</v>
      </c>
      <c r="U124" s="13">
        <v>0</v>
      </c>
      <c r="V124" s="14">
        <v>0</v>
      </c>
      <c r="W124" s="14">
        <v>0</v>
      </c>
      <c r="X124" s="14">
        <v>5386.049704154555</v>
      </c>
      <c r="Y124" s="13">
        <v>263021.09360512783</v>
      </c>
      <c r="Z124" s="14">
        <v>112336.00922444448</v>
      </c>
      <c r="AA124" s="14">
        <v>92512.024404858967</v>
      </c>
      <c r="AB124" s="15">
        <v>9703.0903379153642</v>
      </c>
    </row>
    <row r="125" spans="1:28" s="1" customFormat="1" x14ac:dyDescent="0.3">
      <c r="A125" s="327">
        <v>2</v>
      </c>
      <c r="B125" s="179">
        <v>2029</v>
      </c>
      <c r="C125" s="23" t="s">
        <v>1</v>
      </c>
      <c r="D125" s="13">
        <f t="shared" si="12"/>
        <v>164.00977635852854</v>
      </c>
      <c r="E125" s="14">
        <f t="shared" si="13"/>
        <v>3024.6523727042777</v>
      </c>
      <c r="F125" s="14">
        <f t="shared" si="14"/>
        <v>339.52103915966609</v>
      </c>
      <c r="G125" s="15">
        <f t="shared" si="15"/>
        <v>246.92372258567408</v>
      </c>
      <c r="H125" s="7">
        <v>12.133712813952211</v>
      </c>
      <c r="I125" s="8">
        <v>627.33079704509066</v>
      </c>
      <c r="J125" s="8">
        <v>86.074054470584002</v>
      </c>
      <c r="K125" s="9">
        <v>567.22049584404942</v>
      </c>
      <c r="L125" s="7">
        <v>71.222781848977135</v>
      </c>
      <c r="M125" s="8">
        <v>800.10571280723138</v>
      </c>
      <c r="N125" s="8">
        <v>89.506582191054903</v>
      </c>
      <c r="O125" s="8">
        <v>43.376148992447284</v>
      </c>
      <c r="P125" s="9">
        <v>6541.9879765001315</v>
      </c>
      <c r="Q125" s="13">
        <v>1E-3</v>
      </c>
      <c r="R125" s="14">
        <v>1E-3</v>
      </c>
      <c r="S125" s="14">
        <v>1E-3</v>
      </c>
      <c r="T125" s="14">
        <v>0</v>
      </c>
      <c r="U125" s="13">
        <v>0</v>
      </c>
      <c r="V125" s="14">
        <v>0</v>
      </c>
      <c r="W125" s="14">
        <v>0</v>
      </c>
      <c r="X125" s="14">
        <v>6011.2217906914684</v>
      </c>
      <c r="Y125" s="13">
        <v>310887.9296952358</v>
      </c>
      <c r="Z125" s="14">
        <v>110893.65435250284</v>
      </c>
      <c r="AA125" s="14">
        <v>90724.016066200973</v>
      </c>
      <c r="AB125" s="15">
        <v>10012.412564569855</v>
      </c>
    </row>
    <row r="126" spans="1:28" s="1" customFormat="1" x14ac:dyDescent="0.3">
      <c r="A126" s="327">
        <v>2</v>
      </c>
      <c r="B126" s="179">
        <v>2030</v>
      </c>
      <c r="C126" s="23" t="s">
        <v>1</v>
      </c>
      <c r="D126" s="13">
        <f t="shared" si="12"/>
        <v>182.36321456958171</v>
      </c>
      <c r="E126" s="14">
        <f t="shared" si="13"/>
        <v>3277.4492476192545</v>
      </c>
      <c r="F126" s="14">
        <f t="shared" si="14"/>
        <v>397.66210061889711</v>
      </c>
      <c r="G126" s="15">
        <f t="shared" si="15"/>
        <v>276.0951566271757</v>
      </c>
      <c r="H126" s="7">
        <v>11.277825134813297</v>
      </c>
      <c r="I126" s="8">
        <v>691.51502456288063</v>
      </c>
      <c r="J126" s="8">
        <v>101.39204704194451</v>
      </c>
      <c r="K126" s="9">
        <v>614.54892864008286</v>
      </c>
      <c r="L126" s="7">
        <v>66.491506218379854</v>
      </c>
      <c r="M126" s="8">
        <v>880.11842157584965</v>
      </c>
      <c r="N126" s="8">
        <v>99.258047006472722</v>
      </c>
      <c r="O126" s="8">
        <v>43.191011233550405</v>
      </c>
      <c r="P126" s="9">
        <v>7380.3570193213345</v>
      </c>
      <c r="Q126" s="13">
        <v>1E-3</v>
      </c>
      <c r="R126" s="14">
        <v>1E-3</v>
      </c>
      <c r="S126" s="14">
        <v>1E-3</v>
      </c>
      <c r="T126" s="14">
        <v>0</v>
      </c>
      <c r="U126" s="13">
        <v>0</v>
      </c>
      <c r="V126" s="14">
        <v>0</v>
      </c>
      <c r="W126" s="14">
        <v>0</v>
      </c>
      <c r="X126" s="14">
        <v>6616.6035477728892</v>
      </c>
      <c r="Y126" s="13">
        <v>371911.59509584086</v>
      </c>
      <c r="Z126" s="14">
        <v>109008.95861647082</v>
      </c>
      <c r="AA126" s="14">
        <v>90206.565318194669</v>
      </c>
      <c r="AB126" s="15">
        <v>10333.088720009953</v>
      </c>
    </row>
    <row r="127" spans="1:28" s="1" customFormat="1" x14ac:dyDescent="0.3">
      <c r="A127" s="327">
        <v>3</v>
      </c>
      <c r="B127" s="179">
        <v>2018</v>
      </c>
      <c r="C127" s="23" t="s">
        <v>2</v>
      </c>
      <c r="D127" s="13">
        <f t="shared" si="12"/>
        <v>335.90545398292721</v>
      </c>
      <c r="E127" s="14">
        <f t="shared" si="13"/>
        <v>289.99579771538401</v>
      </c>
      <c r="F127" s="14">
        <f t="shared" si="14"/>
        <v>23.781911346745357</v>
      </c>
      <c r="G127" s="15">
        <f t="shared" si="15"/>
        <v>138.22392833777454</v>
      </c>
      <c r="H127" s="7">
        <v>97.043212590161858</v>
      </c>
      <c r="I127" s="8">
        <v>82.8119700845659</v>
      </c>
      <c r="J127" s="8">
        <v>6.4309587999049436</v>
      </c>
      <c r="K127" s="9">
        <v>430.27491767376745</v>
      </c>
      <c r="L127" s="7">
        <v>101.39359082091111</v>
      </c>
      <c r="M127" s="8">
        <v>88.501306752352946</v>
      </c>
      <c r="N127" s="8">
        <v>6.7414787438819701</v>
      </c>
      <c r="O127" s="8">
        <v>30.359288697347203</v>
      </c>
      <c r="P127" s="9">
        <v>1182.1128043851913</v>
      </c>
      <c r="Q127" s="13">
        <v>1E-3</v>
      </c>
      <c r="R127" s="14">
        <v>1E-3</v>
      </c>
      <c r="S127" s="14">
        <v>1E-3</v>
      </c>
      <c r="T127" s="14">
        <v>0</v>
      </c>
      <c r="U127" s="13">
        <v>0</v>
      </c>
      <c r="V127" s="14">
        <v>0</v>
      </c>
      <c r="W127" s="14">
        <v>0</v>
      </c>
      <c r="X127" s="14">
        <v>782.19617540877118</v>
      </c>
      <c r="Y127" s="13">
        <v>79612.218468440959</v>
      </c>
      <c r="Z127" s="14">
        <v>80542.744492645958</v>
      </c>
      <c r="AA127" s="14">
        <v>85054.8072214719</v>
      </c>
      <c r="AB127" s="15">
        <v>7388.6490268978041</v>
      </c>
    </row>
    <row r="128" spans="1:28" s="1" customFormat="1" ht="16.2" thickBot="1" x14ac:dyDescent="0.35">
      <c r="A128" s="409">
        <v>3</v>
      </c>
      <c r="B128" s="180">
        <v>2019</v>
      </c>
      <c r="C128" s="24" t="s">
        <v>2</v>
      </c>
      <c r="D128" s="19">
        <f t="shared" si="12"/>
        <v>504.56068732385125</v>
      </c>
      <c r="E128" s="20">
        <f t="shared" si="13"/>
        <v>351.60362051185882</v>
      </c>
      <c r="F128" s="20">
        <f t="shared" si="14"/>
        <v>29.568005492541143</v>
      </c>
      <c r="G128" s="21">
        <f t="shared" si="15"/>
        <v>144.6636029703597</v>
      </c>
      <c r="H128" s="16">
        <v>88.97788153303938</v>
      </c>
      <c r="I128" s="17">
        <v>86.045539796870884</v>
      </c>
      <c r="J128" s="17">
        <v>6.9900802227500218</v>
      </c>
      <c r="K128" s="18">
        <v>432.69780503465614</v>
      </c>
      <c r="L128" s="16">
        <v>70.742126075397309</v>
      </c>
      <c r="M128" s="17">
        <v>84.885357151635816</v>
      </c>
      <c r="N128" s="17">
        <v>7.6582385038681675</v>
      </c>
      <c r="O128" s="17">
        <v>43.620851922051685</v>
      </c>
      <c r="P128" s="18">
        <v>1303.3985181460012</v>
      </c>
      <c r="Q128" s="19">
        <v>1E-3</v>
      </c>
      <c r="R128" s="20">
        <v>1E-3</v>
      </c>
      <c r="S128" s="20">
        <v>1E-3</v>
      </c>
      <c r="T128" s="20">
        <v>0</v>
      </c>
      <c r="U128" s="19">
        <v>0</v>
      </c>
      <c r="V128" s="20">
        <v>0</v>
      </c>
      <c r="W128" s="20">
        <v>0</v>
      </c>
      <c r="X128" s="20">
        <v>914.32056503339686</v>
      </c>
      <c r="Y128" s="19">
        <v>130424.50110637254</v>
      </c>
      <c r="Z128" s="20">
        <v>93983.758959076687</v>
      </c>
      <c r="AA128" s="20">
        <v>97289.888621749895</v>
      </c>
      <c r="AB128" s="21">
        <v>7689.5764887270043</v>
      </c>
    </row>
    <row r="129" spans="1:28" s="1" customFormat="1" x14ac:dyDescent="0.3">
      <c r="A129" s="47">
        <v>3</v>
      </c>
      <c r="B129" s="178">
        <v>2020</v>
      </c>
      <c r="C129" s="22" t="s">
        <v>2</v>
      </c>
      <c r="D129" s="10">
        <f t="shared" si="12"/>
        <v>495.42313173850641</v>
      </c>
      <c r="E129" s="11">
        <f t="shared" si="13"/>
        <v>404.24667444764685</v>
      </c>
      <c r="F129" s="11">
        <f t="shared" si="14"/>
        <v>29.159847536785694</v>
      </c>
      <c r="G129" s="12">
        <f t="shared" si="15"/>
        <v>152.89511423851761</v>
      </c>
      <c r="H129" s="4">
        <v>88.179506663043099</v>
      </c>
      <c r="I129" s="5">
        <v>92.121955027615243</v>
      </c>
      <c r="J129" s="5">
        <v>7.0415305404953372</v>
      </c>
      <c r="K129" s="6">
        <v>444.68366902152678</v>
      </c>
      <c r="L129" s="4">
        <v>82.193837144083588</v>
      </c>
      <c r="M129" s="5">
        <v>92.014921438759956</v>
      </c>
      <c r="N129" s="5">
        <v>7.8288579993913805</v>
      </c>
      <c r="O129" s="5">
        <v>44.358249675646192</v>
      </c>
      <c r="P129" s="6">
        <v>1340.1533493815346</v>
      </c>
      <c r="Q129" s="10">
        <v>1E-3</v>
      </c>
      <c r="R129" s="11">
        <v>1E-3</v>
      </c>
      <c r="S129" s="11">
        <v>1E-3</v>
      </c>
      <c r="T129" s="11">
        <v>0</v>
      </c>
      <c r="U129" s="10">
        <v>0</v>
      </c>
      <c r="V129" s="11">
        <v>0</v>
      </c>
      <c r="W129" s="11">
        <v>0</v>
      </c>
      <c r="X129" s="11">
        <v>939.82693003565419</v>
      </c>
      <c r="Y129" s="10">
        <v>129221.99795841331</v>
      </c>
      <c r="Z129" s="11">
        <v>100927.8788048813</v>
      </c>
      <c r="AA129" s="11">
        <v>95245.840302624347</v>
      </c>
      <c r="AB129" s="12">
        <v>7908.0656036317578</v>
      </c>
    </row>
    <row r="130" spans="1:28" s="1" customFormat="1" x14ac:dyDescent="0.3">
      <c r="A130" s="327">
        <v>3</v>
      </c>
      <c r="B130" s="179">
        <v>2021</v>
      </c>
      <c r="C130" s="23" t="s">
        <v>2</v>
      </c>
      <c r="D130" s="13">
        <f t="shared" si="12"/>
        <v>539.94575507604179</v>
      </c>
      <c r="E130" s="14">
        <f t="shared" si="13"/>
        <v>448.71777002588334</v>
      </c>
      <c r="F130" s="14">
        <f t="shared" si="14"/>
        <v>31.775820976097801</v>
      </c>
      <c r="G130" s="15">
        <f t="shared" si="15"/>
        <v>163.92734325794336</v>
      </c>
      <c r="H130" s="7">
        <v>90.853983478027473</v>
      </c>
      <c r="I130" s="8">
        <v>97.476852820203803</v>
      </c>
      <c r="J130" s="8">
        <v>7.4668501987231082</v>
      </c>
      <c r="K130" s="9">
        <v>461.81701873000532</v>
      </c>
      <c r="L130" s="7">
        <v>86.013639422399351</v>
      </c>
      <c r="M130" s="8">
        <v>97.488897332399489</v>
      </c>
      <c r="N130" s="8">
        <v>8.4932034793046949</v>
      </c>
      <c r="O130" s="8">
        <v>47.020446791147393</v>
      </c>
      <c r="P130" s="9">
        <v>1417.8508409799219</v>
      </c>
      <c r="Q130" s="13">
        <v>1E-3</v>
      </c>
      <c r="R130" s="14">
        <v>1E-3</v>
      </c>
      <c r="S130" s="14">
        <v>1E-3</v>
      </c>
      <c r="T130" s="14">
        <v>0</v>
      </c>
      <c r="U130" s="13">
        <v>0</v>
      </c>
      <c r="V130" s="14">
        <v>0</v>
      </c>
      <c r="W130" s="14">
        <v>0</v>
      </c>
      <c r="X130" s="14">
        <v>1003.0532690410639</v>
      </c>
      <c r="Y130" s="13">
        <v>136689.13449185601</v>
      </c>
      <c r="Z130" s="14">
        <v>105876.50721173272</v>
      </c>
      <c r="AA130" s="14">
        <v>97878.471242831365</v>
      </c>
      <c r="AB130" s="15">
        <v>8164.1185621549512</v>
      </c>
    </row>
    <row r="131" spans="1:28" s="1" customFormat="1" x14ac:dyDescent="0.3">
      <c r="A131" s="327">
        <v>3</v>
      </c>
      <c r="B131" s="179">
        <v>2022</v>
      </c>
      <c r="C131" s="23" t="s">
        <v>2</v>
      </c>
      <c r="D131" s="13">
        <f t="shared" si="12"/>
        <v>587.72144348152801</v>
      </c>
      <c r="E131" s="14">
        <f t="shared" si="13"/>
        <v>488.07172152456599</v>
      </c>
      <c r="F131" s="14">
        <f t="shared" si="14"/>
        <v>34.623091339393127</v>
      </c>
      <c r="G131" s="15">
        <f t="shared" si="15"/>
        <v>176.35817581705462</v>
      </c>
      <c r="H131" s="7">
        <v>93.636062118253875</v>
      </c>
      <c r="I131" s="8">
        <v>102.94874639318121</v>
      </c>
      <c r="J131" s="8">
        <v>7.989839703242513</v>
      </c>
      <c r="K131" s="9">
        <v>481.28592549707332</v>
      </c>
      <c r="L131" s="7">
        <v>89.934233103362885</v>
      </c>
      <c r="M131" s="8">
        <v>104.81795602312044</v>
      </c>
      <c r="N131" s="8">
        <v>9.2767904444487854</v>
      </c>
      <c r="O131" s="8">
        <v>49.232064126092652</v>
      </c>
      <c r="P131" s="9">
        <v>1492.7396716957646</v>
      </c>
      <c r="Q131" s="13">
        <v>1E-3</v>
      </c>
      <c r="R131" s="14">
        <v>1E-3</v>
      </c>
      <c r="S131" s="14">
        <v>1E-3</v>
      </c>
      <c r="T131" s="14">
        <v>0</v>
      </c>
      <c r="U131" s="13">
        <v>0</v>
      </c>
      <c r="V131" s="14">
        <v>0</v>
      </c>
      <c r="W131" s="14">
        <v>0</v>
      </c>
      <c r="X131" s="14">
        <v>1060.6848103247839</v>
      </c>
      <c r="Y131" s="13">
        <v>144363.11068916638</v>
      </c>
      <c r="Z131" s="14">
        <v>109041.14900235976</v>
      </c>
      <c r="AA131" s="14">
        <v>99667.969619323791</v>
      </c>
      <c r="AB131" s="15">
        <v>8427.9174372343496</v>
      </c>
    </row>
    <row r="132" spans="1:28" s="1" customFormat="1" x14ac:dyDescent="0.3">
      <c r="A132" s="327">
        <v>3</v>
      </c>
      <c r="B132" s="179">
        <v>2023</v>
      </c>
      <c r="C132" s="23" t="s">
        <v>2</v>
      </c>
      <c r="D132" s="13">
        <f t="shared" si="12"/>
        <v>641.67323286780243</v>
      </c>
      <c r="E132" s="14">
        <f t="shared" si="13"/>
        <v>526.93314135375169</v>
      </c>
      <c r="F132" s="14">
        <f t="shared" si="14"/>
        <v>37.682409448382352</v>
      </c>
      <c r="G132" s="15">
        <f t="shared" si="15"/>
        <v>190.01023910778054</v>
      </c>
      <c r="H132" s="7">
        <v>96.678430785671637</v>
      </c>
      <c r="I132" s="8">
        <v>109.08061993147632</v>
      </c>
      <c r="J132" s="8">
        <v>8.6196115398619426</v>
      </c>
      <c r="K132" s="9">
        <v>503.10101037192942</v>
      </c>
      <c r="L132" s="7">
        <v>93.765429762744802</v>
      </c>
      <c r="M132" s="8">
        <v>113.69229059965144</v>
      </c>
      <c r="N132" s="8">
        <v>10.215382706661996</v>
      </c>
      <c r="O132" s="8">
        <v>51.159644819107939</v>
      </c>
      <c r="P132" s="9">
        <v>1572.4235529702487</v>
      </c>
      <c r="Q132" s="13">
        <v>1E-3</v>
      </c>
      <c r="R132" s="14">
        <v>1E-3</v>
      </c>
      <c r="S132" s="14">
        <v>1E-3</v>
      </c>
      <c r="T132" s="14">
        <v>0</v>
      </c>
      <c r="U132" s="13">
        <v>0</v>
      </c>
      <c r="V132" s="14">
        <v>0</v>
      </c>
      <c r="W132" s="14">
        <v>0</v>
      </c>
      <c r="X132" s="14">
        <v>1120.4811874174272</v>
      </c>
      <c r="Y132" s="13">
        <v>152655.39827262852</v>
      </c>
      <c r="Z132" s="14">
        <v>111105.54981031141</v>
      </c>
      <c r="AA132" s="14">
        <v>100549.24323500031</v>
      </c>
      <c r="AB132" s="15">
        <v>8686.5965469800012</v>
      </c>
    </row>
    <row r="133" spans="1:28" s="1" customFormat="1" x14ac:dyDescent="0.3">
      <c r="A133" s="327">
        <v>3</v>
      </c>
      <c r="B133" s="179">
        <v>2024</v>
      </c>
      <c r="C133" s="23" t="s">
        <v>2</v>
      </c>
      <c r="D133" s="13">
        <f t="shared" ref="D133:D164" si="16">Y133*H133/23000</f>
        <v>698.57714612055622</v>
      </c>
      <c r="E133" s="14">
        <f t="shared" ref="E133:E164" si="17">Z133*I133/23000</f>
        <v>567.88715774032619</v>
      </c>
      <c r="F133" s="14">
        <f t="shared" ref="F133:F164" si="18">AA133*J133/23000</f>
        <v>40.933150204942812</v>
      </c>
      <c r="G133" s="15">
        <f t="shared" ref="G133:G164" si="19">AB133*K133/23000</f>
        <v>205.63069463269838</v>
      </c>
      <c r="H133" s="7">
        <v>99.753328905625608</v>
      </c>
      <c r="I133" s="8">
        <v>116.20715169097252</v>
      </c>
      <c r="J133" s="8">
        <v>9.3684297146305866</v>
      </c>
      <c r="K133" s="9">
        <v>528.13105374036024</v>
      </c>
      <c r="L133" s="7">
        <v>97.832272235976802</v>
      </c>
      <c r="M133" s="8">
        <v>124.00777866847278</v>
      </c>
      <c r="N133" s="8">
        <v>11.350754712944989</v>
      </c>
      <c r="O133" s="8">
        <v>52.733541057345981</v>
      </c>
      <c r="P133" s="9">
        <v>1657.6294006049473</v>
      </c>
      <c r="Q133" s="13">
        <v>1E-3</v>
      </c>
      <c r="R133" s="14">
        <v>1E-3</v>
      </c>
      <c r="S133" s="14">
        <v>1E-3</v>
      </c>
      <c r="T133" s="14">
        <v>0</v>
      </c>
      <c r="U133" s="13">
        <v>0</v>
      </c>
      <c r="V133" s="14">
        <v>0</v>
      </c>
      <c r="W133" s="14">
        <v>0</v>
      </c>
      <c r="X133" s="14">
        <v>1182.2308879219333</v>
      </c>
      <c r="Y133" s="13">
        <v>161070.05687974265</v>
      </c>
      <c r="Z133" s="14">
        <v>112397.59720435666</v>
      </c>
      <c r="AA133" s="14">
        <v>100493.09045286552</v>
      </c>
      <c r="AB133" s="15">
        <v>8955.1749382212656</v>
      </c>
    </row>
    <row r="134" spans="1:28" s="1" customFormat="1" x14ac:dyDescent="0.3">
      <c r="A134" s="327">
        <v>3</v>
      </c>
      <c r="B134" s="179">
        <v>2025</v>
      </c>
      <c r="C134" s="23" t="s">
        <v>2</v>
      </c>
      <c r="D134" s="13">
        <f t="shared" si="16"/>
        <v>759.34419027098818</v>
      </c>
      <c r="E134" s="14">
        <f t="shared" si="17"/>
        <v>610.87608286451848</v>
      </c>
      <c r="F134" s="14">
        <f t="shared" si="18"/>
        <v>44.447092374195819</v>
      </c>
      <c r="G134" s="15">
        <f t="shared" si="19"/>
        <v>223.49741161429233</v>
      </c>
      <c r="H134" s="7">
        <v>102.91343106410876</v>
      </c>
      <c r="I134" s="8">
        <v>124.49945460931744</v>
      </c>
      <c r="J134" s="8">
        <v>10.27237733072802</v>
      </c>
      <c r="K134" s="9">
        <v>556.68394917124988</v>
      </c>
      <c r="L134" s="7">
        <v>102.05004418989694</v>
      </c>
      <c r="M134" s="8">
        <v>135.9816028624399</v>
      </c>
      <c r="N134" s="8">
        <v>12.703777432739191</v>
      </c>
      <c r="O134" s="8">
        <v>53.947054340988188</v>
      </c>
      <c r="P134" s="9">
        <v>1747.9229161518131</v>
      </c>
      <c r="Q134" s="13">
        <v>1E-3</v>
      </c>
      <c r="R134" s="14">
        <v>1E-3</v>
      </c>
      <c r="S134" s="14">
        <v>1E-3</v>
      </c>
      <c r="T134" s="14">
        <v>0</v>
      </c>
      <c r="U134" s="13">
        <v>0</v>
      </c>
      <c r="V134" s="14">
        <v>0</v>
      </c>
      <c r="W134" s="14">
        <v>0</v>
      </c>
      <c r="X134" s="14">
        <v>1245.1850213215519</v>
      </c>
      <c r="Y134" s="13">
        <v>169704.92768191895</v>
      </c>
      <c r="Z134" s="14">
        <v>112853.10405554518</v>
      </c>
      <c r="AA134" s="14">
        <v>99517.676550735996</v>
      </c>
      <c r="AB134" s="15">
        <v>9234.0375086823205</v>
      </c>
    </row>
    <row r="135" spans="1:28" s="1" customFormat="1" ht="16.2" thickBot="1" x14ac:dyDescent="0.35">
      <c r="A135" s="409">
        <v>3</v>
      </c>
      <c r="B135" s="180">
        <v>2026</v>
      </c>
      <c r="C135" s="24" t="s">
        <v>2</v>
      </c>
      <c r="D135" s="19">
        <f t="shared" si="16"/>
        <v>836.95408408676622</v>
      </c>
      <c r="E135" s="20">
        <f t="shared" si="17"/>
        <v>662.66317209835393</v>
      </c>
      <c r="F135" s="20">
        <f t="shared" si="18"/>
        <v>48.615385652426781</v>
      </c>
      <c r="G135" s="21">
        <f t="shared" si="19"/>
        <v>244.2190083674582</v>
      </c>
      <c r="H135" s="16">
        <v>99.020078882997183</v>
      </c>
      <c r="I135" s="17">
        <v>134.28625858449234</v>
      </c>
      <c r="J135" s="17">
        <v>11.363289254442671</v>
      </c>
      <c r="K135" s="18">
        <v>590.54367606388905</v>
      </c>
      <c r="L135" s="16">
        <v>99.138179640639635</v>
      </c>
      <c r="M135" s="17">
        <v>149.92045664406209</v>
      </c>
      <c r="N135" s="17">
        <v>14.351477722298345</v>
      </c>
      <c r="O135" s="17">
        <v>57.464012264116271</v>
      </c>
      <c r="P135" s="18">
        <v>1828.2529078255261</v>
      </c>
      <c r="Q135" s="19">
        <v>1E-3</v>
      </c>
      <c r="R135" s="20">
        <v>1E-3</v>
      </c>
      <c r="S135" s="20">
        <v>1E-3</v>
      </c>
      <c r="T135" s="20">
        <v>0</v>
      </c>
      <c r="U135" s="19">
        <v>0</v>
      </c>
      <c r="V135" s="20">
        <v>0</v>
      </c>
      <c r="W135" s="20">
        <v>0</v>
      </c>
      <c r="X135" s="20">
        <v>1295.1722440257533</v>
      </c>
      <c r="Y135" s="19">
        <v>194404.44959392014</v>
      </c>
      <c r="Z135" s="20">
        <v>113498.23220126732</v>
      </c>
      <c r="AA135" s="20">
        <v>98400.546265127821</v>
      </c>
      <c r="AB135" s="21">
        <v>9511.6371914951287</v>
      </c>
    </row>
    <row r="136" spans="1:28" s="1" customFormat="1" x14ac:dyDescent="0.3">
      <c r="A136" s="47">
        <v>3</v>
      </c>
      <c r="B136" s="178">
        <v>2027</v>
      </c>
      <c r="C136" s="22" t="s">
        <v>2</v>
      </c>
      <c r="D136" s="10">
        <f t="shared" si="16"/>
        <v>930.69600475314098</v>
      </c>
      <c r="E136" s="11">
        <f t="shared" si="17"/>
        <v>717.0064577370033</v>
      </c>
      <c r="F136" s="11">
        <f t="shared" si="18"/>
        <v>53.17933713031902</v>
      </c>
      <c r="G136" s="12">
        <f t="shared" si="19"/>
        <v>268.13592096001332</v>
      </c>
      <c r="H136" s="4">
        <v>94.726848295549985</v>
      </c>
      <c r="I136" s="5">
        <v>145.53451739668012</v>
      </c>
      <c r="J136" s="5">
        <v>12.675504317166425</v>
      </c>
      <c r="K136" s="6">
        <v>629.33713363108745</v>
      </c>
      <c r="L136" s="4">
        <v>95.006623440961221</v>
      </c>
      <c r="M136" s="5">
        <v>166.3812751294312</v>
      </c>
      <c r="N136" s="5">
        <v>16.345234195974111</v>
      </c>
      <c r="O136" s="5">
        <v>61.246349442834813</v>
      </c>
      <c r="P136" s="6">
        <v>1920.1494348413639</v>
      </c>
      <c r="Q136" s="10">
        <v>1E-3</v>
      </c>
      <c r="R136" s="11">
        <v>1E-3</v>
      </c>
      <c r="S136" s="11">
        <v>1E-3</v>
      </c>
      <c r="T136" s="11">
        <v>0</v>
      </c>
      <c r="U136" s="10">
        <v>0</v>
      </c>
      <c r="V136" s="11">
        <v>0</v>
      </c>
      <c r="W136" s="11">
        <v>0</v>
      </c>
      <c r="X136" s="11">
        <v>1352.0576506531113</v>
      </c>
      <c r="Y136" s="10">
        <v>225976.14609255231</v>
      </c>
      <c r="Z136" s="11">
        <v>113314.3450979504</v>
      </c>
      <c r="AA136" s="11">
        <v>96495.155016503821</v>
      </c>
      <c r="AB136" s="12">
        <v>9799.3998010221148</v>
      </c>
    </row>
    <row r="137" spans="1:28" s="1" customFormat="1" x14ac:dyDescent="0.3">
      <c r="A137" s="327">
        <v>3</v>
      </c>
      <c r="B137" s="179">
        <v>2028</v>
      </c>
      <c r="C137" s="23" t="s">
        <v>2</v>
      </c>
      <c r="D137" s="13">
        <f t="shared" si="16"/>
        <v>1028.2865815357836</v>
      </c>
      <c r="E137" s="14">
        <f t="shared" si="17"/>
        <v>775.2839990871264</v>
      </c>
      <c r="F137" s="14">
        <f t="shared" si="18"/>
        <v>58.168783668262378</v>
      </c>
      <c r="G137" s="15">
        <f t="shared" si="19"/>
        <v>295.7676226803444</v>
      </c>
      <c r="H137" s="7">
        <v>89.573349282084621</v>
      </c>
      <c r="I137" s="8">
        <v>158.62249019615061</v>
      </c>
      <c r="J137" s="8">
        <v>14.255266040108355</v>
      </c>
      <c r="K137" s="9">
        <v>673.68295051153223</v>
      </c>
      <c r="L137" s="7">
        <v>90.561729691940684</v>
      </c>
      <c r="M137" s="8">
        <v>185.65553081991098</v>
      </c>
      <c r="N137" s="8">
        <v>18.772719955725982</v>
      </c>
      <c r="O137" s="8">
        <v>65.045987714350019</v>
      </c>
      <c r="P137" s="9">
        <v>2022.458534514142</v>
      </c>
      <c r="Q137" s="13">
        <v>1E-3</v>
      </c>
      <c r="R137" s="14">
        <v>1E-3</v>
      </c>
      <c r="S137" s="14">
        <v>1E-3</v>
      </c>
      <c r="T137" s="14">
        <v>0</v>
      </c>
      <c r="U137" s="13">
        <v>0</v>
      </c>
      <c r="V137" s="14">
        <v>0</v>
      </c>
      <c r="W137" s="14">
        <v>0</v>
      </c>
      <c r="X137" s="14">
        <v>1413.8205717169596</v>
      </c>
      <c r="Y137" s="13">
        <v>264036.02818113368</v>
      </c>
      <c r="Z137" s="14">
        <v>112414.90381946252</v>
      </c>
      <c r="AA137" s="14">
        <v>93851.775239114751</v>
      </c>
      <c r="AB137" s="15">
        <v>10097.710379166663</v>
      </c>
    </row>
    <row r="138" spans="1:28" s="1" customFormat="1" x14ac:dyDescent="0.3">
      <c r="A138" s="327">
        <v>3</v>
      </c>
      <c r="B138" s="179">
        <v>2029</v>
      </c>
      <c r="C138" s="23" t="s">
        <v>2</v>
      </c>
      <c r="D138" s="13">
        <f t="shared" si="16"/>
        <v>1137.4191309287962</v>
      </c>
      <c r="E138" s="14">
        <f t="shared" si="17"/>
        <v>838.95226948134928</v>
      </c>
      <c r="F138" s="14">
        <f t="shared" si="18"/>
        <v>65.549367287642013</v>
      </c>
      <c r="G138" s="15">
        <f t="shared" si="19"/>
        <v>328.18271694388034</v>
      </c>
      <c r="H138" s="7">
        <v>83.911636041335257</v>
      </c>
      <c r="I138" s="8">
        <v>173.85809108941177</v>
      </c>
      <c r="J138" s="8">
        <v>16.375416946716694</v>
      </c>
      <c r="K138" s="9">
        <v>725.30355755851735</v>
      </c>
      <c r="L138" s="7">
        <v>85.617519027286789</v>
      </c>
      <c r="M138" s="8">
        <v>208.40517793655167</v>
      </c>
      <c r="N138" s="8">
        <v>21.455101604965023</v>
      </c>
      <c r="O138" s="8">
        <v>69.629742213341459</v>
      </c>
      <c r="P138" s="9">
        <v>2151.3084391034577</v>
      </c>
      <c r="Q138" s="13">
        <v>1E-3</v>
      </c>
      <c r="R138" s="14">
        <v>1E-3</v>
      </c>
      <c r="S138" s="14">
        <v>1E-3</v>
      </c>
      <c r="T138" s="14">
        <v>0</v>
      </c>
      <c r="U138" s="13">
        <v>0</v>
      </c>
      <c r="V138" s="14">
        <v>0</v>
      </c>
      <c r="W138" s="14">
        <v>0</v>
      </c>
      <c r="X138" s="14">
        <v>1495.6336237582821</v>
      </c>
      <c r="Y138" s="13">
        <v>311764.15149950673</v>
      </c>
      <c r="Z138" s="14">
        <v>110986.50673754109</v>
      </c>
      <c r="AA138" s="14">
        <v>92066.996066200954</v>
      </c>
      <c r="AB138" s="15">
        <v>10406.956385430745</v>
      </c>
    </row>
    <row r="139" spans="1:28" s="1" customFormat="1" x14ac:dyDescent="0.3">
      <c r="A139" s="327">
        <v>3</v>
      </c>
      <c r="B139" s="179">
        <v>2030</v>
      </c>
      <c r="C139" s="23" t="s">
        <v>2</v>
      </c>
      <c r="D139" s="13">
        <f t="shared" si="16"/>
        <v>1262.9951029946917</v>
      </c>
      <c r="E139" s="14">
        <f t="shared" si="17"/>
        <v>909.67512593645245</v>
      </c>
      <c r="F139" s="14">
        <f t="shared" si="18"/>
        <v>76.793670263802369</v>
      </c>
      <c r="G139" s="15">
        <f t="shared" si="19"/>
        <v>366.29104752203733</v>
      </c>
      <c r="H139" s="7">
        <v>77.962971799281377</v>
      </c>
      <c r="I139" s="8">
        <v>191.72305554465456</v>
      </c>
      <c r="J139" s="8">
        <v>19.292540385157604</v>
      </c>
      <c r="K139" s="9">
        <v>785.33262983367842</v>
      </c>
      <c r="L139" s="7">
        <v>80.14623102087225</v>
      </c>
      <c r="M139" s="8">
        <v>235.18699219235054</v>
      </c>
      <c r="N139" s="8">
        <v>24.300725687388798</v>
      </c>
      <c r="O139" s="8">
        <v>75.080094310190233</v>
      </c>
      <c r="P139" s="9">
        <v>2316.6036124244883</v>
      </c>
      <c r="Q139" s="13">
        <v>1E-3</v>
      </c>
      <c r="R139" s="14">
        <v>1E-3</v>
      </c>
      <c r="S139" s="14">
        <v>1E-3</v>
      </c>
      <c r="T139" s="14">
        <v>0</v>
      </c>
      <c r="U139" s="13">
        <v>0</v>
      </c>
      <c r="V139" s="14">
        <v>0</v>
      </c>
      <c r="W139" s="14">
        <v>0</v>
      </c>
      <c r="X139" s="14">
        <v>1606.3500769010004</v>
      </c>
      <c r="Y139" s="13">
        <v>372598.51309497759</v>
      </c>
      <c r="Z139" s="14">
        <v>109128.90907721478</v>
      </c>
      <c r="AA139" s="14">
        <v>91551.158157807615</v>
      </c>
      <c r="AB139" s="15">
        <v>10727.548777377404</v>
      </c>
    </row>
    <row r="140" spans="1:28" s="1" customFormat="1" x14ac:dyDescent="0.3">
      <c r="A140" s="327">
        <v>4</v>
      </c>
      <c r="B140" s="179">
        <v>2018</v>
      </c>
      <c r="C140" s="23" t="s">
        <v>3</v>
      </c>
      <c r="D140" s="13">
        <f t="shared" si="16"/>
        <v>211.66039127764429</v>
      </c>
      <c r="E140" s="14">
        <f t="shared" si="17"/>
        <v>204.00078832850593</v>
      </c>
      <c r="F140" s="14">
        <f t="shared" si="18"/>
        <v>18.766458267973693</v>
      </c>
      <c r="G140" s="15">
        <f t="shared" si="19"/>
        <v>105.19047870871012</v>
      </c>
      <c r="H140" s="7">
        <v>58.980659438163073</v>
      </c>
      <c r="I140" s="8">
        <v>58.138044069897646</v>
      </c>
      <c r="J140" s="8">
        <v>5.147024208227311</v>
      </c>
      <c r="K140" s="9">
        <v>312.95915404968321</v>
      </c>
      <c r="L140" s="7">
        <v>73.273547456555377</v>
      </c>
      <c r="M140" s="8">
        <v>76.396207453537386</v>
      </c>
      <c r="N140" s="8">
        <v>6.6961833275157927</v>
      </c>
      <c r="O140" s="8">
        <v>18.402649429558512</v>
      </c>
      <c r="P140" s="9">
        <v>787.98536010137286</v>
      </c>
      <c r="Q140" s="13">
        <v>1E-3</v>
      </c>
      <c r="R140" s="14">
        <v>1E-3</v>
      </c>
      <c r="S140" s="14">
        <v>1E-3</v>
      </c>
      <c r="T140" s="14">
        <v>0</v>
      </c>
      <c r="U140" s="13">
        <v>0</v>
      </c>
      <c r="V140" s="14">
        <v>0</v>
      </c>
      <c r="W140" s="14">
        <v>0</v>
      </c>
      <c r="X140" s="14">
        <v>321.35190063861182</v>
      </c>
      <c r="Y140" s="13">
        <v>82538.734659109075</v>
      </c>
      <c r="Z140" s="14">
        <v>80704.781294578162</v>
      </c>
      <c r="AA140" s="14">
        <v>83859.823210750415</v>
      </c>
      <c r="AB140" s="15">
        <v>7730.6606277324245</v>
      </c>
    </row>
    <row r="141" spans="1:28" s="1" customFormat="1" x14ac:dyDescent="0.3">
      <c r="A141" s="327">
        <v>4</v>
      </c>
      <c r="B141" s="179">
        <v>2019</v>
      </c>
      <c r="C141" s="23" t="s">
        <v>3</v>
      </c>
      <c r="D141" s="13">
        <f t="shared" si="16"/>
        <v>312.20726556803697</v>
      </c>
      <c r="E141" s="14">
        <f t="shared" si="17"/>
        <v>255.63924857016895</v>
      </c>
      <c r="F141" s="14">
        <f t="shared" si="18"/>
        <v>23.65764320828594</v>
      </c>
      <c r="G141" s="15">
        <f t="shared" si="19"/>
        <v>113.25742011457419</v>
      </c>
      <c r="H141" s="7">
        <v>56.227619212906419</v>
      </c>
      <c r="I141" s="8">
        <v>61.765483686819081</v>
      </c>
      <c r="J141" s="8">
        <v>5.6370131198299109</v>
      </c>
      <c r="K141" s="9">
        <v>324.34996265621652</v>
      </c>
      <c r="L141" s="7">
        <v>54.992766645501142</v>
      </c>
      <c r="M141" s="8">
        <v>71.205376475501339</v>
      </c>
      <c r="N141" s="8">
        <v>7.3602875061303727</v>
      </c>
      <c r="O141" s="8">
        <v>21.555058564941088</v>
      </c>
      <c r="P141" s="9">
        <v>896.68882291634577</v>
      </c>
      <c r="Q141" s="13">
        <v>1E-3</v>
      </c>
      <c r="R141" s="14">
        <v>1E-3</v>
      </c>
      <c r="S141" s="14">
        <v>1E-3</v>
      </c>
      <c r="T141" s="14">
        <v>0</v>
      </c>
      <c r="U141" s="13">
        <v>0</v>
      </c>
      <c r="V141" s="14">
        <v>0</v>
      </c>
      <c r="W141" s="14">
        <v>0</v>
      </c>
      <c r="X141" s="14">
        <v>543.56523213836135</v>
      </c>
      <c r="Y141" s="13">
        <v>127708.89482044058</v>
      </c>
      <c r="Z141" s="14">
        <v>95193.98806826846</v>
      </c>
      <c r="AA141" s="14">
        <v>96527.324351339252</v>
      </c>
      <c r="AB141" s="15">
        <v>8031.2038308948459</v>
      </c>
    </row>
    <row r="142" spans="1:28" s="1" customFormat="1" ht="16.2" thickBot="1" x14ac:dyDescent="0.35">
      <c r="A142" s="409">
        <v>4</v>
      </c>
      <c r="B142" s="180">
        <v>2020</v>
      </c>
      <c r="C142" s="24" t="s">
        <v>3</v>
      </c>
      <c r="D142" s="19">
        <f t="shared" si="16"/>
        <v>328.64867950574802</v>
      </c>
      <c r="E142" s="20">
        <f t="shared" si="17"/>
        <v>293.21839396217007</v>
      </c>
      <c r="F142" s="20">
        <f t="shared" si="18"/>
        <v>23.287732004452639</v>
      </c>
      <c r="G142" s="21">
        <f t="shared" si="19"/>
        <v>119.95691454886645</v>
      </c>
      <c r="H142" s="16">
        <v>57.227611717340253</v>
      </c>
      <c r="I142" s="17">
        <v>65.982487481217504</v>
      </c>
      <c r="J142" s="17">
        <v>5.6688732759820848</v>
      </c>
      <c r="K142" s="18">
        <v>334.44031738061284</v>
      </c>
      <c r="L142" s="16">
        <v>60.441482595491053</v>
      </c>
      <c r="M142" s="17">
        <v>75.955189951516886</v>
      </c>
      <c r="N142" s="17">
        <v>7.4049931320855267</v>
      </c>
      <c r="O142" s="17">
        <v>21.719325703807609</v>
      </c>
      <c r="P142" s="18">
        <v>940.88815988508907</v>
      </c>
      <c r="Q142" s="19">
        <v>1E-3</v>
      </c>
      <c r="R142" s="20">
        <v>1E-3</v>
      </c>
      <c r="S142" s="20">
        <v>1E-3</v>
      </c>
      <c r="T142" s="20">
        <v>0</v>
      </c>
      <c r="U142" s="19">
        <v>0</v>
      </c>
      <c r="V142" s="20">
        <v>0</v>
      </c>
      <c r="W142" s="20">
        <v>0</v>
      </c>
      <c r="X142" s="20">
        <v>591.86691309355069</v>
      </c>
      <c r="Y142" s="19">
        <v>132085.184088537</v>
      </c>
      <c r="Z142" s="20">
        <v>102209.28792734069</v>
      </c>
      <c r="AA142" s="20">
        <v>94484.002380458827</v>
      </c>
      <c r="AB142" s="21">
        <v>8249.6304758735569</v>
      </c>
    </row>
    <row r="143" spans="1:28" s="1" customFormat="1" x14ac:dyDescent="0.3">
      <c r="A143" s="47">
        <v>4</v>
      </c>
      <c r="B143" s="178">
        <v>2021</v>
      </c>
      <c r="C143" s="22" t="s">
        <v>3</v>
      </c>
      <c r="D143" s="10">
        <f t="shared" si="16"/>
        <v>357.77056088268591</v>
      </c>
      <c r="E143" s="11">
        <f t="shared" si="17"/>
        <v>317.89761654360603</v>
      </c>
      <c r="F143" s="11">
        <f t="shared" si="18"/>
        <v>25.408009461873267</v>
      </c>
      <c r="G143" s="12">
        <f t="shared" si="19"/>
        <v>128.70097357295614</v>
      </c>
      <c r="H143" s="4">
        <v>58.969657611738398</v>
      </c>
      <c r="I143" s="5">
        <v>69.157794897664076</v>
      </c>
      <c r="J143" s="5">
        <v>6.0173277050712128</v>
      </c>
      <c r="K143" s="6">
        <v>348.01934799225461</v>
      </c>
      <c r="L143" s="4">
        <v>62.18322726660049</v>
      </c>
      <c r="M143" s="5">
        <v>79.696520129499646</v>
      </c>
      <c r="N143" s="5">
        <v>7.8557003768387519</v>
      </c>
      <c r="O143" s="5">
        <v>22.074307260969729</v>
      </c>
      <c r="P143" s="6">
        <v>989.97147564506122</v>
      </c>
      <c r="Q143" s="10">
        <v>1E-3</v>
      </c>
      <c r="R143" s="11">
        <v>1E-3</v>
      </c>
      <c r="S143" s="11">
        <v>1E-3</v>
      </c>
      <c r="T143" s="11">
        <v>0</v>
      </c>
      <c r="U143" s="10">
        <v>0</v>
      </c>
      <c r="V143" s="11">
        <v>0</v>
      </c>
      <c r="W143" s="11">
        <v>0</v>
      </c>
      <c r="X143" s="11">
        <v>634.56485549780359</v>
      </c>
      <c r="Y143" s="10">
        <v>139541.64283063059</v>
      </c>
      <c r="Z143" s="11">
        <v>105724.09359382138</v>
      </c>
      <c r="AA143" s="11">
        <v>97116.900768190608</v>
      </c>
      <c r="AB143" s="12">
        <v>8505.6259350381606</v>
      </c>
    </row>
    <row r="144" spans="1:28" s="1" customFormat="1" x14ac:dyDescent="0.3">
      <c r="A144" s="327">
        <v>4</v>
      </c>
      <c r="B144" s="179">
        <v>2022</v>
      </c>
      <c r="C144" s="23" t="s">
        <v>3</v>
      </c>
      <c r="D144" s="13">
        <f t="shared" si="16"/>
        <v>388.77321864694801</v>
      </c>
      <c r="E144" s="14">
        <f t="shared" si="17"/>
        <v>344.49151415382499</v>
      </c>
      <c r="F144" s="14">
        <f t="shared" si="18"/>
        <v>27.696442517018102</v>
      </c>
      <c r="G144" s="15">
        <f t="shared" si="19"/>
        <v>138.63151211951532</v>
      </c>
      <c r="H144" s="7">
        <v>60.74832648720443</v>
      </c>
      <c r="I144" s="8">
        <v>72.933706795250814</v>
      </c>
      <c r="J144" s="8">
        <v>6.4405850493654251</v>
      </c>
      <c r="K144" s="9">
        <v>363.59778622684047</v>
      </c>
      <c r="L144" s="7">
        <v>63.979184444667567</v>
      </c>
      <c r="M144" s="8">
        <v>83.976988086498238</v>
      </c>
      <c r="N144" s="8">
        <v>8.4019216150971268</v>
      </c>
      <c r="O144" s="8">
        <v>22.355092551715185</v>
      </c>
      <c r="P144" s="9">
        <v>1042.4297500721993</v>
      </c>
      <c r="Q144" s="13">
        <v>1E-3</v>
      </c>
      <c r="R144" s="14">
        <v>1E-3</v>
      </c>
      <c r="S144" s="14">
        <v>1E-3</v>
      </c>
      <c r="T144" s="14">
        <v>0</v>
      </c>
      <c r="U144" s="13">
        <v>0</v>
      </c>
      <c r="V144" s="14">
        <v>0</v>
      </c>
      <c r="W144" s="14">
        <v>0</v>
      </c>
      <c r="X144" s="14">
        <v>673.31933145109633</v>
      </c>
      <c r="Y144" s="13">
        <v>147193.91538733555</v>
      </c>
      <c r="Z144" s="14">
        <v>108637.07843317669</v>
      </c>
      <c r="AA144" s="14">
        <v>98906.880820427978</v>
      </c>
      <c r="AB144" s="15">
        <v>8769.3734657658333</v>
      </c>
    </row>
    <row r="145" spans="1:28" s="1" customFormat="1" x14ac:dyDescent="0.3">
      <c r="A145" s="327">
        <v>4</v>
      </c>
      <c r="B145" s="179">
        <v>2023</v>
      </c>
      <c r="C145" s="23" t="s">
        <v>3</v>
      </c>
      <c r="D145" s="13">
        <f t="shared" si="16"/>
        <v>423.59835991006736</v>
      </c>
      <c r="E145" s="14">
        <f t="shared" si="17"/>
        <v>372.53014102530835</v>
      </c>
      <c r="F145" s="14">
        <f t="shared" si="18"/>
        <v>30.154823241017951</v>
      </c>
      <c r="G145" s="15">
        <f t="shared" si="19"/>
        <v>149.56580975915261</v>
      </c>
      <c r="H145" s="7">
        <v>62.674346680116571</v>
      </c>
      <c r="I145" s="8">
        <v>77.337389679933608</v>
      </c>
      <c r="J145" s="8">
        <v>6.9502904928661922</v>
      </c>
      <c r="K145" s="9">
        <v>381.03802942179152</v>
      </c>
      <c r="L145" s="7">
        <v>65.693758984693446</v>
      </c>
      <c r="M145" s="8">
        <v>88.94574923622406</v>
      </c>
      <c r="N145" s="8">
        <v>9.0623410956210044</v>
      </c>
      <c r="O145" s="8">
        <v>22.586333241702299</v>
      </c>
      <c r="P145" s="9">
        <v>1099.7679807023633</v>
      </c>
      <c r="Q145" s="13">
        <v>1E-3</v>
      </c>
      <c r="R145" s="14">
        <v>1E-3</v>
      </c>
      <c r="S145" s="14">
        <v>1E-3</v>
      </c>
      <c r="T145" s="14">
        <v>0</v>
      </c>
      <c r="U145" s="13">
        <v>0</v>
      </c>
      <c r="V145" s="14">
        <v>0</v>
      </c>
      <c r="W145" s="14">
        <v>0</v>
      </c>
      <c r="X145" s="14">
        <v>713.32645272932677</v>
      </c>
      <c r="Y145" s="13">
        <v>155450.55982246783</v>
      </c>
      <c r="Z145" s="14">
        <v>110789.7910576266</v>
      </c>
      <c r="AA145" s="14">
        <v>99788.769297526029</v>
      </c>
      <c r="AB145" s="15">
        <v>9028.0060226024689</v>
      </c>
    </row>
    <row r="146" spans="1:28" s="1" customFormat="1" x14ac:dyDescent="0.3">
      <c r="A146" s="327">
        <v>4</v>
      </c>
      <c r="B146" s="179">
        <v>2024</v>
      </c>
      <c r="C146" s="23" t="s">
        <v>3</v>
      </c>
      <c r="D146" s="13">
        <f t="shared" si="16"/>
        <v>459.8343777291845</v>
      </c>
      <c r="E146" s="14">
        <f t="shared" si="17"/>
        <v>401.99812381489204</v>
      </c>
      <c r="F146" s="14">
        <f t="shared" si="18"/>
        <v>32.783701837510797</v>
      </c>
      <c r="G146" s="15">
        <f t="shared" si="19"/>
        <v>162.07394382742118</v>
      </c>
      <c r="H146" s="7">
        <v>64.599501815588795</v>
      </c>
      <c r="I146" s="8">
        <v>82.453093917806541</v>
      </c>
      <c r="J146" s="8">
        <v>7.5604186754722242</v>
      </c>
      <c r="K146" s="9">
        <v>400.9771869499063</v>
      </c>
      <c r="L146" s="7">
        <v>67.515175793923007</v>
      </c>
      <c r="M146" s="8">
        <v>94.693028561623748</v>
      </c>
      <c r="N146" s="8">
        <v>9.8592550450510998</v>
      </c>
      <c r="O146" s="8">
        <v>22.681924623838626</v>
      </c>
      <c r="P146" s="9">
        <v>1160.6238547038351</v>
      </c>
      <c r="Q146" s="13">
        <v>1E-3</v>
      </c>
      <c r="R146" s="14">
        <v>1E-3</v>
      </c>
      <c r="S146" s="14">
        <v>1E-3</v>
      </c>
      <c r="T146" s="14">
        <v>0</v>
      </c>
      <c r="U146" s="13">
        <v>0</v>
      </c>
      <c r="V146" s="14">
        <v>0</v>
      </c>
      <c r="W146" s="14">
        <v>0</v>
      </c>
      <c r="X146" s="14">
        <v>751.50554739492009</v>
      </c>
      <c r="Y146" s="13">
        <v>163719.38467827404</v>
      </c>
      <c r="Z146" s="14">
        <v>112135.96007639638</v>
      </c>
      <c r="AA146" s="14">
        <v>99733.252168822757</v>
      </c>
      <c r="AB146" s="15">
        <v>9296.5406246325547</v>
      </c>
    </row>
    <row r="147" spans="1:28" s="1" customFormat="1" x14ac:dyDescent="0.3">
      <c r="A147" s="327">
        <v>4</v>
      </c>
      <c r="B147" s="179">
        <v>2025</v>
      </c>
      <c r="C147" s="23" t="s">
        <v>3</v>
      </c>
      <c r="D147" s="13">
        <f t="shared" si="16"/>
        <v>498.98377165506423</v>
      </c>
      <c r="E147" s="14">
        <f t="shared" si="17"/>
        <v>432.51618907064841</v>
      </c>
      <c r="F147" s="14">
        <f t="shared" si="18"/>
        <v>35.601879994087582</v>
      </c>
      <c r="G147" s="15">
        <f t="shared" si="19"/>
        <v>176.40431223562624</v>
      </c>
      <c r="H147" s="7">
        <v>66.604982749720577</v>
      </c>
      <c r="I147" s="8">
        <v>88.353886841477305</v>
      </c>
      <c r="J147" s="8">
        <v>8.2913721379262846</v>
      </c>
      <c r="K147" s="9">
        <v>423.72268454943287</v>
      </c>
      <c r="L147" s="7">
        <v>69.342433705324481</v>
      </c>
      <c r="M147" s="8">
        <v>101.37415286724487</v>
      </c>
      <c r="N147" s="8">
        <v>10.817117010630406</v>
      </c>
      <c r="O147" s="8">
        <v>22.658507904634078</v>
      </c>
      <c r="P147" s="9">
        <v>1225.8994966607772</v>
      </c>
      <c r="Q147" s="13">
        <v>1E-3</v>
      </c>
      <c r="R147" s="14">
        <v>1E-3</v>
      </c>
      <c r="S147" s="14">
        <v>1E-3</v>
      </c>
      <c r="T147" s="14">
        <v>0</v>
      </c>
      <c r="U147" s="13">
        <v>0</v>
      </c>
      <c r="V147" s="14">
        <v>0</v>
      </c>
      <c r="W147" s="14">
        <v>0</v>
      </c>
      <c r="X147" s="14">
        <v>787.55004830234611</v>
      </c>
      <c r="Y147" s="13">
        <v>172308.83147574458</v>
      </c>
      <c r="Z147" s="14">
        <v>112591.22495055795</v>
      </c>
      <c r="AA147" s="14">
        <v>98758.471606704581</v>
      </c>
      <c r="AB147" s="15">
        <v>9575.3645706595762</v>
      </c>
    </row>
    <row r="148" spans="1:28" s="1" customFormat="1" x14ac:dyDescent="0.3">
      <c r="A148" s="327">
        <v>4</v>
      </c>
      <c r="B148" s="179">
        <v>2026</v>
      </c>
      <c r="C148" s="23" t="s">
        <v>3</v>
      </c>
      <c r="D148" s="13">
        <f t="shared" si="16"/>
        <v>548.00918694914583</v>
      </c>
      <c r="E148" s="14">
        <f t="shared" si="17"/>
        <v>469.76939173749128</v>
      </c>
      <c r="F148" s="14">
        <f t="shared" si="18"/>
        <v>38.938791219832297</v>
      </c>
      <c r="G148" s="15">
        <f t="shared" si="19"/>
        <v>193.04264841851528</v>
      </c>
      <c r="H148" s="7">
        <v>64.003946586899872</v>
      </c>
      <c r="I148" s="8">
        <v>95.345026757947807</v>
      </c>
      <c r="J148" s="8">
        <v>9.1722173400134075</v>
      </c>
      <c r="K148" s="9">
        <v>450.62665589452922</v>
      </c>
      <c r="L148" s="7">
        <v>66.983857503924227</v>
      </c>
      <c r="M148" s="8">
        <v>109.02082948090285</v>
      </c>
      <c r="N148" s="8">
        <v>11.986885454018212</v>
      </c>
      <c r="O148" s="8">
        <v>23.284408749123251</v>
      </c>
      <c r="P148" s="9">
        <v>1289.5437230130674</v>
      </c>
      <c r="Q148" s="13">
        <v>1E-3</v>
      </c>
      <c r="R148" s="14">
        <v>1E-3</v>
      </c>
      <c r="S148" s="14">
        <v>1E-3</v>
      </c>
      <c r="T148" s="14">
        <v>0</v>
      </c>
      <c r="U148" s="13">
        <v>0</v>
      </c>
      <c r="V148" s="14">
        <v>0</v>
      </c>
      <c r="W148" s="14">
        <v>0</v>
      </c>
      <c r="X148" s="14">
        <v>804.12477627462226</v>
      </c>
      <c r="Y148" s="13">
        <v>196928.65787139043</v>
      </c>
      <c r="Z148" s="14">
        <v>113322.07223972108</v>
      </c>
      <c r="AA148" s="14">
        <v>97641.842191109026</v>
      </c>
      <c r="AB148" s="15">
        <v>9852.9034080599195</v>
      </c>
    </row>
    <row r="149" spans="1:28" s="1" customFormat="1" ht="16.2" thickBot="1" x14ac:dyDescent="0.35">
      <c r="A149" s="409">
        <v>4</v>
      </c>
      <c r="B149" s="180">
        <v>2027</v>
      </c>
      <c r="C149" s="24" t="s">
        <v>3</v>
      </c>
      <c r="D149" s="19">
        <f t="shared" si="16"/>
        <v>600.51989886135266</v>
      </c>
      <c r="E149" s="20">
        <f t="shared" si="17"/>
        <v>508.07601762987383</v>
      </c>
      <c r="F149" s="20">
        <f t="shared" si="18"/>
        <v>42.582840565242101</v>
      </c>
      <c r="G149" s="21">
        <f t="shared" si="19"/>
        <v>212.23971547949148</v>
      </c>
      <c r="H149" s="16">
        <v>60.896690849284489</v>
      </c>
      <c r="I149" s="17">
        <v>103.31896388612219</v>
      </c>
      <c r="J149" s="17">
        <v>10.230209967526246</v>
      </c>
      <c r="K149" s="18">
        <v>481.38253902131635</v>
      </c>
      <c r="L149" s="16">
        <v>64.270732988578885</v>
      </c>
      <c r="M149" s="17">
        <v>118.0427259792954</v>
      </c>
      <c r="N149" s="17">
        <v>13.398658362746989</v>
      </c>
      <c r="O149" s="17">
        <v>23.899730726366105</v>
      </c>
      <c r="P149" s="18">
        <v>1359.4978406380824</v>
      </c>
      <c r="Q149" s="19">
        <v>1E-3</v>
      </c>
      <c r="R149" s="20">
        <v>1E-3</v>
      </c>
      <c r="S149" s="20">
        <v>1E-3</v>
      </c>
      <c r="T149" s="20">
        <v>0</v>
      </c>
      <c r="U149" s="19">
        <v>0</v>
      </c>
      <c r="V149" s="20">
        <v>0</v>
      </c>
      <c r="W149" s="20">
        <v>0</v>
      </c>
      <c r="X149" s="20">
        <v>818.13723902937909</v>
      </c>
      <c r="Y149" s="19">
        <v>226809.65880387236</v>
      </c>
      <c r="Z149" s="20">
        <v>113103.6158895969</v>
      </c>
      <c r="AA149" s="20">
        <v>95736.581762201808</v>
      </c>
      <c r="AB149" s="21">
        <v>10140.611801069384</v>
      </c>
    </row>
    <row r="150" spans="1:28" s="1" customFormat="1" x14ac:dyDescent="0.3">
      <c r="A150" s="47">
        <v>4</v>
      </c>
      <c r="B150" s="178">
        <v>2028</v>
      </c>
      <c r="C150" s="22" t="s">
        <v>3</v>
      </c>
      <c r="D150" s="10">
        <f t="shared" si="16"/>
        <v>660.7873410449356</v>
      </c>
      <c r="E150" s="11">
        <f t="shared" si="17"/>
        <v>548.72022488191453</v>
      </c>
      <c r="F150" s="11">
        <f t="shared" si="18"/>
        <v>46.562026500872875</v>
      </c>
      <c r="G150" s="12">
        <f t="shared" si="19"/>
        <v>234.43309822090094</v>
      </c>
      <c r="H150" s="4">
        <v>57.509372938838453</v>
      </c>
      <c r="I150" s="5">
        <v>112.56054678865806</v>
      </c>
      <c r="J150" s="5">
        <v>11.504605848868463</v>
      </c>
      <c r="K150" s="6">
        <v>516.52730212133781</v>
      </c>
      <c r="L150" s="4">
        <v>61.064502831735211</v>
      </c>
      <c r="M150" s="5">
        <v>128.50224576225682</v>
      </c>
      <c r="N150" s="5">
        <v>15.106188878267991</v>
      </c>
      <c r="O150" s="5">
        <v>24.52041033109483</v>
      </c>
      <c r="P150" s="6">
        <v>1440.1008778706478</v>
      </c>
      <c r="Q150" s="10">
        <v>1E-3</v>
      </c>
      <c r="R150" s="11">
        <v>1E-3</v>
      </c>
      <c r="S150" s="11">
        <v>1E-3</v>
      </c>
      <c r="T150" s="11">
        <v>0</v>
      </c>
      <c r="U150" s="10">
        <v>0</v>
      </c>
      <c r="V150" s="11">
        <v>0</v>
      </c>
      <c r="W150" s="11">
        <v>0</v>
      </c>
      <c r="X150" s="11">
        <v>835.04094678334809</v>
      </c>
      <c r="Y150" s="10">
        <v>264271.85808819014</v>
      </c>
      <c r="Z150" s="11">
        <v>112122.45793350856</v>
      </c>
      <c r="AA150" s="11">
        <v>93086.770949689439</v>
      </c>
      <c r="AB150" s="12">
        <v>10438.869807919838</v>
      </c>
    </row>
    <row r="151" spans="1:28" s="1" customFormat="1" x14ac:dyDescent="0.3">
      <c r="A151" s="327">
        <v>4</v>
      </c>
      <c r="B151" s="179">
        <v>2029</v>
      </c>
      <c r="C151" s="23" t="s">
        <v>3</v>
      </c>
      <c r="D151" s="13">
        <f t="shared" si="16"/>
        <v>729.59324280395003</v>
      </c>
      <c r="E151" s="14">
        <f t="shared" si="17"/>
        <v>592.91665991837181</v>
      </c>
      <c r="F151" s="14">
        <f t="shared" si="18"/>
        <v>52.412178523623091</v>
      </c>
      <c r="G151" s="15">
        <f t="shared" si="19"/>
        <v>260.33963637701487</v>
      </c>
      <c r="H151" s="7">
        <v>53.882951339564727</v>
      </c>
      <c r="I151" s="8">
        <v>123.31626526782821</v>
      </c>
      <c r="J151" s="8">
        <v>13.209448492521243</v>
      </c>
      <c r="K151" s="9">
        <v>557.10595613145836</v>
      </c>
      <c r="L151" s="7">
        <v>57.486526045916548</v>
      </c>
      <c r="M151" s="8">
        <v>140.64078663890697</v>
      </c>
      <c r="N151" s="8">
        <v>16.94864351545985</v>
      </c>
      <c r="O151" s="8">
        <v>25.1388159905291</v>
      </c>
      <c r="P151" s="9">
        <v>1540.2195517872547</v>
      </c>
      <c r="Q151" s="13">
        <v>1E-3</v>
      </c>
      <c r="R151" s="14">
        <v>1E-3</v>
      </c>
      <c r="S151" s="14">
        <v>1E-3</v>
      </c>
      <c r="T151" s="14">
        <v>0</v>
      </c>
      <c r="U151" s="13">
        <v>0</v>
      </c>
      <c r="V151" s="14">
        <v>0</v>
      </c>
      <c r="W151" s="14">
        <v>0</v>
      </c>
      <c r="X151" s="14">
        <v>863.95194220917858</v>
      </c>
      <c r="Y151" s="13">
        <v>311427.71818011568</v>
      </c>
      <c r="Z151" s="14">
        <v>110586.24868750633</v>
      </c>
      <c r="AA151" s="14">
        <v>91258.927783838546</v>
      </c>
      <c r="AB151" s="15">
        <v>10748.066091862818</v>
      </c>
    </row>
    <row r="152" spans="1:28" s="1" customFormat="1" x14ac:dyDescent="0.3">
      <c r="A152" s="327">
        <v>4</v>
      </c>
      <c r="B152" s="179">
        <v>2030</v>
      </c>
      <c r="C152" s="23" t="s">
        <v>3</v>
      </c>
      <c r="D152" s="13">
        <f t="shared" si="16"/>
        <v>809.47950557303625</v>
      </c>
      <c r="E152" s="14">
        <f t="shared" si="17"/>
        <v>641.57628448486503</v>
      </c>
      <c r="F152" s="14">
        <f t="shared" si="18"/>
        <v>60.014852869248109</v>
      </c>
      <c r="G152" s="15">
        <f t="shared" si="19"/>
        <v>290.99708022048662</v>
      </c>
      <c r="H152" s="7">
        <v>50.052954299512209</v>
      </c>
      <c r="I152" s="8">
        <v>135.88737350558452</v>
      </c>
      <c r="J152" s="8">
        <v>15.406661261864691</v>
      </c>
      <c r="K152" s="9">
        <v>604.67705538512951</v>
      </c>
      <c r="L152" s="7">
        <v>53.693555543778608</v>
      </c>
      <c r="M152" s="8">
        <v>154.73814505331472</v>
      </c>
      <c r="N152" s="8">
        <v>19.025806652112511</v>
      </c>
      <c r="O152" s="8">
        <v>26.291565408024198</v>
      </c>
      <c r="P152" s="9">
        <v>1667.6758831389491</v>
      </c>
      <c r="Q152" s="13">
        <v>1E-3</v>
      </c>
      <c r="R152" s="14">
        <v>1E-3</v>
      </c>
      <c r="S152" s="14">
        <v>1E-3</v>
      </c>
      <c r="T152" s="14">
        <v>0</v>
      </c>
      <c r="U152" s="13">
        <v>0</v>
      </c>
      <c r="V152" s="14">
        <v>0</v>
      </c>
      <c r="W152" s="14">
        <v>0</v>
      </c>
      <c r="X152" s="14">
        <v>917.30769567028926</v>
      </c>
      <c r="Y152" s="13">
        <v>371966.62791912915</v>
      </c>
      <c r="Z152" s="14">
        <v>108591.80041878918</v>
      </c>
      <c r="AA152" s="14">
        <v>89593.818708106104</v>
      </c>
      <c r="AB152" s="15">
        <v>11068.607259801425</v>
      </c>
    </row>
    <row r="153" spans="1:28" s="1" customFormat="1" x14ac:dyDescent="0.3">
      <c r="A153" s="327">
        <v>5</v>
      </c>
      <c r="B153" s="179">
        <v>2018</v>
      </c>
      <c r="C153" s="23" t="s">
        <v>4</v>
      </c>
      <c r="D153" s="13">
        <f t="shared" si="16"/>
        <v>158.88637689228477</v>
      </c>
      <c r="E153" s="14">
        <f t="shared" si="17"/>
        <v>252.09008217955025</v>
      </c>
      <c r="F153" s="14">
        <f t="shared" si="18"/>
        <v>25.104219632929485</v>
      </c>
      <c r="G153" s="15">
        <f t="shared" si="19"/>
        <v>331.71418708596644</v>
      </c>
      <c r="H153" s="7">
        <v>45.125638719458493</v>
      </c>
      <c r="I153" s="8">
        <v>75.318898027449563</v>
      </c>
      <c r="J153" s="8">
        <v>7.0154824615355214</v>
      </c>
      <c r="K153" s="9">
        <v>1057.9985190946586</v>
      </c>
      <c r="L153" s="7">
        <v>33.471229836622044</v>
      </c>
      <c r="M153" s="8">
        <v>59.314386873693344</v>
      </c>
      <c r="N153" s="8">
        <v>5.4653074309244349</v>
      </c>
      <c r="O153" s="8">
        <v>15.41149788713402</v>
      </c>
      <c r="P153" s="9">
        <v>870.51106636488817</v>
      </c>
      <c r="Q153" s="13">
        <v>1E-3</v>
      </c>
      <c r="R153" s="14">
        <v>1E-3</v>
      </c>
      <c r="S153" s="14">
        <v>2.015911322605585E-3</v>
      </c>
      <c r="T153" s="14">
        <v>1E-3</v>
      </c>
      <c r="U153" s="13">
        <v>0</v>
      </c>
      <c r="V153" s="14">
        <v>0</v>
      </c>
      <c r="W153" s="14">
        <v>0</v>
      </c>
      <c r="X153" s="14">
        <v>0</v>
      </c>
      <c r="Y153" s="13">
        <v>80982.491821146294</v>
      </c>
      <c r="Z153" s="14">
        <v>76980.306961163718</v>
      </c>
      <c r="AA153" s="14">
        <v>82303.256365207955</v>
      </c>
      <c r="AB153" s="15">
        <v>7211.188073784655</v>
      </c>
    </row>
    <row r="154" spans="1:28" s="1" customFormat="1" x14ac:dyDescent="0.3">
      <c r="A154" s="327">
        <v>5</v>
      </c>
      <c r="B154" s="179">
        <v>2019</v>
      </c>
      <c r="C154" s="23" t="s">
        <v>4</v>
      </c>
      <c r="D154" s="13">
        <f t="shared" si="16"/>
        <v>249.92890062736348</v>
      </c>
      <c r="E154" s="14">
        <f t="shared" si="17"/>
        <v>326.38195736286741</v>
      </c>
      <c r="F154" s="14">
        <f t="shared" si="18"/>
        <v>31.737054960812269</v>
      </c>
      <c r="G154" s="15">
        <f t="shared" si="19"/>
        <v>360.59872115170873</v>
      </c>
      <c r="H154" s="7">
        <v>44.587303317226599</v>
      </c>
      <c r="I154" s="8">
        <v>81.658223815744762</v>
      </c>
      <c r="J154" s="8">
        <v>7.6859174108218706</v>
      </c>
      <c r="K154" s="9">
        <v>1104.0559622785856</v>
      </c>
      <c r="L154" s="7">
        <v>23.725999527371098</v>
      </c>
      <c r="M154" s="8">
        <v>54.342542337670508</v>
      </c>
      <c r="N154" s="8">
        <v>6.0623892717603542</v>
      </c>
      <c r="O154" s="8">
        <v>23.704290238126539</v>
      </c>
      <c r="P154" s="9">
        <v>1030.0239853537498</v>
      </c>
      <c r="Q154" s="13">
        <v>1E-3</v>
      </c>
      <c r="R154" s="14">
        <v>1E-3</v>
      </c>
      <c r="S154" s="14">
        <v>1E-3</v>
      </c>
      <c r="T154" s="14">
        <v>1E-3</v>
      </c>
      <c r="U154" s="13">
        <v>0</v>
      </c>
      <c r="V154" s="14">
        <v>0</v>
      </c>
      <c r="W154" s="14">
        <v>0</v>
      </c>
      <c r="X154" s="14">
        <v>0</v>
      </c>
      <c r="Y154" s="13">
        <v>128923.80311792575</v>
      </c>
      <c r="Z154" s="14">
        <v>91929.320386448875</v>
      </c>
      <c r="AA154" s="14">
        <v>94972.691623110601</v>
      </c>
      <c r="AB154" s="15">
        <v>7512.0925658264223</v>
      </c>
    </row>
    <row r="155" spans="1:28" s="1" customFormat="1" x14ac:dyDescent="0.3">
      <c r="A155" s="327">
        <v>5</v>
      </c>
      <c r="B155" s="179">
        <v>2020</v>
      </c>
      <c r="C155" s="23" t="s">
        <v>4</v>
      </c>
      <c r="D155" s="13">
        <f t="shared" si="16"/>
        <v>256.30855701811254</v>
      </c>
      <c r="E155" s="14">
        <f t="shared" si="17"/>
        <v>374.19050913032117</v>
      </c>
      <c r="F155" s="14">
        <f t="shared" si="18"/>
        <v>31.224318345322811</v>
      </c>
      <c r="G155" s="15">
        <f t="shared" si="19"/>
        <v>382.97128939614601</v>
      </c>
      <c r="H155" s="7">
        <v>44.923461593084561</v>
      </c>
      <c r="I155" s="8">
        <v>87.229132483929419</v>
      </c>
      <c r="J155" s="8">
        <v>7.7279261309773712</v>
      </c>
      <c r="K155" s="9">
        <v>1139.419906054442</v>
      </c>
      <c r="L155" s="7">
        <v>26.161685285991801</v>
      </c>
      <c r="M155" s="8">
        <v>57.628032535832332</v>
      </c>
      <c r="N155" s="8">
        <v>6.1490042515185834</v>
      </c>
      <c r="O155" s="8">
        <v>24.703602215158948</v>
      </c>
      <c r="P155" s="9">
        <v>1078.4170487245499</v>
      </c>
      <c r="Q155" s="13">
        <v>1E-3</v>
      </c>
      <c r="R155" s="14">
        <v>1E-3</v>
      </c>
      <c r="S155" s="14">
        <v>1E-3</v>
      </c>
      <c r="T155" s="14">
        <v>1E-3</v>
      </c>
      <c r="U155" s="13">
        <v>0</v>
      </c>
      <c r="V155" s="14">
        <v>0</v>
      </c>
      <c r="W155" s="14">
        <v>0</v>
      </c>
      <c r="X155" s="14">
        <v>0</v>
      </c>
      <c r="Y155" s="13">
        <v>131225.34645291159</v>
      </c>
      <c r="Z155" s="14">
        <v>98664.07546335482</v>
      </c>
      <c r="AA155" s="14">
        <v>92930.407171425322</v>
      </c>
      <c r="AB155" s="15">
        <v>7730.5474560407501</v>
      </c>
    </row>
    <row r="156" spans="1:28" s="1" customFormat="1" ht="16.2" thickBot="1" x14ac:dyDescent="0.35">
      <c r="A156" s="409">
        <v>5</v>
      </c>
      <c r="B156" s="180">
        <v>2021</v>
      </c>
      <c r="C156" s="24" t="s">
        <v>4</v>
      </c>
      <c r="D156" s="19">
        <f t="shared" si="16"/>
        <v>278.98636508256971</v>
      </c>
      <c r="E156" s="20">
        <f t="shared" si="17"/>
        <v>405.52840257419996</v>
      </c>
      <c r="F156" s="20">
        <f t="shared" si="18"/>
        <v>34.089136562554039</v>
      </c>
      <c r="G156" s="21">
        <f t="shared" si="19"/>
        <v>413.69045316125909</v>
      </c>
      <c r="H156" s="16">
        <v>46.282291996328439</v>
      </c>
      <c r="I156" s="17">
        <v>91.394454807956379</v>
      </c>
      <c r="J156" s="17">
        <v>8.2043540768906826</v>
      </c>
      <c r="K156" s="18">
        <v>1189.6584210634139</v>
      </c>
      <c r="L156" s="16">
        <v>26.617263636247262</v>
      </c>
      <c r="M156" s="17">
        <v>60.276143577276315</v>
      </c>
      <c r="N156" s="17">
        <v>6.5741213551901012</v>
      </c>
      <c r="O156" s="17">
        <v>26.366093256420342</v>
      </c>
      <c r="P156" s="18">
        <v>1133.8317483910209</v>
      </c>
      <c r="Q156" s="19">
        <v>1E-3</v>
      </c>
      <c r="R156" s="20">
        <v>1E-3</v>
      </c>
      <c r="S156" s="20">
        <v>1E-3</v>
      </c>
      <c r="T156" s="20">
        <v>1E-3</v>
      </c>
      <c r="U156" s="19">
        <v>0</v>
      </c>
      <c r="V156" s="20">
        <v>0</v>
      </c>
      <c r="W156" s="20">
        <v>0</v>
      </c>
      <c r="X156" s="20">
        <v>0</v>
      </c>
      <c r="Y156" s="19">
        <v>138642.3645010523</v>
      </c>
      <c r="Z156" s="20">
        <v>102053.82021048633</v>
      </c>
      <c r="AA156" s="20">
        <v>95565.127198396731</v>
      </c>
      <c r="AB156" s="21">
        <v>7997.9935872716987</v>
      </c>
    </row>
    <row r="157" spans="1:28" s="1" customFormat="1" x14ac:dyDescent="0.3">
      <c r="A157" s="47">
        <v>5</v>
      </c>
      <c r="B157" s="178">
        <v>2022</v>
      </c>
      <c r="C157" s="22" t="s">
        <v>4</v>
      </c>
      <c r="D157" s="10">
        <f t="shared" si="16"/>
        <v>303.376472410703</v>
      </c>
      <c r="E157" s="11">
        <f t="shared" si="17"/>
        <v>439.38993521005102</v>
      </c>
      <c r="F157" s="11">
        <f t="shared" si="18"/>
        <v>37.17252487919049</v>
      </c>
      <c r="G157" s="12">
        <f t="shared" si="19"/>
        <v>447.10136481393135</v>
      </c>
      <c r="H157" s="4">
        <v>47.685031514159085</v>
      </c>
      <c r="I157" s="5">
        <v>96.352678937910383</v>
      </c>
      <c r="J157" s="5">
        <v>8.7817903000155475</v>
      </c>
      <c r="K157" s="6">
        <v>1244.601848640028</v>
      </c>
      <c r="L157" s="4">
        <v>27.073156099469184</v>
      </c>
      <c r="M157" s="5">
        <v>63.347109417180242</v>
      </c>
      <c r="N157" s="5">
        <v>7.0922616867340951</v>
      </c>
      <c r="O157" s="5">
        <v>27.927936542838076</v>
      </c>
      <c r="P157" s="6">
        <v>1195.8561853473557</v>
      </c>
      <c r="Q157" s="10">
        <v>1E-3</v>
      </c>
      <c r="R157" s="11">
        <v>1E-3</v>
      </c>
      <c r="S157" s="11">
        <v>1E-3</v>
      </c>
      <c r="T157" s="11">
        <v>0</v>
      </c>
      <c r="U157" s="10">
        <v>0</v>
      </c>
      <c r="V157" s="11">
        <v>0</v>
      </c>
      <c r="W157" s="11">
        <v>0</v>
      </c>
      <c r="X157" s="11">
        <v>7.0479981961435465</v>
      </c>
      <c r="Y157" s="10">
        <v>146328.07495103148</v>
      </c>
      <c r="Z157" s="11">
        <v>104885.18452448482</v>
      </c>
      <c r="AA157" s="11">
        <v>97356.92188184768</v>
      </c>
      <c r="AB157" s="12">
        <v>8262.3462290024563</v>
      </c>
    </row>
    <row r="158" spans="1:28" s="1" customFormat="1" x14ac:dyDescent="0.3">
      <c r="A158" s="327">
        <v>5</v>
      </c>
      <c r="B158" s="179">
        <v>2023</v>
      </c>
      <c r="C158" s="23" t="s">
        <v>4</v>
      </c>
      <c r="D158" s="13">
        <f t="shared" si="16"/>
        <v>329.00336326164995</v>
      </c>
      <c r="E158" s="14">
        <f t="shared" si="17"/>
        <v>475.3243021305662</v>
      </c>
      <c r="F158" s="14">
        <f t="shared" si="18"/>
        <v>40.472105339964493</v>
      </c>
      <c r="G158" s="15">
        <f t="shared" si="19"/>
        <v>483.75061449327677</v>
      </c>
      <c r="H158" s="7">
        <v>49.102999116297624</v>
      </c>
      <c r="I158" s="8">
        <v>102.15933750946337</v>
      </c>
      <c r="J158" s="8">
        <v>9.4753166103113706</v>
      </c>
      <c r="K158" s="9">
        <v>1305.7514052291747</v>
      </c>
      <c r="L158" s="7">
        <v>27.551142640362293</v>
      </c>
      <c r="M158" s="8">
        <v>66.926240505966561</v>
      </c>
      <c r="N158" s="8">
        <v>7.718679345343654</v>
      </c>
      <c r="O158" s="8">
        <v>29.336058028327315</v>
      </c>
      <c r="P158" s="9">
        <v>1263.5410934089261</v>
      </c>
      <c r="Q158" s="13">
        <v>1E-3</v>
      </c>
      <c r="R158" s="14">
        <v>1E-3</v>
      </c>
      <c r="S158" s="14">
        <v>1E-3</v>
      </c>
      <c r="T158" s="14">
        <v>0</v>
      </c>
      <c r="U158" s="13">
        <v>0</v>
      </c>
      <c r="V158" s="14">
        <v>0</v>
      </c>
      <c r="W158" s="14">
        <v>0</v>
      </c>
      <c r="X158" s="14">
        <v>15.113578001025839</v>
      </c>
      <c r="Y158" s="13">
        <v>154106.21532700604</v>
      </c>
      <c r="Z158" s="14">
        <v>107013.80035858505</v>
      </c>
      <c r="AA158" s="14">
        <v>98240.350280875122</v>
      </c>
      <c r="AB158" s="15">
        <v>8520.9666164537466</v>
      </c>
    </row>
    <row r="159" spans="1:28" s="1" customFormat="1" x14ac:dyDescent="0.3">
      <c r="A159" s="327">
        <v>5</v>
      </c>
      <c r="B159" s="179">
        <v>2024</v>
      </c>
      <c r="C159" s="23" t="s">
        <v>4</v>
      </c>
      <c r="D159" s="13">
        <f t="shared" si="16"/>
        <v>357.48862895395996</v>
      </c>
      <c r="E159" s="14">
        <f t="shared" si="17"/>
        <v>513.09059930202829</v>
      </c>
      <c r="F159" s="14">
        <f t="shared" si="18"/>
        <v>43.993683809939654</v>
      </c>
      <c r="G159" s="15">
        <f t="shared" si="19"/>
        <v>525.69695718618652</v>
      </c>
      <c r="H159" s="7">
        <v>50.624612214626197</v>
      </c>
      <c r="I159" s="8">
        <v>108.90045956847337</v>
      </c>
      <c r="J159" s="8">
        <v>10.305516702487838</v>
      </c>
      <c r="K159" s="9">
        <v>1375.6177862944651</v>
      </c>
      <c r="L159" s="7">
        <v>27.98485043620196</v>
      </c>
      <c r="M159" s="8">
        <v>71.104303625524636</v>
      </c>
      <c r="N159" s="8">
        <v>8.4733069212719787</v>
      </c>
      <c r="O159" s="8">
        <v>30.560378953969927</v>
      </c>
      <c r="P159" s="9">
        <v>1337.4028465529764</v>
      </c>
      <c r="Q159" s="13">
        <v>1E-3</v>
      </c>
      <c r="R159" s="14">
        <v>1E-3</v>
      </c>
      <c r="S159" s="14">
        <v>1E-3</v>
      </c>
      <c r="T159" s="14">
        <v>0</v>
      </c>
      <c r="U159" s="13">
        <v>0</v>
      </c>
      <c r="V159" s="14">
        <v>0</v>
      </c>
      <c r="W159" s="14">
        <v>0</v>
      </c>
      <c r="X159" s="14">
        <v>23.166484195329083</v>
      </c>
      <c r="Y159" s="13">
        <v>162415.83107999695</v>
      </c>
      <c r="Z159" s="14">
        <v>108365.78496279422</v>
      </c>
      <c r="AA159" s="14">
        <v>98185.734576932155</v>
      </c>
      <c r="AB159" s="15">
        <v>8789.5272478645329</v>
      </c>
    </row>
    <row r="160" spans="1:28" s="1" customFormat="1" x14ac:dyDescent="0.3">
      <c r="A160" s="327">
        <v>5</v>
      </c>
      <c r="B160" s="179">
        <v>2025</v>
      </c>
      <c r="C160" s="23" t="s">
        <v>4</v>
      </c>
      <c r="D160" s="13">
        <f t="shared" si="16"/>
        <v>388.35249664967654</v>
      </c>
      <c r="E160" s="14">
        <f t="shared" si="17"/>
        <v>552.35886506965767</v>
      </c>
      <c r="F160" s="14">
        <f t="shared" si="18"/>
        <v>47.750581517538919</v>
      </c>
      <c r="G160" s="15">
        <f t="shared" si="19"/>
        <v>573.78137634604673</v>
      </c>
      <c r="H160" s="7">
        <v>52.213219087566337</v>
      </c>
      <c r="I160" s="8">
        <v>116.68605678544245</v>
      </c>
      <c r="J160" s="8">
        <v>11.297717780346527</v>
      </c>
      <c r="K160" s="9">
        <v>1455.2643544263669</v>
      </c>
      <c r="L160" s="7">
        <v>28.403881917211606</v>
      </c>
      <c r="M160" s="8">
        <v>75.989564138732291</v>
      </c>
      <c r="N160" s="8">
        <v>9.3836303642637215</v>
      </c>
      <c r="O160" s="8">
        <v>31.548080439296417</v>
      </c>
      <c r="P160" s="9">
        <v>1417.7217566147258</v>
      </c>
      <c r="Q160" s="13">
        <v>1E-3</v>
      </c>
      <c r="R160" s="14">
        <v>1E-3</v>
      </c>
      <c r="S160" s="14">
        <v>1E-3</v>
      </c>
      <c r="T160" s="14">
        <v>0</v>
      </c>
      <c r="U160" s="13">
        <v>0</v>
      </c>
      <c r="V160" s="14">
        <v>0</v>
      </c>
      <c r="W160" s="14">
        <v>0</v>
      </c>
      <c r="X160" s="14">
        <v>31.28875434128804</v>
      </c>
      <c r="Y160" s="13">
        <v>171069.84742623512</v>
      </c>
      <c r="Z160" s="14">
        <v>108875.50960747768</v>
      </c>
      <c r="AA160" s="14">
        <v>97211.082473128379</v>
      </c>
      <c r="AB160" s="15">
        <v>9068.4359964008254</v>
      </c>
    </row>
    <row r="161" spans="1:28" s="1" customFormat="1" x14ac:dyDescent="0.3">
      <c r="A161" s="327">
        <v>5</v>
      </c>
      <c r="B161" s="179">
        <v>2026</v>
      </c>
      <c r="C161" s="23" t="s">
        <v>4</v>
      </c>
      <c r="D161" s="13">
        <f t="shared" si="16"/>
        <v>427.42732339640594</v>
      </c>
      <c r="E161" s="14">
        <f t="shared" si="17"/>
        <v>599.81639373102439</v>
      </c>
      <c r="F161" s="14">
        <f t="shared" si="18"/>
        <v>52.200667246069315</v>
      </c>
      <c r="G161" s="15">
        <f t="shared" si="19"/>
        <v>629.49997422652916</v>
      </c>
      <c r="H161" s="7">
        <v>50.206749399008338</v>
      </c>
      <c r="I161" s="8">
        <v>125.88189112827844</v>
      </c>
      <c r="J161" s="8">
        <v>12.494187611530418</v>
      </c>
      <c r="K161" s="9">
        <v>1549.2040567512761</v>
      </c>
      <c r="L161" s="7">
        <v>26.955276029288974</v>
      </c>
      <c r="M161" s="8">
        <v>81.625754159396394</v>
      </c>
      <c r="N161" s="8">
        <v>10.495237351460441</v>
      </c>
      <c r="O161" s="8">
        <v>34.141059322235137</v>
      </c>
      <c r="P161" s="9">
        <v>1505.8566999639784</v>
      </c>
      <c r="Q161" s="13">
        <v>1E-3</v>
      </c>
      <c r="R161" s="14">
        <v>1E-3</v>
      </c>
      <c r="S161" s="14">
        <v>1E-3</v>
      </c>
      <c r="T161" s="14">
        <v>0</v>
      </c>
      <c r="U161" s="13">
        <v>0</v>
      </c>
      <c r="V161" s="14">
        <v>0</v>
      </c>
      <c r="W161" s="14">
        <v>0</v>
      </c>
      <c r="X161" s="14">
        <v>48.86840212797631</v>
      </c>
      <c r="Y161" s="13">
        <v>195806.90954494479</v>
      </c>
      <c r="Z161" s="14">
        <v>109593.02352516406</v>
      </c>
      <c r="AA161" s="14">
        <v>96093.910543778882</v>
      </c>
      <c r="AB161" s="15">
        <v>9345.7665206299462</v>
      </c>
    </row>
    <row r="162" spans="1:28" s="1" customFormat="1" x14ac:dyDescent="0.3">
      <c r="A162" s="327">
        <v>5</v>
      </c>
      <c r="B162" s="179">
        <v>2027</v>
      </c>
      <c r="C162" s="23" t="s">
        <v>4</v>
      </c>
      <c r="D162" s="13">
        <f t="shared" si="16"/>
        <v>469.27932016875747</v>
      </c>
      <c r="E162" s="14">
        <f t="shared" si="17"/>
        <v>649.40382134885579</v>
      </c>
      <c r="F162" s="14">
        <f t="shared" si="18"/>
        <v>57.050520915201666</v>
      </c>
      <c r="G162" s="15">
        <f t="shared" si="19"/>
        <v>693.80854011118151</v>
      </c>
      <c r="H162" s="7">
        <v>47.794658659477619</v>
      </c>
      <c r="I162" s="8">
        <v>136.45553776649655</v>
      </c>
      <c r="J162" s="8">
        <v>13.931443455745491</v>
      </c>
      <c r="K162" s="9">
        <v>1656.5057418635652</v>
      </c>
      <c r="L162" s="7">
        <v>25.397424141982547</v>
      </c>
      <c r="M162" s="8">
        <v>88.251214602984007</v>
      </c>
      <c r="N162" s="8">
        <v>11.840623297586726</v>
      </c>
      <c r="O162" s="8">
        <v>36.819851262065178</v>
      </c>
      <c r="P162" s="9">
        <v>1604.3661379721148</v>
      </c>
      <c r="Q162" s="13">
        <v>1E-3</v>
      </c>
      <c r="R162" s="14">
        <v>1E-3</v>
      </c>
      <c r="S162" s="14">
        <v>1E-3</v>
      </c>
      <c r="T162" s="14">
        <v>0</v>
      </c>
      <c r="U162" s="13">
        <v>0</v>
      </c>
      <c r="V162" s="14">
        <v>0</v>
      </c>
      <c r="W162" s="14">
        <v>0</v>
      </c>
      <c r="X162" s="14">
        <v>68.556040684367673</v>
      </c>
      <c r="Y162" s="13">
        <v>225829.09192387547</v>
      </c>
      <c r="Z162" s="14">
        <v>109459.00866685776</v>
      </c>
      <c r="AA162" s="14">
        <v>94187.080126897199</v>
      </c>
      <c r="AB162" s="15">
        <v>9633.287720817023</v>
      </c>
    </row>
    <row r="163" spans="1:28" s="1" customFormat="1" ht="16.2" thickBot="1" x14ac:dyDescent="0.35">
      <c r="A163" s="409">
        <v>5</v>
      </c>
      <c r="B163" s="180">
        <v>2028</v>
      </c>
      <c r="C163" s="24" t="s">
        <v>4</v>
      </c>
      <c r="D163" s="19">
        <f t="shared" si="16"/>
        <v>517.33391849279656</v>
      </c>
      <c r="E163" s="20">
        <f t="shared" si="17"/>
        <v>702.20868398851849</v>
      </c>
      <c r="F163" s="20">
        <f t="shared" si="18"/>
        <v>62.326773650452374</v>
      </c>
      <c r="G163" s="21">
        <f t="shared" si="19"/>
        <v>768.19699792457163</v>
      </c>
      <c r="H163" s="16">
        <v>45.158935494305425</v>
      </c>
      <c r="I163" s="17">
        <v>148.72498840104933</v>
      </c>
      <c r="J163" s="17">
        <v>15.660731208556459</v>
      </c>
      <c r="K163" s="18">
        <v>1779.0629630412025</v>
      </c>
      <c r="L163" s="16">
        <v>23.676616538492439</v>
      </c>
      <c r="M163" s="17">
        <v>95.957769174615379</v>
      </c>
      <c r="N163" s="17">
        <v>13.476466889981886</v>
      </c>
      <c r="O163" s="17">
        <v>39.612832682868202</v>
      </c>
      <c r="P163" s="18">
        <v>1718.179445125435</v>
      </c>
      <c r="Q163" s="19">
        <v>1E-3</v>
      </c>
      <c r="R163" s="20">
        <v>1E-3</v>
      </c>
      <c r="S163" s="20">
        <v>1E-3</v>
      </c>
      <c r="T163" s="20">
        <v>0</v>
      </c>
      <c r="U163" s="19">
        <v>0</v>
      </c>
      <c r="V163" s="20">
        <v>0</v>
      </c>
      <c r="W163" s="20">
        <v>0</v>
      </c>
      <c r="X163" s="20">
        <v>91.780354064156697</v>
      </c>
      <c r="Y163" s="19">
        <v>263484.51297827321</v>
      </c>
      <c r="Z163" s="20">
        <v>108595.06465842813</v>
      </c>
      <c r="AA163" s="20">
        <v>91535.687246658272</v>
      </c>
      <c r="AB163" s="21">
        <v>9931.3691079611053</v>
      </c>
    </row>
    <row r="164" spans="1:28" s="1" customFormat="1" x14ac:dyDescent="0.3">
      <c r="A164" s="47">
        <v>5</v>
      </c>
      <c r="B164" s="178">
        <v>2029</v>
      </c>
      <c r="C164" s="22" t="s">
        <v>4</v>
      </c>
      <c r="D164" s="10">
        <f t="shared" si="16"/>
        <v>571.88385201988797</v>
      </c>
      <c r="E164" s="11">
        <f t="shared" si="17"/>
        <v>760.08138738439311</v>
      </c>
      <c r="F164" s="11">
        <f t="shared" si="18"/>
        <v>70.143039640332802</v>
      </c>
      <c r="G164" s="12">
        <f t="shared" si="19"/>
        <v>854.93614771638693</v>
      </c>
      <c r="H164" s="4">
        <v>42.321309520169962</v>
      </c>
      <c r="I164" s="5">
        <v>163.08708577231357</v>
      </c>
      <c r="J164" s="5">
        <v>17.982746019937906</v>
      </c>
      <c r="K164" s="6">
        <v>1920.1870649239413</v>
      </c>
      <c r="L164" s="4">
        <v>21.860358429850784</v>
      </c>
      <c r="M164" s="5">
        <v>104.86557701011925</v>
      </c>
      <c r="N164" s="5">
        <v>15.256822312169627</v>
      </c>
      <c r="O164" s="5">
        <v>42.618457594451819</v>
      </c>
      <c r="P164" s="6">
        <v>1856.9979756117909</v>
      </c>
      <c r="Q164" s="10">
        <v>1E-3</v>
      </c>
      <c r="R164" s="11">
        <v>1E-3</v>
      </c>
      <c r="S164" s="11">
        <v>1E-3</v>
      </c>
      <c r="T164" s="11">
        <v>0</v>
      </c>
      <c r="U164" s="10">
        <v>0</v>
      </c>
      <c r="V164" s="11">
        <v>0</v>
      </c>
      <c r="W164" s="11">
        <v>0</v>
      </c>
      <c r="X164" s="11">
        <v>123.7278377194487</v>
      </c>
      <c r="Y164" s="10">
        <v>310796.82423788571</v>
      </c>
      <c r="Z164" s="11">
        <v>107193.47781005508</v>
      </c>
      <c r="AA164" s="11">
        <v>89713.212316904261</v>
      </c>
      <c r="AB164" s="12">
        <v>10240.424881862109</v>
      </c>
    </row>
    <row r="165" spans="1:28" s="1" customFormat="1" x14ac:dyDescent="0.3">
      <c r="A165" s="327">
        <v>5</v>
      </c>
      <c r="B165" s="179">
        <v>2030</v>
      </c>
      <c r="C165" s="23" t="s">
        <v>4</v>
      </c>
      <c r="D165" s="13">
        <f t="shared" ref="D165:D191" si="20">Y165*H165/23000</f>
        <v>635.70315280373222</v>
      </c>
      <c r="E165" s="14">
        <f t="shared" ref="E165:E191" si="21">Z165*I165/23000</f>
        <v>823.36608632788705</v>
      </c>
      <c r="F165" s="14">
        <f t="shared" ref="F165:F191" si="22">AA165*J165/23000</f>
        <v>80.255361928166735</v>
      </c>
      <c r="G165" s="15">
        <f t="shared" ref="G165:G191" si="23">AB165*K165/23000</f>
        <v>957.90476267652718</v>
      </c>
      <c r="H165" s="7">
        <v>39.330280382632608</v>
      </c>
      <c r="I165" s="8">
        <v>179.76611038279523</v>
      </c>
      <c r="J165" s="8">
        <v>20.966842743262099</v>
      </c>
      <c r="K165" s="9">
        <v>2086.2274573116647</v>
      </c>
      <c r="L165" s="7">
        <v>20.007029426106307</v>
      </c>
      <c r="M165" s="8">
        <v>115.35570811650639</v>
      </c>
      <c r="N165" s="8">
        <v>17.296091475943456</v>
      </c>
      <c r="O165" s="8">
        <v>46.940270922024446</v>
      </c>
      <c r="P165" s="9">
        <v>2034.2159786687434</v>
      </c>
      <c r="Q165" s="13">
        <v>1E-3</v>
      </c>
      <c r="R165" s="14">
        <v>1E-3</v>
      </c>
      <c r="S165" s="14">
        <v>5.2605877070828422E-2</v>
      </c>
      <c r="T165" s="14">
        <v>0</v>
      </c>
      <c r="U165" s="13">
        <v>0</v>
      </c>
      <c r="V165" s="14">
        <v>0</v>
      </c>
      <c r="W165" s="14">
        <v>0</v>
      </c>
      <c r="X165" s="14">
        <v>166.9094897706579</v>
      </c>
      <c r="Y165" s="13">
        <v>371753.57948737714</v>
      </c>
      <c r="Z165" s="14">
        <v>105344.77241130671</v>
      </c>
      <c r="AA165" s="14">
        <v>88037.734004611862</v>
      </c>
      <c r="AB165" s="15">
        <v>10560.598013579283</v>
      </c>
    </row>
    <row r="166" spans="1:28" s="1" customFormat="1" x14ac:dyDescent="0.3">
      <c r="A166" s="327">
        <v>6</v>
      </c>
      <c r="B166" s="179">
        <v>2018</v>
      </c>
      <c r="C166" s="23" t="s">
        <v>5</v>
      </c>
      <c r="D166" s="13">
        <f t="shared" si="20"/>
        <v>187.22215970777967</v>
      </c>
      <c r="E166" s="14">
        <f t="shared" si="21"/>
        <v>869.35510897708218</v>
      </c>
      <c r="F166" s="14">
        <f t="shared" si="22"/>
        <v>97.030343234986546</v>
      </c>
      <c r="G166" s="15">
        <f t="shared" si="23"/>
        <v>115.66344493357877</v>
      </c>
      <c r="H166" s="7">
        <v>53.864199453964076</v>
      </c>
      <c r="I166" s="8">
        <v>252.91926633769731</v>
      </c>
      <c r="J166" s="8">
        <v>27.319455338942877</v>
      </c>
      <c r="K166" s="9">
        <v>387.04263670514086</v>
      </c>
      <c r="L166" s="7">
        <v>44.797878595792248</v>
      </c>
      <c r="M166" s="8">
        <v>223.65049913701768</v>
      </c>
      <c r="N166" s="8">
        <v>23.768528879446812</v>
      </c>
      <c r="O166" s="8">
        <v>27.744910633943078</v>
      </c>
      <c r="P166" s="9">
        <v>2479.9422049503933</v>
      </c>
      <c r="Q166" s="13">
        <v>1E-3</v>
      </c>
      <c r="R166" s="14">
        <v>1E-3</v>
      </c>
      <c r="S166" s="14">
        <v>1.9860179629283221</v>
      </c>
      <c r="T166" s="14">
        <v>0</v>
      </c>
      <c r="U166" s="13">
        <v>0</v>
      </c>
      <c r="V166" s="14">
        <v>0</v>
      </c>
      <c r="W166" s="14">
        <v>0</v>
      </c>
      <c r="X166" s="14">
        <v>2120.6434788791953</v>
      </c>
      <c r="Y166" s="13">
        <v>79943.816429671802</v>
      </c>
      <c r="Z166" s="14">
        <v>79057.510311513324</v>
      </c>
      <c r="AA166" s="14">
        <v>81688.959999999977</v>
      </c>
      <c r="AB166" s="15">
        <v>6873.2976194014682</v>
      </c>
    </row>
    <row r="167" spans="1:28" s="1" customFormat="1" x14ac:dyDescent="0.3">
      <c r="A167" s="327">
        <v>6</v>
      </c>
      <c r="B167" s="179">
        <v>2019</v>
      </c>
      <c r="C167" s="23" t="s">
        <v>5</v>
      </c>
      <c r="D167" s="13">
        <f t="shared" si="20"/>
        <v>31.769303125318601</v>
      </c>
      <c r="E167" s="14">
        <f t="shared" si="21"/>
        <v>1040.5085502512461</v>
      </c>
      <c r="F167" s="14">
        <f t="shared" si="22"/>
        <v>121.44303813734513</v>
      </c>
      <c r="G167" s="15">
        <f t="shared" si="23"/>
        <v>124.7831067954546</v>
      </c>
      <c r="H167" s="7">
        <v>5.6025897028774141</v>
      </c>
      <c r="I167" s="8">
        <v>250.80133764078064</v>
      </c>
      <c r="J167" s="8">
        <v>29.753109381272544</v>
      </c>
      <c r="K167" s="9">
        <v>400.17250116345861</v>
      </c>
      <c r="L167" s="7">
        <v>30.105288720104781</v>
      </c>
      <c r="M167" s="8">
        <v>201.37489454113282</v>
      </c>
      <c r="N167" s="8">
        <v>26.058702000971632</v>
      </c>
      <c r="O167" s="8">
        <v>36.608905329165928</v>
      </c>
      <c r="P167" s="9">
        <v>2437.7666941958914</v>
      </c>
      <c r="Q167" s="13">
        <v>1E-3</v>
      </c>
      <c r="R167" s="14">
        <v>1E-3</v>
      </c>
      <c r="S167" s="14">
        <v>1E-3</v>
      </c>
      <c r="T167" s="14">
        <v>0</v>
      </c>
      <c r="U167" s="13">
        <v>0</v>
      </c>
      <c r="V167" s="14">
        <v>0</v>
      </c>
      <c r="W167" s="14">
        <v>0</v>
      </c>
      <c r="X167" s="14">
        <v>2074.2020983615985</v>
      </c>
      <c r="Y167" s="13">
        <v>130420.75372877176</v>
      </c>
      <c r="Z167" s="14">
        <v>95420.929094308522</v>
      </c>
      <c r="AA167" s="14">
        <v>93878.923421598796</v>
      </c>
      <c r="AB167" s="15">
        <v>7171.9357225976437</v>
      </c>
    </row>
    <row r="168" spans="1:28" s="1" customFormat="1" x14ac:dyDescent="0.3">
      <c r="A168" s="327">
        <v>6</v>
      </c>
      <c r="B168" s="179">
        <v>2020</v>
      </c>
      <c r="C168" s="23" t="s">
        <v>5</v>
      </c>
      <c r="D168" s="13">
        <f t="shared" si="20"/>
        <v>32.573989911679128</v>
      </c>
      <c r="E168" s="14">
        <f t="shared" si="21"/>
        <v>1195.3460187194366</v>
      </c>
      <c r="F168" s="14">
        <f t="shared" si="22"/>
        <v>119.42778994167139</v>
      </c>
      <c r="G168" s="15">
        <f t="shared" si="23"/>
        <v>132.84051646563123</v>
      </c>
      <c r="H168" s="7">
        <v>5.6442318207418873</v>
      </c>
      <c r="I168" s="8">
        <v>268.07534515909248</v>
      </c>
      <c r="J168" s="8">
        <v>29.909849317223195</v>
      </c>
      <c r="K168" s="9">
        <v>413.43729707125021</v>
      </c>
      <c r="L168" s="7">
        <v>32.434357199703896</v>
      </c>
      <c r="M168" s="8">
        <v>210.91559975283252</v>
      </c>
      <c r="N168" s="8">
        <v>25.999007399616598</v>
      </c>
      <c r="O168" s="8">
        <v>38.710749424991839</v>
      </c>
      <c r="P168" s="9">
        <v>2593.5559905542232</v>
      </c>
      <c r="Q168" s="13">
        <v>1E-3</v>
      </c>
      <c r="R168" s="14">
        <v>1E-3</v>
      </c>
      <c r="S168" s="14">
        <v>1E-3</v>
      </c>
      <c r="T168" s="14">
        <v>0</v>
      </c>
      <c r="U168" s="13">
        <v>0</v>
      </c>
      <c r="V168" s="14">
        <v>0</v>
      </c>
      <c r="W168" s="14">
        <v>0</v>
      </c>
      <c r="X168" s="14">
        <v>2218.8284429079645</v>
      </c>
      <c r="Y168" s="13">
        <v>132737.59685337369</v>
      </c>
      <c r="Z168" s="14">
        <v>102556.83309567698</v>
      </c>
      <c r="AA168" s="14">
        <v>91837.278734691266</v>
      </c>
      <c r="AB168" s="15">
        <v>7390.073175190515</v>
      </c>
    </row>
    <row r="169" spans="1:28" s="1" customFormat="1" x14ac:dyDescent="0.3">
      <c r="A169" s="327">
        <v>6</v>
      </c>
      <c r="B169" s="179">
        <v>2021</v>
      </c>
      <c r="C169" s="23" t="s">
        <v>5</v>
      </c>
      <c r="D169" s="13">
        <f t="shared" si="20"/>
        <v>35.423271608682548</v>
      </c>
      <c r="E169" s="14">
        <f t="shared" si="21"/>
        <v>1297.2549087672162</v>
      </c>
      <c r="F169" s="14">
        <f t="shared" si="22"/>
        <v>130.52293050191452</v>
      </c>
      <c r="G169" s="15">
        <f t="shared" si="23"/>
        <v>143.34954961649925</v>
      </c>
      <c r="H169" s="7">
        <v>5.8125156880481459</v>
      </c>
      <c r="I169" s="8">
        <v>281.04351909210015</v>
      </c>
      <c r="J169" s="8">
        <v>31.776756460425258</v>
      </c>
      <c r="K169" s="9">
        <v>431.2248474956391</v>
      </c>
      <c r="L169" s="7">
        <v>32.233184348965047</v>
      </c>
      <c r="M169" s="8">
        <v>217.76520329726202</v>
      </c>
      <c r="N169" s="8">
        <v>27.277310926851399</v>
      </c>
      <c r="O169" s="8">
        <v>41.418501425537727</v>
      </c>
      <c r="P169" s="9">
        <v>2744.6202929604824</v>
      </c>
      <c r="Q169" s="13">
        <v>1E-3</v>
      </c>
      <c r="R169" s="14">
        <v>1E-3</v>
      </c>
      <c r="S169" s="14">
        <v>1E-3</v>
      </c>
      <c r="T169" s="14">
        <v>0</v>
      </c>
      <c r="U169" s="13">
        <v>0</v>
      </c>
      <c r="V169" s="14">
        <v>0</v>
      </c>
      <c r="W169" s="14">
        <v>0</v>
      </c>
      <c r="X169" s="14">
        <v>2354.8129468903803</v>
      </c>
      <c r="Y169" s="13">
        <v>140169.12654102242</v>
      </c>
      <c r="Z169" s="14">
        <v>106164.5648262332</v>
      </c>
      <c r="AA169" s="14">
        <v>94472.430038061168</v>
      </c>
      <c r="AB169" s="15">
        <v>7645.755248861964</v>
      </c>
    </row>
    <row r="170" spans="1:28" s="1" customFormat="1" ht="16.2" thickBot="1" x14ac:dyDescent="0.35">
      <c r="A170" s="409">
        <v>6</v>
      </c>
      <c r="B170" s="180">
        <v>2022</v>
      </c>
      <c r="C170" s="24" t="s">
        <v>5</v>
      </c>
      <c r="D170" s="19">
        <f t="shared" si="20"/>
        <v>38.487227300832224</v>
      </c>
      <c r="E170" s="20">
        <f t="shared" si="21"/>
        <v>1406.6414983531758</v>
      </c>
      <c r="F170" s="20">
        <f t="shared" si="22"/>
        <v>142.38085190097453</v>
      </c>
      <c r="G170" s="21">
        <f t="shared" si="23"/>
        <v>155.28639758131169</v>
      </c>
      <c r="H170" s="16">
        <v>5.9862662525692087</v>
      </c>
      <c r="I170" s="17">
        <v>296.35400788603397</v>
      </c>
      <c r="J170" s="17">
        <v>34.018258022157795</v>
      </c>
      <c r="K170" s="18">
        <v>451.57146940415953</v>
      </c>
      <c r="L170" s="16">
        <v>32.023764251274123</v>
      </c>
      <c r="M170" s="17">
        <v>225.97852025858441</v>
      </c>
      <c r="N170" s="17">
        <v>28.871783897408658</v>
      </c>
      <c r="O170" s="17">
        <v>44.265040247210578</v>
      </c>
      <c r="P170" s="18">
        <v>2915.2619648391592</v>
      </c>
      <c r="Q170" s="19">
        <v>1E-3</v>
      </c>
      <c r="R170" s="20">
        <v>1E-3</v>
      </c>
      <c r="S170" s="20">
        <v>1E-3</v>
      </c>
      <c r="T170" s="20">
        <v>0</v>
      </c>
      <c r="U170" s="19">
        <v>0</v>
      </c>
      <c r="V170" s="20">
        <v>0</v>
      </c>
      <c r="W170" s="20">
        <v>0</v>
      </c>
      <c r="X170" s="20">
        <v>2507.95453568221</v>
      </c>
      <c r="Y170" s="19">
        <v>147872.8460397539</v>
      </c>
      <c r="Z170" s="20">
        <v>109169.28268628185</v>
      </c>
      <c r="AA170" s="20">
        <v>96264.764397677252</v>
      </c>
      <c r="AB170" s="21">
        <v>7909.2400347675066</v>
      </c>
    </row>
    <row r="171" spans="1:28" s="1" customFormat="1" x14ac:dyDescent="0.3">
      <c r="A171" s="47">
        <v>6</v>
      </c>
      <c r="B171" s="178">
        <v>2023</v>
      </c>
      <c r="C171" s="22" t="s">
        <v>5</v>
      </c>
      <c r="D171" s="10">
        <f t="shared" si="20"/>
        <v>41.706765372443662</v>
      </c>
      <c r="E171" s="11">
        <f t="shared" si="21"/>
        <v>1521.8677369269369</v>
      </c>
      <c r="F171" s="11">
        <f t="shared" si="22"/>
        <v>155.04064181180269</v>
      </c>
      <c r="G171" s="12">
        <f t="shared" si="23"/>
        <v>168.39841486483155</v>
      </c>
      <c r="H171" s="4">
        <v>6.1620138260424868</v>
      </c>
      <c r="I171" s="5">
        <v>314.19976121884122</v>
      </c>
      <c r="J171" s="5">
        <v>36.705924563505796</v>
      </c>
      <c r="K171" s="6">
        <v>474.20728594881905</v>
      </c>
      <c r="L171" s="4">
        <v>31.833659324715356</v>
      </c>
      <c r="M171" s="5">
        <v>235.81662657022628</v>
      </c>
      <c r="N171" s="5">
        <v>30.821589068553696</v>
      </c>
      <c r="O171" s="5">
        <v>47.093748178250863</v>
      </c>
      <c r="P171" s="6">
        <v>3106.2650826652794</v>
      </c>
      <c r="Q171" s="10">
        <v>1E-3</v>
      </c>
      <c r="R171" s="11">
        <v>1E-3</v>
      </c>
      <c r="S171" s="11">
        <v>1E-3</v>
      </c>
      <c r="T171" s="11">
        <v>0</v>
      </c>
      <c r="U171" s="10">
        <v>0</v>
      </c>
      <c r="V171" s="11">
        <v>0</v>
      </c>
      <c r="W171" s="11">
        <v>0</v>
      </c>
      <c r="X171" s="11">
        <v>2679.1505448947109</v>
      </c>
      <c r="Y171" s="10">
        <v>155672.41986898947</v>
      </c>
      <c r="Z171" s="11">
        <v>111403.51543723761</v>
      </c>
      <c r="AA171" s="11">
        <v>97148.751981494235</v>
      </c>
      <c r="AB171" s="12">
        <v>8167.6592845710811</v>
      </c>
    </row>
    <row r="172" spans="1:28" s="1" customFormat="1" x14ac:dyDescent="0.3">
      <c r="A172" s="327">
        <v>6</v>
      </c>
      <c r="B172" s="179">
        <v>2024</v>
      </c>
      <c r="C172" s="23" t="s">
        <v>5</v>
      </c>
      <c r="D172" s="13">
        <f t="shared" si="20"/>
        <v>45.284374895432357</v>
      </c>
      <c r="E172" s="14">
        <f t="shared" si="21"/>
        <v>1642.9831089721192</v>
      </c>
      <c r="F172" s="14">
        <f t="shared" si="22"/>
        <v>168.52080544539612</v>
      </c>
      <c r="G172" s="15">
        <f t="shared" si="23"/>
        <v>183.39215861379645</v>
      </c>
      <c r="H172" s="7">
        <v>6.350723387693515</v>
      </c>
      <c r="I172" s="8">
        <v>334.93885040392718</v>
      </c>
      <c r="J172" s="8">
        <v>39.919596881565816</v>
      </c>
      <c r="K172" s="9">
        <v>500.00115177053146</v>
      </c>
      <c r="L172" s="7">
        <v>31.584742074531725</v>
      </c>
      <c r="M172" s="8">
        <v>247.43188666866268</v>
      </c>
      <c r="N172" s="8">
        <v>33.180327385272378</v>
      </c>
      <c r="O172" s="8">
        <v>49.668407196800217</v>
      </c>
      <c r="P172" s="9">
        <v>3317.8253634998828</v>
      </c>
      <c r="Q172" s="13">
        <v>1E-3</v>
      </c>
      <c r="R172" s="14">
        <v>1E-3</v>
      </c>
      <c r="S172" s="14">
        <v>1E-3</v>
      </c>
      <c r="T172" s="14">
        <v>0</v>
      </c>
      <c r="U172" s="13">
        <v>0</v>
      </c>
      <c r="V172" s="14">
        <v>0</v>
      </c>
      <c r="W172" s="14">
        <v>0</v>
      </c>
      <c r="X172" s="14">
        <v>2867.4916189261517</v>
      </c>
      <c r="Y172" s="13">
        <v>164003.4621273618</v>
      </c>
      <c r="Z172" s="14">
        <v>112822.41955744071</v>
      </c>
      <c r="AA172" s="14">
        <v>97094.630908809879</v>
      </c>
      <c r="AB172" s="15">
        <v>8436.0198635164743</v>
      </c>
    </row>
    <row r="173" spans="1:28" s="1" customFormat="1" x14ac:dyDescent="0.3">
      <c r="A173" s="327">
        <v>6</v>
      </c>
      <c r="B173" s="179">
        <v>2025</v>
      </c>
      <c r="C173" s="23" t="s">
        <v>5</v>
      </c>
      <c r="D173" s="13">
        <f t="shared" si="20"/>
        <v>49.160650705194556</v>
      </c>
      <c r="E173" s="14">
        <f t="shared" si="21"/>
        <v>1768.1348768868061</v>
      </c>
      <c r="F173" s="14">
        <f t="shared" si="22"/>
        <v>182.86487758113404</v>
      </c>
      <c r="G173" s="15">
        <f t="shared" si="23"/>
        <v>200.57440501040614</v>
      </c>
      <c r="H173" s="7">
        <v>6.5478413682503058</v>
      </c>
      <c r="I173" s="8">
        <v>358.82865351527062</v>
      </c>
      <c r="J173" s="8">
        <v>43.756530050023649</v>
      </c>
      <c r="K173" s="9">
        <v>529.35980941428954</v>
      </c>
      <c r="L173" s="7">
        <v>31.313602343860346</v>
      </c>
      <c r="M173" s="8">
        <v>261.20116104436801</v>
      </c>
      <c r="N173" s="8">
        <v>36.024864903199706</v>
      </c>
      <c r="O173" s="8">
        <v>51.990716516593579</v>
      </c>
      <c r="P173" s="9">
        <v>3552.3017930934161</v>
      </c>
      <c r="Q173" s="13">
        <v>1E-3</v>
      </c>
      <c r="R173" s="14">
        <v>1E-3</v>
      </c>
      <c r="S173" s="14">
        <v>1E-3</v>
      </c>
      <c r="T173" s="14">
        <v>0</v>
      </c>
      <c r="U173" s="13">
        <v>0</v>
      </c>
      <c r="V173" s="14">
        <v>0</v>
      </c>
      <c r="W173" s="14">
        <v>0</v>
      </c>
      <c r="X173" s="14">
        <v>3074.9317001957197</v>
      </c>
      <c r="Y173" s="13">
        <v>172682.09515613475</v>
      </c>
      <c r="Z173" s="14">
        <v>113332.92859976657</v>
      </c>
      <c r="AA173" s="14">
        <v>96120.331743805858</v>
      </c>
      <c r="AB173" s="15">
        <v>8714.6988365883517</v>
      </c>
    </row>
    <row r="174" spans="1:28" s="1" customFormat="1" x14ac:dyDescent="0.3">
      <c r="A174" s="327">
        <v>6</v>
      </c>
      <c r="B174" s="179">
        <v>2026</v>
      </c>
      <c r="C174" s="23" t="s">
        <v>5</v>
      </c>
      <c r="D174" s="13">
        <f t="shared" si="20"/>
        <v>54.019511038022529</v>
      </c>
      <c r="E174" s="14">
        <f t="shared" si="21"/>
        <v>1913.7464993950246</v>
      </c>
      <c r="F174" s="14">
        <f t="shared" si="22"/>
        <v>199.89066581120784</v>
      </c>
      <c r="G174" s="15">
        <f t="shared" si="23"/>
        <v>220.47141451838783</v>
      </c>
      <c r="H174" s="7">
        <v>6.291659038243389</v>
      </c>
      <c r="I174" s="8">
        <v>386.58310686793106</v>
      </c>
      <c r="J174" s="8">
        <v>48.392883575283854</v>
      </c>
      <c r="K174" s="9">
        <v>563.92461080215514</v>
      </c>
      <c r="L174" s="7">
        <v>28.999952797477029</v>
      </c>
      <c r="M174" s="8">
        <v>277.5609002497963</v>
      </c>
      <c r="N174" s="8">
        <v>39.476783301044392</v>
      </c>
      <c r="O174" s="8">
        <v>57.309965538841055</v>
      </c>
      <c r="P174" s="9">
        <v>3879.6965019184554</v>
      </c>
      <c r="Q174" s="13">
        <v>1E-3</v>
      </c>
      <c r="R174" s="14">
        <v>1E-3</v>
      </c>
      <c r="S174" s="14">
        <v>1E-3</v>
      </c>
      <c r="T174" s="14">
        <v>0</v>
      </c>
      <c r="U174" s="13">
        <v>0</v>
      </c>
      <c r="V174" s="14">
        <v>0</v>
      </c>
      <c r="W174" s="14">
        <v>0</v>
      </c>
      <c r="X174" s="14">
        <v>3373.0808566551414</v>
      </c>
      <c r="Y174" s="13">
        <v>197475.53806116708</v>
      </c>
      <c r="Z174" s="14">
        <v>113859.5264617263</v>
      </c>
      <c r="AA174" s="14">
        <v>95003.334663981397</v>
      </c>
      <c r="AB174" s="15">
        <v>8992.0575140529781</v>
      </c>
    </row>
    <row r="175" spans="1:28" s="1" customFormat="1" x14ac:dyDescent="0.3">
      <c r="A175" s="327">
        <v>6</v>
      </c>
      <c r="B175" s="179">
        <v>2027</v>
      </c>
      <c r="C175" s="23" t="s">
        <v>5</v>
      </c>
      <c r="D175" s="13">
        <f t="shared" si="20"/>
        <v>59.224182516057517</v>
      </c>
      <c r="E175" s="14">
        <f t="shared" si="21"/>
        <v>2069.900871346596</v>
      </c>
      <c r="F175" s="14">
        <f t="shared" si="22"/>
        <v>218.36720572143514</v>
      </c>
      <c r="G175" s="15">
        <f t="shared" si="23"/>
        <v>243.45517267307736</v>
      </c>
      <c r="H175" s="7">
        <v>5.9853649358429406</v>
      </c>
      <c r="I175" s="8">
        <v>418.84563004877384</v>
      </c>
      <c r="J175" s="8">
        <v>53.948831656926451</v>
      </c>
      <c r="K175" s="9">
        <v>603.41579408094049</v>
      </c>
      <c r="L175" s="7">
        <v>26.659793251650136</v>
      </c>
      <c r="M175" s="8">
        <v>296.53958922749894</v>
      </c>
      <c r="N175" s="8">
        <v>43.634238584347536</v>
      </c>
      <c r="O175" s="8">
        <v>63.220072429163707</v>
      </c>
      <c r="P175" s="9">
        <v>4258.7552952258966</v>
      </c>
      <c r="Q175" s="13">
        <v>1E-3</v>
      </c>
      <c r="R175" s="14">
        <v>1E-3</v>
      </c>
      <c r="S175" s="14">
        <v>1E-3</v>
      </c>
      <c r="T175" s="14">
        <v>0</v>
      </c>
      <c r="U175" s="13">
        <v>0</v>
      </c>
      <c r="V175" s="14">
        <v>0</v>
      </c>
      <c r="W175" s="14">
        <v>0</v>
      </c>
      <c r="X175" s="14">
        <v>3718.5585735741192</v>
      </c>
      <c r="Y175" s="13">
        <v>227581.14375151056</v>
      </c>
      <c r="Z175" s="14">
        <v>113664.12020444828</v>
      </c>
      <c r="AA175" s="14">
        <v>93096.468956583602</v>
      </c>
      <c r="AB175" s="15">
        <v>9279.6195035121709</v>
      </c>
    </row>
    <row r="176" spans="1:28" s="1" customFormat="1" x14ac:dyDescent="0.3">
      <c r="A176" s="327">
        <v>6</v>
      </c>
      <c r="B176" s="179">
        <v>2028</v>
      </c>
      <c r="C176" s="23" t="s">
        <v>5</v>
      </c>
      <c r="D176" s="13">
        <f t="shared" si="20"/>
        <v>65.194080041975923</v>
      </c>
      <c r="E176" s="14">
        <f t="shared" si="21"/>
        <v>2235.4641338885644</v>
      </c>
      <c r="F176" s="14">
        <f t="shared" si="22"/>
        <v>238.4324742184717</v>
      </c>
      <c r="G176" s="15">
        <f t="shared" si="23"/>
        <v>270.0691247829588</v>
      </c>
      <c r="H176" s="7">
        <v>5.6509222646898625</v>
      </c>
      <c r="I176" s="8">
        <v>456.23190388936075</v>
      </c>
      <c r="J176" s="8">
        <v>60.630085303640037</v>
      </c>
      <c r="K176" s="9">
        <v>648.54315898961033</v>
      </c>
      <c r="L176" s="7">
        <v>24.24971277262042</v>
      </c>
      <c r="M176" s="8">
        <v>318.65027192307554</v>
      </c>
      <c r="N176" s="8">
        <v>48.639658471565603</v>
      </c>
      <c r="O176" s="8">
        <v>69.648325719101607</v>
      </c>
      <c r="P176" s="9">
        <v>4697.4762601933107</v>
      </c>
      <c r="Q176" s="13">
        <v>1E-3</v>
      </c>
      <c r="R176" s="14">
        <v>1E-3</v>
      </c>
      <c r="S176" s="14">
        <v>1E-3</v>
      </c>
      <c r="T176" s="14">
        <v>0</v>
      </c>
      <c r="U176" s="13">
        <v>0</v>
      </c>
      <c r="V176" s="14">
        <v>0</v>
      </c>
      <c r="W176" s="14">
        <v>0</v>
      </c>
      <c r="X176" s="14">
        <v>4118.580426922802</v>
      </c>
      <c r="Y176" s="13">
        <v>265348.51670760696</v>
      </c>
      <c r="Z176" s="14">
        <v>112696.3604279319</v>
      </c>
      <c r="AA176" s="14">
        <v>90449.269196321096</v>
      </c>
      <c r="AB176" s="15">
        <v>9577.7586794459767</v>
      </c>
    </row>
    <row r="177" spans="1:28" s="1" customFormat="1" ht="16.2" thickBot="1" x14ac:dyDescent="0.35">
      <c r="A177" s="409">
        <v>6</v>
      </c>
      <c r="B177" s="180">
        <v>2029</v>
      </c>
      <c r="C177" s="24" t="s">
        <v>5</v>
      </c>
      <c r="D177" s="19">
        <f t="shared" si="20"/>
        <v>71.907344106139178</v>
      </c>
      <c r="E177" s="20">
        <f t="shared" si="21"/>
        <v>2414.7955755147282</v>
      </c>
      <c r="F177" s="20">
        <f t="shared" si="22"/>
        <v>268.38952488330455</v>
      </c>
      <c r="G177" s="21">
        <f t="shared" si="23"/>
        <v>301.32681325629096</v>
      </c>
      <c r="H177" s="16">
        <v>5.2871372302489181</v>
      </c>
      <c r="I177" s="17">
        <v>499.67579085565717</v>
      </c>
      <c r="J177" s="17">
        <v>69.627229633914382</v>
      </c>
      <c r="K177" s="18">
        <v>700.98308485610767</v>
      </c>
      <c r="L177" s="16">
        <v>21.874296895833233</v>
      </c>
      <c r="M177" s="17">
        <v>344.44978438351376</v>
      </c>
      <c r="N177" s="17">
        <v>53.865891937380873</v>
      </c>
      <c r="O177" s="17">
        <v>77.476886003629176</v>
      </c>
      <c r="P177" s="18">
        <v>5234.2274649745141</v>
      </c>
      <c r="Q177" s="19">
        <v>1E-3</v>
      </c>
      <c r="R177" s="20">
        <v>1E-3</v>
      </c>
      <c r="S177" s="20">
        <v>6.5696310357917627</v>
      </c>
      <c r="T177" s="20">
        <v>0</v>
      </c>
      <c r="U177" s="19">
        <v>0</v>
      </c>
      <c r="V177" s="20">
        <v>0</v>
      </c>
      <c r="W177" s="20">
        <v>0</v>
      </c>
      <c r="X177" s="20">
        <v>4610.7202661220354</v>
      </c>
      <c r="Y177" s="19">
        <v>312809.90873076639</v>
      </c>
      <c r="Z177" s="20">
        <v>111152.6698976754</v>
      </c>
      <c r="AA177" s="20">
        <v>88657.255283200982</v>
      </c>
      <c r="AB177" s="21">
        <v>9886.8529849294937</v>
      </c>
    </row>
    <row r="178" spans="1:28" s="1" customFormat="1" x14ac:dyDescent="0.3">
      <c r="A178" s="47">
        <v>6</v>
      </c>
      <c r="B178" s="178">
        <v>2030</v>
      </c>
      <c r="C178" s="22" t="s">
        <v>5</v>
      </c>
      <c r="D178" s="10">
        <f t="shared" si="20"/>
        <v>79.8479435824718</v>
      </c>
      <c r="E178" s="11">
        <f t="shared" si="21"/>
        <v>2610.0422356539279</v>
      </c>
      <c r="F178" s="11">
        <f t="shared" si="22"/>
        <v>319.96654665298877</v>
      </c>
      <c r="G178" s="12">
        <f t="shared" si="23"/>
        <v>338.44042260097285</v>
      </c>
      <c r="H178" s="4">
        <v>4.9102430078962289</v>
      </c>
      <c r="I178" s="5">
        <v>550.01891526299414</v>
      </c>
      <c r="J178" s="5">
        <v>82.658678793822872</v>
      </c>
      <c r="K178" s="6">
        <v>762.60377687563437</v>
      </c>
      <c r="L178" s="4">
        <v>19.524354247038495</v>
      </c>
      <c r="M178" s="5">
        <v>374.87421125688985</v>
      </c>
      <c r="N178" s="5">
        <v>58.517098183852497</v>
      </c>
      <c r="O178" s="5">
        <v>88.34474547714224</v>
      </c>
      <c r="P178" s="6">
        <v>5920.8762719397582</v>
      </c>
      <c r="Q178" s="10">
        <v>1E-3</v>
      </c>
      <c r="R178" s="11">
        <v>1E-3</v>
      </c>
      <c r="S178" s="11">
        <v>23.811919577612652</v>
      </c>
      <c r="T178" s="11">
        <v>0</v>
      </c>
      <c r="U178" s="10">
        <v>0</v>
      </c>
      <c r="V178" s="11">
        <v>0</v>
      </c>
      <c r="W178" s="11">
        <v>0</v>
      </c>
      <c r="X178" s="11">
        <v>5246.6162405412661</v>
      </c>
      <c r="Y178" s="10">
        <v>374014.62604672438</v>
      </c>
      <c r="Z178" s="11">
        <v>109143.46716846319</v>
      </c>
      <c r="AA178" s="11">
        <v>89031.55337596203</v>
      </c>
      <c r="AB178" s="12">
        <v>10207.30549186857</v>
      </c>
    </row>
    <row r="179" spans="1:28" s="1" customFormat="1" x14ac:dyDescent="0.3">
      <c r="A179" s="327">
        <v>7</v>
      </c>
      <c r="B179" s="179">
        <v>2018</v>
      </c>
      <c r="C179" s="23" t="s">
        <v>6</v>
      </c>
      <c r="D179" s="13">
        <f t="shared" si="20"/>
        <v>642.25041449578748</v>
      </c>
      <c r="E179" s="14">
        <f t="shared" si="21"/>
        <v>335.54756294671279</v>
      </c>
      <c r="F179" s="14">
        <f t="shared" si="22"/>
        <v>33.691533921410695</v>
      </c>
      <c r="G179" s="15">
        <f t="shared" si="23"/>
        <v>48.951657320234773</v>
      </c>
      <c r="H179" s="7">
        <v>183.80673915978605</v>
      </c>
      <c r="I179" s="8">
        <v>97.454661093996563</v>
      </c>
      <c r="J179" s="8">
        <v>9.4373695369141881</v>
      </c>
      <c r="K179" s="9">
        <v>164.06058957423616</v>
      </c>
      <c r="L179" s="7">
        <v>200.03376279282222</v>
      </c>
      <c r="M179" s="8">
        <v>112.99485848490886</v>
      </c>
      <c r="N179" s="8">
        <v>10.761976764971559</v>
      </c>
      <c r="O179" s="8">
        <v>28.592643368601237</v>
      </c>
      <c r="P179" s="9">
        <v>1750.0622792807339</v>
      </c>
      <c r="Q179" s="13">
        <v>1E-3</v>
      </c>
      <c r="R179" s="14">
        <v>1E-3</v>
      </c>
      <c r="S179" s="14">
        <v>1E-3</v>
      </c>
      <c r="T179" s="14">
        <v>0</v>
      </c>
      <c r="U179" s="13">
        <v>0</v>
      </c>
      <c r="V179" s="14">
        <v>0</v>
      </c>
      <c r="W179" s="14">
        <v>0</v>
      </c>
      <c r="X179" s="14">
        <v>1614.5933330750991</v>
      </c>
      <c r="Y179" s="13">
        <v>80365.712383166712</v>
      </c>
      <c r="Z179" s="14">
        <v>79191.634973012246</v>
      </c>
      <c r="AA179" s="14">
        <v>82110.303847000032</v>
      </c>
      <c r="AB179" s="15">
        <v>6862.6360620016176</v>
      </c>
    </row>
    <row r="180" spans="1:28" s="1" customFormat="1" x14ac:dyDescent="0.3">
      <c r="A180" s="327">
        <v>7</v>
      </c>
      <c r="B180" s="179">
        <v>2019</v>
      </c>
      <c r="C180" s="23" t="s">
        <v>6</v>
      </c>
      <c r="D180" s="13">
        <f t="shared" si="20"/>
        <v>837.23758807309991</v>
      </c>
      <c r="E180" s="14">
        <f t="shared" si="21"/>
        <v>412.01392693926118</v>
      </c>
      <c r="F180" s="14">
        <f t="shared" si="22"/>
        <v>42.140679397221298</v>
      </c>
      <c r="G180" s="15">
        <f t="shared" si="23"/>
        <v>53.647188705155877</v>
      </c>
      <c r="H180" s="7">
        <v>148.50955716377538</v>
      </c>
      <c r="I180" s="8">
        <v>99.261783157787917</v>
      </c>
      <c r="J180" s="8">
        <v>10.278456554730537</v>
      </c>
      <c r="K180" s="9">
        <v>172.24108763938949</v>
      </c>
      <c r="L180" s="7">
        <v>137.67804772275636</v>
      </c>
      <c r="M180" s="8">
        <v>103.16403530704909</v>
      </c>
      <c r="N180" s="8">
        <v>11.832753549447995</v>
      </c>
      <c r="O180" s="8">
        <v>29.073095951854093</v>
      </c>
      <c r="P180" s="9">
        <v>1770.1743773844096</v>
      </c>
      <c r="Q180" s="13">
        <v>1E-3</v>
      </c>
      <c r="R180" s="14">
        <v>1E-3</v>
      </c>
      <c r="S180" s="14">
        <v>1E-3</v>
      </c>
      <c r="T180" s="14">
        <v>0</v>
      </c>
      <c r="U180" s="13">
        <v>0</v>
      </c>
      <c r="V180" s="14">
        <v>0</v>
      </c>
      <c r="W180" s="14">
        <v>0</v>
      </c>
      <c r="X180" s="14">
        <v>1627.0053856968741</v>
      </c>
      <c r="Y180" s="13">
        <v>129664.81682014171</v>
      </c>
      <c r="Z180" s="14">
        <v>95467.963783597515</v>
      </c>
      <c r="AA180" s="14">
        <v>94297.779143699416</v>
      </c>
      <c r="AB180" s="15">
        <v>7163.7108028596213</v>
      </c>
    </row>
    <row r="181" spans="1:28" s="1" customFormat="1" x14ac:dyDescent="0.3">
      <c r="A181" s="327">
        <v>7</v>
      </c>
      <c r="B181" s="179">
        <v>2020</v>
      </c>
      <c r="C181" s="23" t="s">
        <v>6</v>
      </c>
      <c r="D181" s="13">
        <f t="shared" si="20"/>
        <v>866.47772760011094</v>
      </c>
      <c r="E181" s="14">
        <f t="shared" si="21"/>
        <v>472.23667420361107</v>
      </c>
      <c r="F181" s="14">
        <f t="shared" si="22"/>
        <v>41.436207064426675</v>
      </c>
      <c r="G181" s="15">
        <f t="shared" si="23"/>
        <v>57.109492044075623</v>
      </c>
      <c r="H181" s="7">
        <v>150.17043702832694</v>
      </c>
      <c r="I181" s="8">
        <v>106.02349868091696</v>
      </c>
      <c r="J181" s="8">
        <v>10.330725884559365</v>
      </c>
      <c r="K181" s="9">
        <v>177.93136130503959</v>
      </c>
      <c r="L181" s="7">
        <v>154.62187789796678</v>
      </c>
      <c r="M181" s="8">
        <v>109.8583116571634</v>
      </c>
      <c r="N181" s="8">
        <v>11.803124320597314</v>
      </c>
      <c r="O181" s="8">
        <v>30.048631221163603</v>
      </c>
      <c r="P181" s="9">
        <v>1837.3229787527944</v>
      </c>
      <c r="Q181" s="13">
        <v>1E-3</v>
      </c>
      <c r="R181" s="14">
        <v>1E-3</v>
      </c>
      <c r="S181" s="14">
        <v>1E-3</v>
      </c>
      <c r="T181" s="14">
        <v>0</v>
      </c>
      <c r="U181" s="13">
        <v>0</v>
      </c>
      <c r="V181" s="14">
        <v>0</v>
      </c>
      <c r="W181" s="14">
        <v>0</v>
      </c>
      <c r="X181" s="14">
        <v>1689.4392486689183</v>
      </c>
      <c r="Y181" s="13">
        <v>132709.12790273965</v>
      </c>
      <c r="Z181" s="14">
        <v>102443.73786768832</v>
      </c>
      <c r="AA181" s="14">
        <v>92252.255372127038</v>
      </c>
      <c r="AB181" s="15">
        <v>7382.16302837074</v>
      </c>
    </row>
    <row r="182" spans="1:28" s="1" customFormat="1" x14ac:dyDescent="0.3">
      <c r="A182" s="327">
        <v>7</v>
      </c>
      <c r="B182" s="179">
        <v>2021</v>
      </c>
      <c r="C182" s="23" t="s">
        <v>6</v>
      </c>
      <c r="D182" s="13">
        <f t="shared" si="20"/>
        <v>941.93909248542036</v>
      </c>
      <c r="E182" s="14">
        <f t="shared" si="21"/>
        <v>511.67969258696439</v>
      </c>
      <c r="F182" s="14">
        <f t="shared" si="22"/>
        <v>45.273613145421855</v>
      </c>
      <c r="G182" s="15">
        <f t="shared" si="23"/>
        <v>61.627308074577982</v>
      </c>
      <c r="H182" s="7">
        <v>154.64965299635742</v>
      </c>
      <c r="I182" s="8">
        <v>111.12903479521091</v>
      </c>
      <c r="J182" s="8">
        <v>10.974537946995092</v>
      </c>
      <c r="K182" s="9">
        <v>185.57092646754302</v>
      </c>
      <c r="L182" s="7">
        <v>160.60382066871784</v>
      </c>
      <c r="M182" s="8">
        <v>115.3224545089376</v>
      </c>
      <c r="N182" s="8">
        <v>12.404869519212017</v>
      </c>
      <c r="O182" s="8">
        <v>30.937139036021641</v>
      </c>
      <c r="P182" s="9">
        <v>1925.5138942656954</v>
      </c>
      <c r="Q182" s="13">
        <v>1E-3</v>
      </c>
      <c r="R182" s="14">
        <v>1E-3</v>
      </c>
      <c r="S182" s="14">
        <v>1E-3</v>
      </c>
      <c r="T182" s="14">
        <v>0</v>
      </c>
      <c r="U182" s="13">
        <v>0</v>
      </c>
      <c r="V182" s="14">
        <v>0</v>
      </c>
      <c r="W182" s="14">
        <v>0</v>
      </c>
      <c r="X182" s="14">
        <v>1770.8791068341736</v>
      </c>
      <c r="Y182" s="13">
        <v>140088.24919687957</v>
      </c>
      <c r="Z182" s="14">
        <v>105900.61320326835</v>
      </c>
      <c r="AA182" s="14">
        <v>94882.637189278321</v>
      </c>
      <c r="AB182" s="15">
        <v>7638.2012672831406</v>
      </c>
    </row>
    <row r="183" spans="1:28" s="1" customFormat="1" x14ac:dyDescent="0.3">
      <c r="A183" s="327">
        <v>7</v>
      </c>
      <c r="B183" s="179">
        <v>2022</v>
      </c>
      <c r="C183" s="23" t="s">
        <v>6</v>
      </c>
      <c r="D183" s="13">
        <f t="shared" si="20"/>
        <v>1023.0273388965513</v>
      </c>
      <c r="E183" s="14">
        <f t="shared" si="21"/>
        <v>553.99480817419521</v>
      </c>
      <c r="F183" s="14">
        <f t="shared" si="22"/>
        <v>49.37723262917887</v>
      </c>
      <c r="G183" s="15">
        <f t="shared" si="23"/>
        <v>66.758819302298562</v>
      </c>
      <c r="H183" s="7">
        <v>159.27383622226793</v>
      </c>
      <c r="I183" s="8">
        <v>117.16598185834809</v>
      </c>
      <c r="J183" s="8">
        <v>11.747982320905981</v>
      </c>
      <c r="K183" s="9">
        <v>194.31242706898286</v>
      </c>
      <c r="L183" s="7">
        <v>166.76418766129504</v>
      </c>
      <c r="M183" s="8">
        <v>121.67466375717521</v>
      </c>
      <c r="N183" s="8">
        <v>13.152611737408648</v>
      </c>
      <c r="O183" s="8">
        <v>31.873632696841828</v>
      </c>
      <c r="P183" s="9">
        <v>2019.673617518765</v>
      </c>
      <c r="Q183" s="13">
        <v>1E-3</v>
      </c>
      <c r="R183" s="14">
        <v>1E-3</v>
      </c>
      <c r="S183" s="14">
        <v>1E-3</v>
      </c>
      <c r="T183" s="14">
        <v>0</v>
      </c>
      <c r="U183" s="13">
        <v>0</v>
      </c>
      <c r="V183" s="14">
        <v>0</v>
      </c>
      <c r="W183" s="14">
        <v>0</v>
      </c>
      <c r="X183" s="14">
        <v>1857.233823146624</v>
      </c>
      <c r="Y183" s="13">
        <v>147730.65905052287</v>
      </c>
      <c r="Z183" s="14">
        <v>108750.68331191242</v>
      </c>
      <c r="AA183" s="14">
        <v>96669.90632511719</v>
      </c>
      <c r="AB183" s="15">
        <v>7901.9796474868072</v>
      </c>
    </row>
    <row r="184" spans="1:28" s="1" customFormat="1" ht="16.2" thickBot="1" x14ac:dyDescent="0.35">
      <c r="A184" s="409">
        <v>7</v>
      </c>
      <c r="B184" s="180">
        <v>2023</v>
      </c>
      <c r="C184" s="24" t="s">
        <v>6</v>
      </c>
      <c r="D184" s="19">
        <f t="shared" si="20"/>
        <v>1108.0558648052863</v>
      </c>
      <c r="E184" s="20">
        <f t="shared" si="21"/>
        <v>598.55355528357848</v>
      </c>
      <c r="F184" s="20">
        <f t="shared" si="22"/>
        <v>53.764729688044241</v>
      </c>
      <c r="G184" s="21">
        <f t="shared" si="23"/>
        <v>72.396919055253235</v>
      </c>
      <c r="H184" s="16">
        <v>163.94501227060132</v>
      </c>
      <c r="I184" s="17">
        <v>124.21162632056595</v>
      </c>
      <c r="J184" s="17">
        <v>12.676565356017907</v>
      </c>
      <c r="K184" s="18">
        <v>204.04411295183763</v>
      </c>
      <c r="L184" s="16">
        <v>173.26980781609399</v>
      </c>
      <c r="M184" s="17">
        <v>129.09782081770368</v>
      </c>
      <c r="N184" s="17">
        <v>14.064150216570606</v>
      </c>
      <c r="O184" s="17">
        <v>32.8786184635835</v>
      </c>
      <c r="P184" s="18">
        <v>2119.2002433976932</v>
      </c>
      <c r="Q184" s="19">
        <v>1E-3</v>
      </c>
      <c r="R184" s="20">
        <v>1E-3</v>
      </c>
      <c r="S184" s="20">
        <v>1E-3</v>
      </c>
      <c r="T184" s="20">
        <v>0</v>
      </c>
      <c r="U184" s="19">
        <v>0</v>
      </c>
      <c r="V184" s="20">
        <v>0</v>
      </c>
      <c r="W184" s="20">
        <v>0</v>
      </c>
      <c r="X184" s="20">
        <v>1948.0337489094393</v>
      </c>
      <c r="Y184" s="19">
        <v>155450.19965875239</v>
      </c>
      <c r="Z184" s="20">
        <v>110832.87594989745</v>
      </c>
      <c r="AA184" s="20">
        <v>97549.197917239901</v>
      </c>
      <c r="AB184" s="21">
        <v>8160.6330816506324</v>
      </c>
    </row>
    <row r="185" spans="1:28" s="1" customFormat="1" x14ac:dyDescent="0.3">
      <c r="A185" s="47">
        <v>7</v>
      </c>
      <c r="B185" s="178">
        <v>2024</v>
      </c>
      <c r="C185" s="22" t="s">
        <v>6</v>
      </c>
      <c r="D185" s="10">
        <f t="shared" si="20"/>
        <v>1202.5521636203982</v>
      </c>
      <c r="E185" s="11">
        <f t="shared" si="21"/>
        <v>642.83081896216504</v>
      </c>
      <c r="F185" s="11">
        <f t="shared" si="22"/>
        <v>58.452757850779825</v>
      </c>
      <c r="G185" s="12">
        <f t="shared" si="23"/>
        <v>78.844649386355385</v>
      </c>
      <c r="H185" s="4">
        <v>168.96076109220633</v>
      </c>
      <c r="I185" s="5">
        <v>132.18966507035887</v>
      </c>
      <c r="J185" s="5">
        <v>13.790043536327063</v>
      </c>
      <c r="K185" s="6">
        <v>215.13684651736571</v>
      </c>
      <c r="L185" s="4">
        <v>179.6391476903033</v>
      </c>
      <c r="M185" s="5">
        <v>137.99282040289455</v>
      </c>
      <c r="N185" s="5">
        <v>15.16176856913029</v>
      </c>
      <c r="O185" s="5">
        <v>33.888504830190413</v>
      </c>
      <c r="P185" s="6">
        <v>2223.2942129727644</v>
      </c>
      <c r="Q185" s="10">
        <v>1E-3</v>
      </c>
      <c r="R185" s="11">
        <v>1E-3</v>
      </c>
      <c r="S185" s="11">
        <v>1E-3</v>
      </c>
      <c r="T185" s="11">
        <v>0</v>
      </c>
      <c r="U185" s="10">
        <v>0</v>
      </c>
      <c r="V185" s="11">
        <v>0</v>
      </c>
      <c r="W185" s="11">
        <v>0</v>
      </c>
      <c r="X185" s="11">
        <v>2042.0448712855894</v>
      </c>
      <c r="Y185" s="10">
        <v>163698.95344029067</v>
      </c>
      <c r="Z185" s="11">
        <v>111847.69118115488</v>
      </c>
      <c r="AA185" s="11">
        <v>97491.601605633259</v>
      </c>
      <c r="AB185" s="12">
        <v>8429.1787540903424</v>
      </c>
    </row>
    <row r="186" spans="1:28" s="1" customFormat="1" x14ac:dyDescent="0.3">
      <c r="A186" s="327">
        <v>7</v>
      </c>
      <c r="B186" s="179">
        <v>2025</v>
      </c>
      <c r="C186" s="23" t="s">
        <v>6</v>
      </c>
      <c r="D186" s="13">
        <f t="shared" si="20"/>
        <v>1305.0143458450743</v>
      </c>
      <c r="E186" s="14">
        <f t="shared" si="21"/>
        <v>691.11777086700909</v>
      </c>
      <c r="F186" s="14">
        <f t="shared" si="22"/>
        <v>63.431484622837004</v>
      </c>
      <c r="G186" s="15">
        <f t="shared" si="23"/>
        <v>86.243041998119097</v>
      </c>
      <c r="H186" s="7">
        <v>174.20540138359442</v>
      </c>
      <c r="I186" s="8">
        <v>141.61866798401218</v>
      </c>
      <c r="J186" s="8">
        <v>15.115914934029663</v>
      </c>
      <c r="K186" s="9">
        <v>227.78925900537325</v>
      </c>
      <c r="L186" s="7">
        <v>186.07476810738217</v>
      </c>
      <c r="M186" s="8">
        <v>148.15870795053556</v>
      </c>
      <c r="N186" s="8">
        <v>16.491794058146322</v>
      </c>
      <c r="O186" s="8">
        <v>34.935262254156321</v>
      </c>
      <c r="P186" s="9">
        <v>2336.5233796263128</v>
      </c>
      <c r="Q186" s="13">
        <v>1E-3</v>
      </c>
      <c r="R186" s="14">
        <v>1E-3</v>
      </c>
      <c r="S186" s="14">
        <v>1E-3</v>
      </c>
      <c r="T186" s="14">
        <v>0</v>
      </c>
      <c r="U186" s="13">
        <v>0</v>
      </c>
      <c r="V186" s="14">
        <v>0</v>
      </c>
      <c r="W186" s="14">
        <v>0</v>
      </c>
      <c r="X186" s="14">
        <v>2143.6683828750956</v>
      </c>
      <c r="Y186" s="13">
        <v>172298.50346800653</v>
      </c>
      <c r="Z186" s="14">
        <v>112243.03233621524</v>
      </c>
      <c r="AA186" s="14">
        <v>96515.768492507996</v>
      </c>
      <c r="AB186" s="15">
        <v>8708.0048226064464</v>
      </c>
    </row>
    <row r="187" spans="1:28" s="1" customFormat="1" x14ac:dyDescent="0.3">
      <c r="A187" s="327">
        <v>7</v>
      </c>
      <c r="B187" s="179">
        <v>2026</v>
      </c>
      <c r="C187" s="23" t="s">
        <v>6</v>
      </c>
      <c r="D187" s="13">
        <f t="shared" si="20"/>
        <v>1433.2079288111322</v>
      </c>
      <c r="E187" s="14">
        <f t="shared" si="21"/>
        <v>747.42140335076363</v>
      </c>
      <c r="F187" s="14">
        <f t="shared" si="22"/>
        <v>69.342528627658737</v>
      </c>
      <c r="G187" s="15">
        <f t="shared" si="23"/>
        <v>94.806247768530341</v>
      </c>
      <c r="H187" s="7">
        <v>167.39056377010689</v>
      </c>
      <c r="I187" s="8">
        <v>152.57994419990797</v>
      </c>
      <c r="J187" s="8">
        <v>16.717968966357063</v>
      </c>
      <c r="K187" s="9">
        <v>242.67117679262816</v>
      </c>
      <c r="L187" s="7">
        <v>178.9371749574365</v>
      </c>
      <c r="M187" s="8">
        <v>160.14512327917461</v>
      </c>
      <c r="N187" s="8">
        <v>18.106788310006259</v>
      </c>
      <c r="O187" s="8">
        <v>36.124233999895544</v>
      </c>
      <c r="P187" s="9">
        <v>2422.2848241801344</v>
      </c>
      <c r="Q187" s="13">
        <v>1E-3</v>
      </c>
      <c r="R187" s="14">
        <v>1E-3</v>
      </c>
      <c r="S187" s="14">
        <v>1E-3</v>
      </c>
      <c r="T187" s="14">
        <v>0</v>
      </c>
      <c r="U187" s="13">
        <v>0</v>
      </c>
      <c r="V187" s="14">
        <v>0</v>
      </c>
      <c r="W187" s="14">
        <v>0</v>
      </c>
      <c r="X187" s="14">
        <v>2215.7368813874018</v>
      </c>
      <c r="Y187" s="13">
        <v>196927.36328869939</v>
      </c>
      <c r="Z187" s="14">
        <v>112666.78833323321</v>
      </c>
      <c r="AA187" s="14">
        <v>95399.038103591098</v>
      </c>
      <c r="AB187" s="15">
        <v>8985.5899967038786</v>
      </c>
    </row>
    <row r="188" spans="1:28" s="1" customFormat="1" x14ac:dyDescent="0.3">
      <c r="A188" s="327">
        <v>7</v>
      </c>
      <c r="B188" s="179">
        <v>2027</v>
      </c>
      <c r="C188" s="23" t="s">
        <v>6</v>
      </c>
      <c r="D188" s="13">
        <f t="shared" si="20"/>
        <v>1570.2228764939464</v>
      </c>
      <c r="E188" s="14">
        <f t="shared" si="21"/>
        <v>807.80250046245919</v>
      </c>
      <c r="F188" s="14">
        <f t="shared" si="22"/>
        <v>75.76549455195314</v>
      </c>
      <c r="G188" s="15">
        <f t="shared" si="23"/>
        <v>104.69885616722127</v>
      </c>
      <c r="H188" s="7">
        <v>159.24183846167622</v>
      </c>
      <c r="I188" s="8">
        <v>165.32363314406476</v>
      </c>
      <c r="J188" s="8">
        <v>18.638386123359929</v>
      </c>
      <c r="K188" s="9">
        <v>259.67708015469907</v>
      </c>
      <c r="L188" s="7">
        <v>170.69075737624431</v>
      </c>
      <c r="M188" s="8">
        <v>174.0869643246082</v>
      </c>
      <c r="N188" s="8">
        <v>20.053463627358298</v>
      </c>
      <c r="O188" s="8">
        <v>37.375659820676411</v>
      </c>
      <c r="P188" s="9">
        <v>2515.8796427582874</v>
      </c>
      <c r="Q188" s="13">
        <v>1E-3</v>
      </c>
      <c r="R188" s="14">
        <v>1E-3</v>
      </c>
      <c r="S188" s="14">
        <v>1E-3</v>
      </c>
      <c r="T188" s="14">
        <v>0</v>
      </c>
      <c r="U188" s="13">
        <v>0</v>
      </c>
      <c r="V188" s="14">
        <v>0</v>
      </c>
      <c r="W188" s="14">
        <v>0</v>
      </c>
      <c r="X188" s="14">
        <v>2293.5772224242646</v>
      </c>
      <c r="Y188" s="13">
        <v>226794.20501699604</v>
      </c>
      <c r="Z188" s="14">
        <v>112382.34460070342</v>
      </c>
      <c r="AA188" s="14">
        <v>93495.561426902335</v>
      </c>
      <c r="AB188" s="15">
        <v>9273.3393737002589</v>
      </c>
    </row>
    <row r="189" spans="1:28" s="1" customFormat="1" x14ac:dyDescent="0.3">
      <c r="A189" s="327">
        <v>7</v>
      </c>
      <c r="B189" s="179">
        <v>2028</v>
      </c>
      <c r="C189" s="23" t="s">
        <v>6</v>
      </c>
      <c r="D189" s="13">
        <f t="shared" si="20"/>
        <v>1727.288241327195</v>
      </c>
      <c r="E189" s="14">
        <f t="shared" si="21"/>
        <v>871.93297894307716</v>
      </c>
      <c r="F189" s="14">
        <f t="shared" si="22"/>
        <v>82.752284219289095</v>
      </c>
      <c r="G189" s="15">
        <f t="shared" si="23"/>
        <v>116.16226187249141</v>
      </c>
      <c r="H189" s="7">
        <v>150.34367344333202</v>
      </c>
      <c r="I189" s="8">
        <v>180.09477921893597</v>
      </c>
      <c r="J189" s="8">
        <v>20.948523460544649</v>
      </c>
      <c r="K189" s="9">
        <v>279.13020114673509</v>
      </c>
      <c r="L189" s="7">
        <v>160.92653685944441</v>
      </c>
      <c r="M189" s="8">
        <v>190.40065516525129</v>
      </c>
      <c r="N189" s="8">
        <v>22.400153254326195</v>
      </c>
      <c r="O189" s="8">
        <v>38.673110608917952</v>
      </c>
      <c r="P189" s="9">
        <v>2624.3234326106776</v>
      </c>
      <c r="Q189" s="13">
        <v>1E-3</v>
      </c>
      <c r="R189" s="14">
        <v>1E-3</v>
      </c>
      <c r="S189" s="14">
        <v>1E-3</v>
      </c>
      <c r="T189" s="14">
        <v>0</v>
      </c>
      <c r="U189" s="13">
        <v>0</v>
      </c>
      <c r="V189" s="14">
        <v>0</v>
      </c>
      <c r="W189" s="14">
        <v>0</v>
      </c>
      <c r="X189" s="14">
        <v>2383.8653420728606</v>
      </c>
      <c r="Y189" s="13">
        <v>264245.43607749307</v>
      </c>
      <c r="Z189" s="14">
        <v>111355.02429701836</v>
      </c>
      <c r="AA189" s="14">
        <v>90856.166575578041</v>
      </c>
      <c r="AB189" s="15">
        <v>9571.6336393954298</v>
      </c>
    </row>
    <row r="190" spans="1:28" s="1" customFormat="1" x14ac:dyDescent="0.3">
      <c r="A190" s="327">
        <v>7</v>
      </c>
      <c r="B190" s="179">
        <v>2029</v>
      </c>
      <c r="C190" s="23" t="s">
        <v>6</v>
      </c>
      <c r="D190" s="13">
        <f t="shared" si="20"/>
        <v>1907.4445302455811</v>
      </c>
      <c r="E190" s="14">
        <f t="shared" si="21"/>
        <v>941.51420682230253</v>
      </c>
      <c r="F190" s="14">
        <f t="shared" si="22"/>
        <v>93.178550662949675</v>
      </c>
      <c r="G190" s="15">
        <f t="shared" si="23"/>
        <v>129.63825337983079</v>
      </c>
      <c r="H190" s="7">
        <v>140.76845191379323</v>
      </c>
      <c r="I190" s="8">
        <v>197.25850327596959</v>
      </c>
      <c r="J190" s="8">
        <v>24.058603145693716</v>
      </c>
      <c r="K190" s="9">
        <v>301.7629376688559</v>
      </c>
      <c r="L190" s="7">
        <v>150.15825365244402</v>
      </c>
      <c r="M190" s="8">
        <v>209.58134502309935</v>
      </c>
      <c r="N190" s="8">
        <v>24.875004808380993</v>
      </c>
      <c r="O190" s="8">
        <v>40.038739785971096</v>
      </c>
      <c r="P190" s="9">
        <v>2764.6099622690713</v>
      </c>
      <c r="Q190" s="13">
        <v>1E-3</v>
      </c>
      <c r="R190" s="14">
        <v>1E-3</v>
      </c>
      <c r="S190" s="14">
        <v>1E-3</v>
      </c>
      <c r="T190" s="14">
        <v>0</v>
      </c>
      <c r="U190" s="13">
        <v>0</v>
      </c>
      <c r="V190" s="14">
        <v>0</v>
      </c>
      <c r="W190" s="14">
        <v>0</v>
      </c>
      <c r="X190" s="14">
        <v>2502.8847643861864</v>
      </c>
      <c r="Y190" s="13">
        <v>311655.22955750878</v>
      </c>
      <c r="Z190" s="14">
        <v>109778.92662308866</v>
      </c>
      <c r="AA190" s="14">
        <v>89078.599130200964</v>
      </c>
      <c r="AB190" s="15">
        <v>9880.868243031553</v>
      </c>
    </row>
    <row r="191" spans="1:28" s="1" customFormat="1" ht="16.2" thickBot="1" x14ac:dyDescent="0.35">
      <c r="A191" s="409">
        <v>7</v>
      </c>
      <c r="B191" s="180">
        <v>2030</v>
      </c>
      <c r="C191" s="24" t="s">
        <v>6</v>
      </c>
      <c r="D191" s="19">
        <f t="shared" si="20"/>
        <v>2115.3859129407119</v>
      </c>
      <c r="E191" s="20">
        <f t="shared" si="21"/>
        <v>1017.6774156709147</v>
      </c>
      <c r="F191" s="20">
        <f t="shared" si="22"/>
        <v>110.17260627468296</v>
      </c>
      <c r="G191" s="21">
        <f t="shared" si="23"/>
        <v>145.58690942613674</v>
      </c>
      <c r="H191" s="16">
        <v>130.71998832423935</v>
      </c>
      <c r="I191" s="17">
        <v>217.20288982883406</v>
      </c>
      <c r="J191" s="17">
        <v>28.457004562726581</v>
      </c>
      <c r="K191" s="18">
        <v>328.23743183480804</v>
      </c>
      <c r="L191" s="16">
        <v>138.67679110552766</v>
      </c>
      <c r="M191" s="17">
        <v>232.23911195598185</v>
      </c>
      <c r="N191" s="17">
        <v>27.239841200040551</v>
      </c>
      <c r="O191" s="17">
        <v>41.557711462606235</v>
      </c>
      <c r="P191" s="18">
        <v>2953.760111278867</v>
      </c>
      <c r="Q191" s="19">
        <v>1E-3</v>
      </c>
      <c r="R191" s="20">
        <v>1E-3</v>
      </c>
      <c r="S191" s="20">
        <v>1.5488243950437499</v>
      </c>
      <c r="T191" s="20">
        <v>0</v>
      </c>
      <c r="U191" s="19">
        <v>0</v>
      </c>
      <c r="V191" s="20">
        <v>0</v>
      </c>
      <c r="W191" s="20">
        <v>0</v>
      </c>
      <c r="X191" s="20">
        <v>2667.0793909066647</v>
      </c>
      <c r="Y191" s="19">
        <v>372199.2070329347</v>
      </c>
      <c r="Z191" s="20">
        <v>107763.67008227426</v>
      </c>
      <c r="AA191" s="20">
        <v>89045.561303972965</v>
      </c>
      <c r="AB191" s="21">
        <v>10201.45355782074</v>
      </c>
    </row>
    <row r="194" spans="1:28" ht="16.2" thickBot="1" x14ac:dyDescent="0.35">
      <c r="A194" s="40" t="s">
        <v>170</v>
      </c>
    </row>
    <row r="195" spans="1:28" s="1" customFormat="1" ht="16.2" thickBot="1" x14ac:dyDescent="0.35">
      <c r="A195" s="30"/>
      <c r="B195" s="45"/>
      <c r="C195" s="34"/>
      <c r="D195" s="480" t="s">
        <v>205</v>
      </c>
      <c r="E195" s="479"/>
      <c r="F195" s="479"/>
      <c r="G195" s="481"/>
      <c r="H195" s="480" t="s">
        <v>26</v>
      </c>
      <c r="I195" s="479"/>
      <c r="J195" s="479"/>
      <c r="K195" s="481"/>
      <c r="L195" s="480" t="s">
        <v>27</v>
      </c>
      <c r="M195" s="479"/>
      <c r="N195" s="479"/>
      <c r="O195" s="479"/>
      <c r="P195" s="481"/>
      <c r="Q195" s="480" t="s">
        <v>112</v>
      </c>
      <c r="R195" s="479"/>
      <c r="S195" s="479"/>
      <c r="T195" s="481"/>
      <c r="U195" s="480" t="s">
        <v>113</v>
      </c>
      <c r="V195" s="479"/>
      <c r="W195" s="479"/>
      <c r="X195" s="481"/>
      <c r="Y195" s="480" t="s">
        <v>28</v>
      </c>
      <c r="Z195" s="479"/>
      <c r="AA195" s="479"/>
      <c r="AB195" s="481"/>
    </row>
    <row r="196" spans="1:28" s="1" customFormat="1" ht="16.2" thickBot="1" x14ac:dyDescent="0.35">
      <c r="A196" s="32"/>
      <c r="B196" s="406"/>
      <c r="C196" s="35"/>
      <c r="D196" s="29" t="s">
        <v>30</v>
      </c>
      <c r="E196" s="29" t="s">
        <v>31</v>
      </c>
      <c r="F196" s="29" t="s">
        <v>32</v>
      </c>
      <c r="G196" s="29" t="s">
        <v>29</v>
      </c>
      <c r="H196" s="29" t="s">
        <v>30</v>
      </c>
      <c r="I196" s="29" t="s">
        <v>31</v>
      </c>
      <c r="J196" s="29" t="s">
        <v>32</v>
      </c>
      <c r="K196" s="29" t="s">
        <v>29</v>
      </c>
      <c r="L196" s="29" t="s">
        <v>30</v>
      </c>
      <c r="M196" s="29" t="s">
        <v>31</v>
      </c>
      <c r="N196" s="29" t="s">
        <v>32</v>
      </c>
      <c r="O196" s="3" t="s">
        <v>34</v>
      </c>
      <c r="P196" s="29" t="s">
        <v>35</v>
      </c>
      <c r="Q196" s="29" t="s">
        <v>30</v>
      </c>
      <c r="R196" s="29" t="s">
        <v>31</v>
      </c>
      <c r="S196" s="29" t="s">
        <v>32</v>
      </c>
      <c r="T196" s="29" t="s">
        <v>29</v>
      </c>
      <c r="U196" s="29" t="s">
        <v>30</v>
      </c>
      <c r="V196" s="29" t="s">
        <v>31</v>
      </c>
      <c r="W196" s="29" t="s">
        <v>32</v>
      </c>
      <c r="X196" s="29" t="s">
        <v>29</v>
      </c>
      <c r="Y196" s="29" t="s">
        <v>30</v>
      </c>
      <c r="Z196" s="29" t="s">
        <v>31</v>
      </c>
      <c r="AA196" s="29" t="s">
        <v>32</v>
      </c>
      <c r="AB196" s="29" t="s">
        <v>29</v>
      </c>
    </row>
    <row r="197" spans="1:28" s="1" customFormat="1" x14ac:dyDescent="0.3">
      <c r="A197" s="47">
        <v>1</v>
      </c>
      <c r="B197" s="178">
        <v>2018</v>
      </c>
      <c r="C197" s="22" t="s">
        <v>0</v>
      </c>
      <c r="D197" s="10">
        <f t="shared" ref="D197:D228" si="24">Y197*H197/23000</f>
        <v>737.37983028689825</v>
      </c>
      <c r="E197" s="11">
        <f t="shared" ref="E197:E228" si="25">Z197*I197/23000</f>
        <v>272.59592929693309</v>
      </c>
      <c r="F197" s="11">
        <f t="shared" ref="F197:F228" si="26">AA197*J197/23000</f>
        <v>30.704744103258516</v>
      </c>
      <c r="G197" s="12">
        <f t="shared" ref="G197:G228" si="27">AB197*K197/23000</f>
        <v>499.66339158949307</v>
      </c>
      <c r="H197" s="4">
        <v>220.27144153331326</v>
      </c>
      <c r="I197" s="5">
        <v>78.745003511188187</v>
      </c>
      <c r="J197" s="5">
        <v>8.5664741839144956</v>
      </c>
      <c r="K197" s="6">
        <v>1561.993503385861</v>
      </c>
      <c r="L197" s="4">
        <v>206.54423966882223</v>
      </c>
      <c r="M197" s="5">
        <v>77.349103907877762</v>
      </c>
      <c r="N197" s="5">
        <v>8.4297745249087068</v>
      </c>
      <c r="O197" s="5">
        <v>46.752826129324241</v>
      </c>
      <c r="P197" s="6">
        <v>1761.2290099768259</v>
      </c>
      <c r="Q197" s="10">
        <v>1E-3</v>
      </c>
      <c r="R197" s="11">
        <v>1E-3</v>
      </c>
      <c r="S197" s="11">
        <v>1.0403319791417606E-2</v>
      </c>
      <c r="T197" s="11">
        <v>0</v>
      </c>
      <c r="U197" s="10">
        <v>0</v>
      </c>
      <c r="V197" s="11">
        <v>0</v>
      </c>
      <c r="W197" s="11">
        <v>0</v>
      </c>
      <c r="X197" s="11">
        <v>245.98733272028934</v>
      </c>
      <c r="Y197" s="10">
        <v>76994.711518395881</v>
      </c>
      <c r="Z197" s="11">
        <v>79620.370744394633</v>
      </c>
      <c r="AA197" s="11">
        <v>82438.713899472685</v>
      </c>
      <c r="AB197" s="12">
        <v>7357.4300927930271</v>
      </c>
    </row>
    <row r="198" spans="1:28" s="1" customFormat="1" x14ac:dyDescent="0.3">
      <c r="A198" s="327">
        <v>1</v>
      </c>
      <c r="B198" s="179">
        <v>2019</v>
      </c>
      <c r="C198" s="23" t="s">
        <v>0</v>
      </c>
      <c r="D198" s="13">
        <f t="shared" si="24"/>
        <v>886.03209300460799</v>
      </c>
      <c r="E198" s="14">
        <f t="shared" si="25"/>
        <v>377.63037831124024</v>
      </c>
      <c r="F198" s="14">
        <f t="shared" si="26"/>
        <v>41.697491111836669</v>
      </c>
      <c r="G198" s="15">
        <f t="shared" si="27"/>
        <v>534.04753008211571</v>
      </c>
      <c r="H198" s="7">
        <v>203.12563093233678</v>
      </c>
      <c r="I198" s="8">
        <v>85.647385026319228</v>
      </c>
      <c r="J198" s="8">
        <v>9.7137059360347724</v>
      </c>
      <c r="K198" s="9">
        <v>1603.8637098122654</v>
      </c>
      <c r="L198" s="7">
        <v>175.79497909817229</v>
      </c>
      <c r="M198" s="8">
        <v>72.80046031522491</v>
      </c>
      <c r="N198" s="8">
        <v>9.495786015055879</v>
      </c>
      <c r="O198" s="8">
        <v>57.107551946906341</v>
      </c>
      <c r="P198" s="9">
        <v>1916.6514257358215</v>
      </c>
      <c r="Q198" s="13">
        <v>1E-3</v>
      </c>
      <c r="R198" s="14">
        <v>1E-3</v>
      </c>
      <c r="S198" s="14">
        <v>1E-3</v>
      </c>
      <c r="T198" s="14">
        <v>0</v>
      </c>
      <c r="U198" s="13">
        <v>0</v>
      </c>
      <c r="V198" s="14">
        <v>0</v>
      </c>
      <c r="W198" s="14">
        <v>0</v>
      </c>
      <c r="X198" s="14">
        <v>369.89426787046239</v>
      </c>
      <c r="Y198" s="13">
        <v>100325.78382929109</v>
      </c>
      <c r="Z198" s="14">
        <v>101409.96947530264</v>
      </c>
      <c r="AA198" s="14">
        <v>98730.834749124973</v>
      </c>
      <c r="AB198" s="15">
        <v>7658.4395025225786</v>
      </c>
    </row>
    <row r="199" spans="1:28" s="1" customFormat="1" x14ac:dyDescent="0.3">
      <c r="A199" s="327">
        <v>1</v>
      </c>
      <c r="B199" s="179">
        <v>2020</v>
      </c>
      <c r="C199" s="23" t="s">
        <v>0</v>
      </c>
      <c r="D199" s="13">
        <f t="shared" si="24"/>
        <v>1321.6087926389769</v>
      </c>
      <c r="E199" s="14">
        <f t="shared" si="25"/>
        <v>469.99024758354284</v>
      </c>
      <c r="F199" s="14">
        <f t="shared" si="26"/>
        <v>43.73368736919096</v>
      </c>
      <c r="G199" s="15">
        <f t="shared" si="27"/>
        <v>571.66709052916724</v>
      </c>
      <c r="H199" s="7">
        <v>235.25193165296133</v>
      </c>
      <c r="I199" s="8">
        <v>93.83680040591716</v>
      </c>
      <c r="J199" s="8">
        <v>9.9747744305174848</v>
      </c>
      <c r="K199" s="9">
        <v>1669.2394456603804</v>
      </c>
      <c r="L199" s="7">
        <v>163.77216853085412</v>
      </c>
      <c r="M199" s="8">
        <v>81.582245853460932</v>
      </c>
      <c r="N199" s="8">
        <v>9.9615738198403214</v>
      </c>
      <c r="O199" s="8">
        <v>64.588611631119207</v>
      </c>
      <c r="P199" s="9">
        <v>2299.7801251387646</v>
      </c>
      <c r="Q199" s="13">
        <v>1E-3</v>
      </c>
      <c r="R199" s="14">
        <v>1E-3</v>
      </c>
      <c r="S199" s="14">
        <v>1E-3</v>
      </c>
      <c r="T199" s="14">
        <v>0</v>
      </c>
      <c r="U199" s="13">
        <v>0</v>
      </c>
      <c r="V199" s="14">
        <v>0</v>
      </c>
      <c r="W199" s="14">
        <v>0</v>
      </c>
      <c r="X199" s="14">
        <v>695.12829110950315</v>
      </c>
      <c r="Y199" s="13">
        <v>129210.42567904387</v>
      </c>
      <c r="Z199" s="14">
        <v>115197.61594236799</v>
      </c>
      <c r="AA199" s="14">
        <v>100841.86028447442</v>
      </c>
      <c r="AB199" s="15">
        <v>7876.8466179932202</v>
      </c>
    </row>
    <row r="200" spans="1:28" s="1" customFormat="1" x14ac:dyDescent="0.3">
      <c r="A200" s="327">
        <v>1</v>
      </c>
      <c r="B200" s="179">
        <v>2021</v>
      </c>
      <c r="C200" s="23" t="s">
        <v>0</v>
      </c>
      <c r="D200" s="13">
        <f t="shared" si="24"/>
        <v>1431.3853315058891</v>
      </c>
      <c r="E200" s="14">
        <f t="shared" si="25"/>
        <v>561.19658275777533</v>
      </c>
      <c r="F200" s="14">
        <f t="shared" si="26"/>
        <v>51.521307191266736</v>
      </c>
      <c r="G200" s="15">
        <f t="shared" si="27"/>
        <v>616.88953784378396</v>
      </c>
      <c r="H200" s="7">
        <v>240.82525984885294</v>
      </c>
      <c r="I200" s="8">
        <v>102.08695875236594</v>
      </c>
      <c r="J200" s="8">
        <v>10.933618845076669</v>
      </c>
      <c r="K200" s="9">
        <v>1744.5872148345049</v>
      </c>
      <c r="L200" s="7">
        <v>167.41877505614315</v>
      </c>
      <c r="M200" s="8">
        <v>88.422075727690142</v>
      </c>
      <c r="N200" s="8">
        <v>10.878980178894933</v>
      </c>
      <c r="O200" s="8">
        <v>69.012023563268542</v>
      </c>
      <c r="P200" s="9">
        <v>2479.6182907215243</v>
      </c>
      <c r="Q200" s="13">
        <v>1E-3</v>
      </c>
      <c r="R200" s="14">
        <v>1E-3</v>
      </c>
      <c r="S200" s="14">
        <v>1E-3</v>
      </c>
      <c r="T200" s="14">
        <v>0</v>
      </c>
      <c r="U200" s="13">
        <v>0</v>
      </c>
      <c r="V200" s="14">
        <v>0</v>
      </c>
      <c r="W200" s="14">
        <v>0</v>
      </c>
      <c r="X200" s="14">
        <v>804.04209945028833</v>
      </c>
      <c r="Y200" s="13">
        <v>136704.3583604889</v>
      </c>
      <c r="Z200" s="14">
        <v>126436.53568658879</v>
      </c>
      <c r="AA200" s="14">
        <v>108380.40745610294</v>
      </c>
      <c r="AB200" s="15">
        <v>8132.8461252955913</v>
      </c>
    </row>
    <row r="201" spans="1:28" s="1" customFormat="1" x14ac:dyDescent="0.3">
      <c r="A201" s="327">
        <v>1</v>
      </c>
      <c r="B201" s="179">
        <v>2022</v>
      </c>
      <c r="C201" s="23" t="s">
        <v>0</v>
      </c>
      <c r="D201" s="13">
        <f t="shared" si="24"/>
        <v>1548.1488240081999</v>
      </c>
      <c r="E201" s="14">
        <f t="shared" si="25"/>
        <v>669.37684735707512</v>
      </c>
      <c r="F201" s="14">
        <f t="shared" si="26"/>
        <v>60.733007655271656</v>
      </c>
      <c r="G201" s="15">
        <f t="shared" si="27"/>
        <v>668.39823981274367</v>
      </c>
      <c r="H201" s="7">
        <v>246.48912117863674</v>
      </c>
      <c r="I201" s="8">
        <v>111.69441292305464</v>
      </c>
      <c r="J201" s="8">
        <v>12.091646365162314</v>
      </c>
      <c r="K201" s="9">
        <v>1830.8822845256627</v>
      </c>
      <c r="L201" s="7">
        <v>171.14978354345479</v>
      </c>
      <c r="M201" s="8">
        <v>96.282815487980599</v>
      </c>
      <c r="N201" s="8">
        <v>11.979905994455937</v>
      </c>
      <c r="O201" s="8">
        <v>74.598015914172976</v>
      </c>
      <c r="P201" s="9">
        <v>2674.6204265224515</v>
      </c>
      <c r="Q201" s="13">
        <v>1E-3</v>
      </c>
      <c r="R201" s="14">
        <v>1E-3</v>
      </c>
      <c r="S201" s="14">
        <v>1E-3</v>
      </c>
      <c r="T201" s="14">
        <v>0</v>
      </c>
      <c r="U201" s="13">
        <v>0</v>
      </c>
      <c r="V201" s="14">
        <v>0</v>
      </c>
      <c r="W201" s="14">
        <v>0</v>
      </c>
      <c r="X201" s="14">
        <v>918.33515791096227</v>
      </c>
      <c r="Y201" s="13">
        <v>144458.3954939862</v>
      </c>
      <c r="Z201" s="14">
        <v>137837.40015553578</v>
      </c>
      <c r="AA201" s="14">
        <v>115522.66200041959</v>
      </c>
      <c r="AB201" s="15">
        <v>8396.585430764555</v>
      </c>
    </row>
    <row r="202" spans="1:28" s="1" customFormat="1" x14ac:dyDescent="0.3">
      <c r="A202" s="327">
        <v>1</v>
      </c>
      <c r="B202" s="179">
        <v>2023</v>
      </c>
      <c r="C202" s="23" t="s">
        <v>0</v>
      </c>
      <c r="D202" s="13">
        <f t="shared" si="24"/>
        <v>1672.529844616636</v>
      </c>
      <c r="E202" s="14">
        <f t="shared" si="25"/>
        <v>798.63682717889105</v>
      </c>
      <c r="F202" s="14">
        <f t="shared" si="26"/>
        <v>71.611000962689388</v>
      </c>
      <c r="G202" s="15">
        <f t="shared" si="27"/>
        <v>725.47184930062292</v>
      </c>
      <c r="H202" s="7">
        <v>252.27716200831682</v>
      </c>
      <c r="I202" s="8">
        <v>122.9700717039689</v>
      </c>
      <c r="J202" s="8">
        <v>13.489218924630448</v>
      </c>
      <c r="K202" s="9">
        <v>1927.8411548825893</v>
      </c>
      <c r="L202" s="7">
        <v>174.95327832372288</v>
      </c>
      <c r="M202" s="8">
        <v>105.27934409416501</v>
      </c>
      <c r="N202" s="8">
        <v>13.307910262931671</v>
      </c>
      <c r="O202" s="8">
        <v>81.576099049140012</v>
      </c>
      <c r="P202" s="9">
        <v>2889.5290058847836</v>
      </c>
      <c r="Q202" s="13">
        <v>1E-3</v>
      </c>
      <c r="R202" s="14">
        <v>1E-3</v>
      </c>
      <c r="S202" s="14">
        <v>1E-3</v>
      </c>
      <c r="T202" s="14">
        <v>0</v>
      </c>
      <c r="U202" s="13">
        <v>0</v>
      </c>
      <c r="V202" s="14">
        <v>0</v>
      </c>
      <c r="W202" s="14">
        <v>0</v>
      </c>
      <c r="X202" s="14">
        <v>1043.2629500513342</v>
      </c>
      <c r="Y202" s="13">
        <v>152483.82421915166</v>
      </c>
      <c r="Z202" s="14">
        <v>149374.93953271917</v>
      </c>
      <c r="AA202" s="14">
        <v>122101.43755132055</v>
      </c>
      <c r="AB202" s="15">
        <v>8655.2009182159727</v>
      </c>
    </row>
    <row r="203" spans="1:28" s="1" customFormat="1" ht="16.2" thickBot="1" x14ac:dyDescent="0.35">
      <c r="A203" s="409">
        <v>1</v>
      </c>
      <c r="B203" s="180">
        <v>2024</v>
      </c>
      <c r="C203" s="24" t="s">
        <v>0</v>
      </c>
      <c r="D203" s="19">
        <f t="shared" si="24"/>
        <v>1804.8188583567901</v>
      </c>
      <c r="E203" s="20">
        <f t="shared" si="25"/>
        <v>951.74823099848061</v>
      </c>
      <c r="F203" s="20">
        <f t="shared" si="26"/>
        <v>84.464529543148217</v>
      </c>
      <c r="G203" s="21">
        <f t="shared" si="27"/>
        <v>790.96762402977436</v>
      </c>
      <c r="H203" s="16">
        <v>258.18468598961334</v>
      </c>
      <c r="I203" s="17">
        <v>136.15137655162454</v>
      </c>
      <c r="J203" s="17">
        <v>15.180680878960503</v>
      </c>
      <c r="K203" s="18">
        <v>2038.6422815893925</v>
      </c>
      <c r="L203" s="16">
        <v>178.81754381998374</v>
      </c>
      <c r="M203" s="17">
        <v>115.66906481518137</v>
      </c>
      <c r="N203" s="17">
        <v>14.911232014510528</v>
      </c>
      <c r="O203" s="17">
        <v>89.778041732864921</v>
      </c>
      <c r="P203" s="18">
        <v>3124.7481174502091</v>
      </c>
      <c r="Q203" s="19">
        <v>1E-3</v>
      </c>
      <c r="R203" s="20">
        <v>1E-3</v>
      </c>
      <c r="S203" s="20">
        <v>1E-3</v>
      </c>
      <c r="T203" s="20">
        <v>0</v>
      </c>
      <c r="U203" s="19">
        <v>0</v>
      </c>
      <c r="V203" s="20">
        <v>0</v>
      </c>
      <c r="W203" s="20">
        <v>0</v>
      </c>
      <c r="X203" s="20">
        <v>1175.882877593682</v>
      </c>
      <c r="Y203" s="19">
        <v>160779.61240457202</v>
      </c>
      <c r="Z203" s="20">
        <v>160778.46487776743</v>
      </c>
      <c r="AA203" s="20">
        <v>127970.81995082648</v>
      </c>
      <c r="AB203" s="21">
        <v>8923.7113921239434</v>
      </c>
    </row>
    <row r="204" spans="1:28" s="1" customFormat="1" x14ac:dyDescent="0.3">
      <c r="A204" s="47">
        <v>1</v>
      </c>
      <c r="B204" s="178">
        <v>2025</v>
      </c>
      <c r="C204" s="22" t="s">
        <v>0</v>
      </c>
      <c r="D204" s="10">
        <f t="shared" si="24"/>
        <v>1945.0191537724065</v>
      </c>
      <c r="E204" s="11">
        <f t="shared" si="25"/>
        <v>1132.883549110654</v>
      </c>
      <c r="F204" s="11">
        <f t="shared" si="26"/>
        <v>99.667454904260907</v>
      </c>
      <c r="G204" s="12">
        <f t="shared" si="27"/>
        <v>866.2830653168329</v>
      </c>
      <c r="H204" s="4">
        <v>264.19241379921044</v>
      </c>
      <c r="I204" s="5">
        <v>151.6034455460919</v>
      </c>
      <c r="J204" s="5">
        <v>17.236146790895937</v>
      </c>
      <c r="K204" s="6">
        <v>2165.1179000568645</v>
      </c>
      <c r="L204" s="4">
        <v>182.76127429192482</v>
      </c>
      <c r="M204" s="5">
        <v>127.69655405799338</v>
      </c>
      <c r="N204" s="5">
        <v>16.851639179036262</v>
      </c>
      <c r="O204" s="5">
        <v>99.008429128349434</v>
      </c>
      <c r="P204" s="6">
        <v>3383.4855258782145</v>
      </c>
      <c r="Q204" s="10">
        <v>1E-3</v>
      </c>
      <c r="R204" s="11">
        <v>1E-3</v>
      </c>
      <c r="S204" s="11">
        <v>1E-3</v>
      </c>
      <c r="T204" s="11">
        <v>0</v>
      </c>
      <c r="U204" s="10">
        <v>0</v>
      </c>
      <c r="V204" s="11">
        <v>0</v>
      </c>
      <c r="W204" s="11">
        <v>0</v>
      </c>
      <c r="X204" s="11">
        <v>1317.3750549496992</v>
      </c>
      <c r="Y204" s="10">
        <v>169329.01249301143</v>
      </c>
      <c r="Z204" s="11">
        <v>171871.56621465541</v>
      </c>
      <c r="AA204" s="11">
        <v>132996.74751022726</v>
      </c>
      <c r="AB204" s="12">
        <v>9202.5060167688152</v>
      </c>
    </row>
    <row r="205" spans="1:28" s="1" customFormat="1" x14ac:dyDescent="0.3">
      <c r="A205" s="327">
        <v>1</v>
      </c>
      <c r="B205" s="179">
        <v>2026</v>
      </c>
      <c r="C205" s="23" t="s">
        <v>0</v>
      </c>
      <c r="D205" s="13">
        <f t="shared" si="24"/>
        <v>2128.3314009610153</v>
      </c>
      <c r="E205" s="14">
        <f t="shared" si="25"/>
        <v>1357.4945156998826</v>
      </c>
      <c r="F205" s="14">
        <f t="shared" si="26"/>
        <v>118.56599271448627</v>
      </c>
      <c r="G205" s="15">
        <f t="shared" si="27"/>
        <v>952.99657674069374</v>
      </c>
      <c r="H205" s="7">
        <v>252.42625650322032</v>
      </c>
      <c r="I205" s="8">
        <v>169.82614312101447</v>
      </c>
      <c r="J205" s="8">
        <v>19.749723227498642</v>
      </c>
      <c r="K205" s="9">
        <v>2312.1099752777063</v>
      </c>
      <c r="L205" s="7">
        <v>175.53851362316666</v>
      </c>
      <c r="M205" s="8">
        <v>141.75418002274301</v>
      </c>
      <c r="N205" s="8">
        <v>19.241660778526462</v>
      </c>
      <c r="O205" s="8">
        <v>119.61994127235822</v>
      </c>
      <c r="P205" s="9">
        <v>3590.855245237819</v>
      </c>
      <c r="Q205" s="13">
        <v>1E-3</v>
      </c>
      <c r="R205" s="14">
        <v>1E-3</v>
      </c>
      <c r="S205" s="14">
        <v>1E-3</v>
      </c>
      <c r="T205" s="14">
        <v>0</v>
      </c>
      <c r="U205" s="13">
        <v>0</v>
      </c>
      <c r="V205" s="14">
        <v>0</v>
      </c>
      <c r="W205" s="14">
        <v>0</v>
      </c>
      <c r="X205" s="14">
        <v>1398.3642112324708</v>
      </c>
      <c r="Y205" s="13">
        <v>193924.44708492066</v>
      </c>
      <c r="Z205" s="14">
        <v>183849.04283464121</v>
      </c>
      <c r="AA205" s="14">
        <v>138078.7872832671</v>
      </c>
      <c r="AB205" s="15">
        <v>9480.0513381303535</v>
      </c>
    </row>
    <row r="206" spans="1:28" s="1" customFormat="1" x14ac:dyDescent="0.3">
      <c r="A206" s="327">
        <v>1</v>
      </c>
      <c r="B206" s="179">
        <v>2027</v>
      </c>
      <c r="C206" s="23" t="s">
        <v>0</v>
      </c>
      <c r="D206" s="13">
        <f t="shared" si="24"/>
        <v>2326.241413022894</v>
      </c>
      <c r="E206" s="14">
        <f t="shared" si="25"/>
        <v>1624.3519175048889</v>
      </c>
      <c r="F206" s="14">
        <f t="shared" si="26"/>
        <v>141.2192469307175</v>
      </c>
      <c r="G206" s="15">
        <f t="shared" si="27"/>
        <v>1052.3709079010171</v>
      </c>
      <c r="H206" s="7">
        <v>239.04477620648294</v>
      </c>
      <c r="I206" s="8">
        <v>191.28528015310627</v>
      </c>
      <c r="J206" s="8">
        <v>22.829555304699362</v>
      </c>
      <c r="K206" s="9">
        <v>2478.0008331808135</v>
      </c>
      <c r="L206" s="7">
        <v>167.24273722856398</v>
      </c>
      <c r="M206" s="8">
        <v>158.16588354548298</v>
      </c>
      <c r="N206" s="8">
        <v>22.171342085694704</v>
      </c>
      <c r="O206" s="8">
        <v>147.21869246472457</v>
      </c>
      <c r="P206" s="9">
        <v>3817.951938197265</v>
      </c>
      <c r="Q206" s="13">
        <v>1E-3</v>
      </c>
      <c r="R206" s="14">
        <v>1E-3</v>
      </c>
      <c r="S206" s="14">
        <v>1E-3</v>
      </c>
      <c r="T206" s="14">
        <v>0</v>
      </c>
      <c r="U206" s="13">
        <v>0</v>
      </c>
      <c r="V206" s="14">
        <v>0</v>
      </c>
      <c r="W206" s="14">
        <v>0</v>
      </c>
      <c r="X206" s="14">
        <v>1487.1687974811764</v>
      </c>
      <c r="Y206" s="13">
        <v>223822.30370644483</v>
      </c>
      <c r="Z206" s="14">
        <v>195310.8680014956</v>
      </c>
      <c r="AA206" s="14">
        <v>142273.58509860712</v>
      </c>
      <c r="AB206" s="15">
        <v>9767.7654331754002</v>
      </c>
    </row>
    <row r="207" spans="1:28" s="1" customFormat="1" x14ac:dyDescent="0.3">
      <c r="A207" s="327">
        <v>1</v>
      </c>
      <c r="B207" s="179">
        <v>2028</v>
      </c>
      <c r="C207" s="23" t="s">
        <v>0</v>
      </c>
      <c r="D207" s="13">
        <f t="shared" si="24"/>
        <v>2546.0461849395265</v>
      </c>
      <c r="E207" s="14">
        <f t="shared" si="25"/>
        <v>1943.8324484223322</v>
      </c>
      <c r="F207" s="14">
        <f t="shared" si="26"/>
        <v>168.40975117790953</v>
      </c>
      <c r="G207" s="15">
        <f t="shared" si="27"/>
        <v>1167.2602670488966</v>
      </c>
      <c r="H207" s="7">
        <v>224.48072915146116</v>
      </c>
      <c r="I207" s="8">
        <v>216.73957620459848</v>
      </c>
      <c r="J207" s="8">
        <v>26.622822396690015</v>
      </c>
      <c r="K207" s="9">
        <v>2667.0878436120602</v>
      </c>
      <c r="L207" s="7">
        <v>157.98803497353674</v>
      </c>
      <c r="M207" s="8">
        <v>177.31451879588744</v>
      </c>
      <c r="N207" s="8">
        <v>25.782726478547598</v>
      </c>
      <c r="O207" s="8">
        <v>184.32002782658941</v>
      </c>
      <c r="P207" s="9">
        <v>4084.5943141445232</v>
      </c>
      <c r="Q207" s="13">
        <v>1E-3</v>
      </c>
      <c r="R207" s="14">
        <v>1E-3</v>
      </c>
      <c r="S207" s="14">
        <v>0</v>
      </c>
      <c r="T207" s="14">
        <v>0</v>
      </c>
      <c r="U207" s="13">
        <v>0</v>
      </c>
      <c r="V207" s="14">
        <v>0</v>
      </c>
      <c r="W207" s="14">
        <v>3.8221416266931305E-2</v>
      </c>
      <c r="X207" s="14">
        <v>1601.8254983590516</v>
      </c>
      <c r="Y207" s="13">
        <v>260864.5404661808</v>
      </c>
      <c r="Z207" s="14">
        <v>206275.87769900367</v>
      </c>
      <c r="AA207" s="14">
        <v>145492.62356096014</v>
      </c>
      <c r="AB207" s="15">
        <v>10066.029960890046</v>
      </c>
    </row>
    <row r="208" spans="1:28" s="1" customFormat="1" x14ac:dyDescent="0.3">
      <c r="A208" s="327">
        <v>1</v>
      </c>
      <c r="B208" s="179">
        <v>2029</v>
      </c>
      <c r="C208" s="23" t="s">
        <v>0</v>
      </c>
      <c r="D208" s="13">
        <f t="shared" si="24"/>
        <v>2792.7323835564375</v>
      </c>
      <c r="E208" s="14">
        <f t="shared" si="25"/>
        <v>2326.973211540821</v>
      </c>
      <c r="F208" s="14">
        <f t="shared" si="26"/>
        <v>201.23675766845136</v>
      </c>
      <c r="G208" s="15">
        <f t="shared" si="27"/>
        <v>1301.2647478531676</v>
      </c>
      <c r="H208" s="7">
        <v>209.01373070324692</v>
      </c>
      <c r="I208" s="8">
        <v>247.03106126891646</v>
      </c>
      <c r="J208" s="8">
        <v>31.332146350885438</v>
      </c>
      <c r="K208" s="9">
        <v>2884.6646898017789</v>
      </c>
      <c r="L208" s="7">
        <v>148.03180726421806</v>
      </c>
      <c r="M208" s="8">
        <v>199.75893327764248</v>
      </c>
      <c r="N208" s="8">
        <v>30.246950929643365</v>
      </c>
      <c r="O208" s="8">
        <v>233.7512950572079</v>
      </c>
      <c r="P208" s="9">
        <v>4411.9156385965416</v>
      </c>
      <c r="Q208" s="13">
        <v>1E-3</v>
      </c>
      <c r="R208" s="14">
        <v>1E-3</v>
      </c>
      <c r="S208" s="14">
        <v>0</v>
      </c>
      <c r="T208" s="14">
        <v>0</v>
      </c>
      <c r="U208" s="13">
        <v>0</v>
      </c>
      <c r="V208" s="14">
        <v>0</v>
      </c>
      <c r="W208" s="14">
        <v>8.6270931548641572E-2</v>
      </c>
      <c r="X208" s="14">
        <v>1761.0012438519709</v>
      </c>
      <c r="Y208" s="13">
        <v>307313.99609815318</v>
      </c>
      <c r="Z208" s="14">
        <v>216654.47086096162</v>
      </c>
      <c r="AA208" s="14">
        <v>147721.93945926666</v>
      </c>
      <c r="AB208" s="15">
        <v>10375.240251122375</v>
      </c>
    </row>
    <row r="209" spans="1:28" s="1" customFormat="1" x14ac:dyDescent="0.3">
      <c r="A209" s="327">
        <v>1</v>
      </c>
      <c r="B209" s="179">
        <v>2030</v>
      </c>
      <c r="C209" s="23" t="s">
        <v>0</v>
      </c>
      <c r="D209" s="13">
        <f t="shared" si="24"/>
        <v>3066.3245321771419</v>
      </c>
      <c r="E209" s="14">
        <f t="shared" si="25"/>
        <v>2785.9443868689891</v>
      </c>
      <c r="F209" s="14">
        <f t="shared" si="26"/>
        <v>240.99729078716166</v>
      </c>
      <c r="G209" s="15">
        <f t="shared" si="27"/>
        <v>1458.0041265452933</v>
      </c>
      <c r="H209" s="7">
        <v>192.87030596747252</v>
      </c>
      <c r="I209" s="8">
        <v>283.19270340244015</v>
      </c>
      <c r="J209" s="8">
        <v>37.217899739953573</v>
      </c>
      <c r="K209" s="9">
        <v>3135.2565670343297</v>
      </c>
      <c r="L209" s="7">
        <v>137.6505871890048</v>
      </c>
      <c r="M209" s="8">
        <v>226.17855620205586</v>
      </c>
      <c r="N209" s="8">
        <v>35.79373031200511</v>
      </c>
      <c r="O209" s="8">
        <v>298.97322380589941</v>
      </c>
      <c r="P209" s="9">
        <v>4818.3150008001994</v>
      </c>
      <c r="Q209" s="13">
        <v>1E-3</v>
      </c>
      <c r="R209" s="14">
        <v>1E-3</v>
      </c>
      <c r="S209" s="14">
        <v>0</v>
      </c>
      <c r="T209" s="14">
        <v>0</v>
      </c>
      <c r="U209" s="13">
        <v>0</v>
      </c>
      <c r="V209" s="14">
        <v>0</v>
      </c>
      <c r="W209" s="14">
        <v>0.14404252568656961</v>
      </c>
      <c r="X209" s="14">
        <v>1982.030657571768</v>
      </c>
      <c r="Y209" s="13">
        <v>365662.63472391828</v>
      </c>
      <c r="Z209" s="14">
        <v>226265.43737932562</v>
      </c>
      <c r="AA209" s="14">
        <v>148932.03879944765</v>
      </c>
      <c r="AB209" s="15">
        <v>10695.805652123066</v>
      </c>
    </row>
    <row r="210" spans="1:28" s="1" customFormat="1" ht="16.2" thickBot="1" x14ac:dyDescent="0.35">
      <c r="A210" s="409">
        <v>2</v>
      </c>
      <c r="B210" s="180">
        <v>2018</v>
      </c>
      <c r="C210" s="24" t="s">
        <v>1</v>
      </c>
      <c r="D210" s="19">
        <f t="shared" si="24"/>
        <v>324.94882447403575</v>
      </c>
      <c r="E210" s="20">
        <f t="shared" si="25"/>
        <v>1433.7402363196734</v>
      </c>
      <c r="F210" s="20">
        <f t="shared" si="26"/>
        <v>123.12899106498698</v>
      </c>
      <c r="G210" s="21">
        <f t="shared" si="27"/>
        <v>100.97715813542465</v>
      </c>
      <c r="H210" s="16">
        <v>95.48810102722291</v>
      </c>
      <c r="I210" s="17">
        <v>414.04894000327295</v>
      </c>
      <c r="J210" s="17">
        <v>33.830309604790394</v>
      </c>
      <c r="K210" s="18">
        <v>332.10403618883601</v>
      </c>
      <c r="L210" s="16">
        <v>95.065742750544885</v>
      </c>
      <c r="M210" s="17">
        <v>421.23042051868026</v>
      </c>
      <c r="N210" s="17">
        <v>33.888387268538104</v>
      </c>
      <c r="O210" s="17">
        <v>49.947741995221875</v>
      </c>
      <c r="P210" s="18">
        <v>4003.5527529301162</v>
      </c>
      <c r="Q210" s="19">
        <v>1E-3</v>
      </c>
      <c r="R210" s="20">
        <v>1E-3</v>
      </c>
      <c r="S210" s="20">
        <v>1E-3</v>
      </c>
      <c r="T210" s="20">
        <v>0</v>
      </c>
      <c r="U210" s="19">
        <v>0</v>
      </c>
      <c r="V210" s="20">
        <v>0</v>
      </c>
      <c r="W210" s="20">
        <v>0</v>
      </c>
      <c r="X210" s="20">
        <v>3721.3954587365024</v>
      </c>
      <c r="Y210" s="19">
        <v>78269.678446868405</v>
      </c>
      <c r="Z210" s="20">
        <v>79642.820568727504</v>
      </c>
      <c r="AA210" s="20">
        <v>83710.933407883815</v>
      </c>
      <c r="AB210" s="21">
        <v>6993.2141258114561</v>
      </c>
    </row>
    <row r="211" spans="1:28" s="1" customFormat="1" x14ac:dyDescent="0.3">
      <c r="A211" s="47">
        <v>2</v>
      </c>
      <c r="B211" s="178">
        <v>2019</v>
      </c>
      <c r="C211" s="22" t="s">
        <v>1</v>
      </c>
      <c r="D211" s="10">
        <f t="shared" si="24"/>
        <v>73.814520858386061</v>
      </c>
      <c r="E211" s="11">
        <f t="shared" si="25"/>
        <v>1450.7831052367892</v>
      </c>
      <c r="F211" s="11">
        <f t="shared" si="26"/>
        <v>164.53506334518468</v>
      </c>
      <c r="G211" s="12">
        <f t="shared" si="27"/>
        <v>107.28991285426872</v>
      </c>
      <c r="H211" s="4">
        <v>12.886107304533926</v>
      </c>
      <c r="I211" s="5">
        <v>327.91535090524792</v>
      </c>
      <c r="J211" s="5">
        <v>37.840819643163869</v>
      </c>
      <c r="K211" s="6">
        <v>338.28726865841884</v>
      </c>
      <c r="L211" s="4">
        <v>66.907461038840353</v>
      </c>
      <c r="M211" s="5">
        <v>410.3125991113593</v>
      </c>
      <c r="N211" s="5">
        <v>39.349731698477385</v>
      </c>
      <c r="O211" s="5">
        <v>38.024402985827251</v>
      </c>
      <c r="P211" s="6">
        <v>3252.6768033956146</v>
      </c>
      <c r="Q211" s="10">
        <v>1E-3</v>
      </c>
      <c r="R211" s="11">
        <v>1E-3</v>
      </c>
      <c r="S211" s="11">
        <v>1E-3</v>
      </c>
      <c r="T211" s="11">
        <v>0</v>
      </c>
      <c r="U211" s="10">
        <v>0</v>
      </c>
      <c r="V211" s="11">
        <v>0</v>
      </c>
      <c r="W211" s="11">
        <v>0</v>
      </c>
      <c r="X211" s="11">
        <v>2952.412937723022</v>
      </c>
      <c r="Y211" s="10">
        <v>131749.17293646454</v>
      </c>
      <c r="Z211" s="11">
        <v>101758.00348574696</v>
      </c>
      <c r="AA211" s="11">
        <v>100005.93255180458</v>
      </c>
      <c r="AB211" s="12">
        <v>7294.5931587507548</v>
      </c>
    </row>
    <row r="212" spans="1:28" s="1" customFormat="1" x14ac:dyDescent="0.3">
      <c r="A212" s="327">
        <v>2</v>
      </c>
      <c r="B212" s="179">
        <v>2020</v>
      </c>
      <c r="C212" s="23" t="s">
        <v>1</v>
      </c>
      <c r="D212" s="13">
        <f t="shared" si="24"/>
        <v>72.02030173499206</v>
      </c>
      <c r="E212" s="14">
        <f t="shared" si="25"/>
        <v>1834.1119277564724</v>
      </c>
      <c r="F212" s="14">
        <f t="shared" si="26"/>
        <v>174.46192501346096</v>
      </c>
      <c r="G212" s="15">
        <f t="shared" si="27"/>
        <v>114.37861086170965</v>
      </c>
      <c r="H212" s="7">
        <v>12.687396187170291</v>
      </c>
      <c r="I212" s="8">
        <v>364.13340965745823</v>
      </c>
      <c r="J212" s="8">
        <v>39.293602532734383</v>
      </c>
      <c r="K212" s="9">
        <v>350.14772164288217</v>
      </c>
      <c r="L212" s="7">
        <v>75.009595139470647</v>
      </c>
      <c r="M212" s="8">
        <v>460.26749708156103</v>
      </c>
      <c r="N212" s="8">
        <v>40.625866957374612</v>
      </c>
      <c r="O212" s="8">
        <v>38.47909247095717</v>
      </c>
      <c r="P212" s="9">
        <v>3629.9958570889116</v>
      </c>
      <c r="Q212" s="13">
        <v>1E-3</v>
      </c>
      <c r="R212" s="14">
        <v>1E-3</v>
      </c>
      <c r="S212" s="14">
        <v>1E-3</v>
      </c>
      <c r="T212" s="14">
        <v>0</v>
      </c>
      <c r="U212" s="13">
        <v>0</v>
      </c>
      <c r="V212" s="14">
        <v>0</v>
      </c>
      <c r="W212" s="14">
        <v>0</v>
      </c>
      <c r="X212" s="14">
        <v>3318.3262279169867</v>
      </c>
      <c r="Y212" s="13">
        <v>130560.03891325351</v>
      </c>
      <c r="Z212" s="14">
        <v>115849.22783680318</v>
      </c>
      <c r="AA212" s="14">
        <v>102119.02235145782</v>
      </c>
      <c r="AB212" s="15">
        <v>7513.1377050695119</v>
      </c>
    </row>
    <row r="213" spans="1:28" s="1" customFormat="1" x14ac:dyDescent="0.3">
      <c r="A213" s="327">
        <v>2</v>
      </c>
      <c r="B213" s="179">
        <v>2021</v>
      </c>
      <c r="C213" s="23" t="s">
        <v>1</v>
      </c>
      <c r="D213" s="13">
        <f t="shared" si="24"/>
        <v>77.932067499706349</v>
      </c>
      <c r="E213" s="14">
        <f t="shared" si="25"/>
        <v>2206.1778072075322</v>
      </c>
      <c r="F213" s="14">
        <f t="shared" si="26"/>
        <v>205.29394070776891</v>
      </c>
      <c r="G213" s="15">
        <f t="shared" si="27"/>
        <v>123.65751592190944</v>
      </c>
      <c r="H213" s="7">
        <v>12.980860692494224</v>
      </c>
      <c r="I213" s="8">
        <v>397.28240662979846</v>
      </c>
      <c r="J213" s="8">
        <v>43.057786101077305</v>
      </c>
      <c r="K213" s="9">
        <v>366.07200714891189</v>
      </c>
      <c r="L213" s="7">
        <v>76.340282678394473</v>
      </c>
      <c r="M213" s="8">
        <v>506.04047358818002</v>
      </c>
      <c r="N213" s="8">
        <v>44.658749965993813</v>
      </c>
      <c r="O213" s="8">
        <v>37.861828827721325</v>
      </c>
      <c r="P213" s="9">
        <v>4062.1728675853833</v>
      </c>
      <c r="Q213" s="13">
        <v>1E-3</v>
      </c>
      <c r="R213" s="14">
        <v>1E-3</v>
      </c>
      <c r="S213" s="14">
        <v>1E-3</v>
      </c>
      <c r="T213" s="14">
        <v>0</v>
      </c>
      <c r="U213" s="13">
        <v>0</v>
      </c>
      <c r="V213" s="14">
        <v>0</v>
      </c>
      <c r="W213" s="14">
        <v>0</v>
      </c>
      <c r="X213" s="14">
        <v>3733.9616892641925</v>
      </c>
      <c r="Y213" s="13">
        <v>138083.10519268317</v>
      </c>
      <c r="Z213" s="14">
        <v>127722.97166699477</v>
      </c>
      <c r="AA213" s="14">
        <v>109661.01752641078</v>
      </c>
      <c r="AB213" s="15">
        <v>7769.2989648535895</v>
      </c>
    </row>
    <row r="214" spans="1:28" s="1" customFormat="1" x14ac:dyDescent="0.3">
      <c r="A214" s="327">
        <v>2</v>
      </c>
      <c r="B214" s="179">
        <v>2022</v>
      </c>
      <c r="C214" s="23" t="s">
        <v>1</v>
      </c>
      <c r="D214" s="13">
        <f t="shared" si="24"/>
        <v>84.237109617257275</v>
      </c>
      <c r="E214" s="14">
        <f t="shared" si="25"/>
        <v>2652.896801907928</v>
      </c>
      <c r="F214" s="14">
        <f t="shared" si="26"/>
        <v>241.70148896482661</v>
      </c>
      <c r="G214" s="15">
        <f t="shared" si="27"/>
        <v>134.22758144456026</v>
      </c>
      <c r="H214" s="7">
        <v>13.282220718052523</v>
      </c>
      <c r="I214" s="8">
        <v>435.95798804709284</v>
      </c>
      <c r="J214" s="8">
        <v>47.591502606728078</v>
      </c>
      <c r="K214" s="9">
        <v>384.30936877066006</v>
      </c>
      <c r="L214" s="7">
        <v>77.697172673760349</v>
      </c>
      <c r="M214" s="8">
        <v>558.69014615868628</v>
      </c>
      <c r="N214" s="8">
        <v>49.438266623223512</v>
      </c>
      <c r="O214" s="8">
        <v>37.50394259873412</v>
      </c>
      <c r="P214" s="9">
        <v>4564.2999599612585</v>
      </c>
      <c r="Q214" s="13">
        <v>1E-3</v>
      </c>
      <c r="R214" s="14">
        <v>1E-3</v>
      </c>
      <c r="S214" s="14">
        <v>1E-3</v>
      </c>
      <c r="T214" s="14">
        <v>0</v>
      </c>
      <c r="U214" s="13">
        <v>0</v>
      </c>
      <c r="V214" s="14">
        <v>0</v>
      </c>
      <c r="W214" s="14">
        <v>0</v>
      </c>
      <c r="X214" s="14">
        <v>4217.493533789333</v>
      </c>
      <c r="Y214" s="13">
        <v>145868.19194802482</v>
      </c>
      <c r="Z214" s="14">
        <v>139959.8771368108</v>
      </c>
      <c r="AA214" s="14">
        <v>116809.38700609778</v>
      </c>
      <c r="AB214" s="15">
        <v>8033.2009159714762</v>
      </c>
    </row>
    <row r="215" spans="1:28" s="1" customFormat="1" x14ac:dyDescent="0.3">
      <c r="A215" s="327">
        <v>2</v>
      </c>
      <c r="B215" s="179">
        <v>2023</v>
      </c>
      <c r="C215" s="23" t="s">
        <v>1</v>
      </c>
      <c r="D215" s="13">
        <f t="shared" si="24"/>
        <v>90.957271854087665</v>
      </c>
      <c r="E215" s="14">
        <f t="shared" si="25"/>
        <v>3192.3923822229322</v>
      </c>
      <c r="F215" s="14">
        <f t="shared" si="26"/>
        <v>284.69980360013307</v>
      </c>
      <c r="G215" s="15">
        <f t="shared" si="27"/>
        <v>145.92777030564434</v>
      </c>
      <c r="H215" s="7">
        <v>13.590842345190129</v>
      </c>
      <c r="I215" s="8">
        <v>481.42453588804688</v>
      </c>
      <c r="J215" s="8">
        <v>53.064785821898951</v>
      </c>
      <c r="K215" s="9">
        <v>404.76942599250958</v>
      </c>
      <c r="L215" s="7">
        <v>79.074102696525543</v>
      </c>
      <c r="M215" s="8">
        <v>619.25080292210407</v>
      </c>
      <c r="N215" s="8">
        <v>55.137307563378435</v>
      </c>
      <c r="O215" s="8">
        <v>37.419922085534665</v>
      </c>
      <c r="P215" s="9">
        <v>5153.2360950716084</v>
      </c>
      <c r="Q215" s="13">
        <v>1E-3</v>
      </c>
      <c r="R215" s="14">
        <v>1E-3</v>
      </c>
      <c r="S215" s="14">
        <v>1E-3</v>
      </c>
      <c r="T215" s="14">
        <v>0</v>
      </c>
      <c r="U215" s="13">
        <v>0</v>
      </c>
      <c r="V215" s="14">
        <v>0</v>
      </c>
      <c r="W215" s="14">
        <v>0</v>
      </c>
      <c r="X215" s="14">
        <v>4785.8855911646333</v>
      </c>
      <c r="Y215" s="13">
        <v>153928.44678125432</v>
      </c>
      <c r="Z215" s="14">
        <v>152516.16674602166</v>
      </c>
      <c r="AA215" s="14">
        <v>123398.13270481101</v>
      </c>
      <c r="AB215" s="15">
        <v>8291.9768675708492</v>
      </c>
    </row>
    <row r="216" spans="1:28" s="1" customFormat="1" x14ac:dyDescent="0.3">
      <c r="A216" s="327">
        <v>2</v>
      </c>
      <c r="B216" s="179">
        <v>2024</v>
      </c>
      <c r="C216" s="23" t="s">
        <v>1</v>
      </c>
      <c r="D216" s="13">
        <f t="shared" si="24"/>
        <v>98.103800503902335</v>
      </c>
      <c r="E216" s="14">
        <f t="shared" si="25"/>
        <v>3840.7151017087699</v>
      </c>
      <c r="F216" s="14">
        <f t="shared" si="26"/>
        <v>335.53630113029607</v>
      </c>
      <c r="G216" s="15">
        <f t="shared" si="27"/>
        <v>159.349920579876</v>
      </c>
      <c r="H216" s="7">
        <v>13.905877077088185</v>
      </c>
      <c r="I216" s="8">
        <v>534.78908594356449</v>
      </c>
      <c r="J216" s="8">
        <v>59.693469248351093</v>
      </c>
      <c r="K216" s="9">
        <v>428.12764199602327</v>
      </c>
      <c r="L216" s="7">
        <v>80.466576555306602</v>
      </c>
      <c r="M216" s="8">
        <v>689.33019955082477</v>
      </c>
      <c r="N216" s="8">
        <v>61.94607933526742</v>
      </c>
      <c r="O216" s="8">
        <v>37.578239080462595</v>
      </c>
      <c r="P216" s="9">
        <v>5839.3975273195465</v>
      </c>
      <c r="Q216" s="13">
        <v>1E-3</v>
      </c>
      <c r="R216" s="14">
        <v>1E-3</v>
      </c>
      <c r="S216" s="14">
        <v>1E-3</v>
      </c>
      <c r="T216" s="14">
        <v>0</v>
      </c>
      <c r="U216" s="13">
        <v>0</v>
      </c>
      <c r="V216" s="14">
        <v>0</v>
      </c>
      <c r="W216" s="14">
        <v>0</v>
      </c>
      <c r="X216" s="14">
        <v>5448.8471244039865</v>
      </c>
      <c r="Y216" s="13">
        <v>162261.42364708931</v>
      </c>
      <c r="Z216" s="14">
        <v>165179.97405172125</v>
      </c>
      <c r="AA216" s="14">
        <v>129282.73432876385</v>
      </c>
      <c r="AB216" s="15">
        <v>8560.6436348045736</v>
      </c>
    </row>
    <row r="217" spans="1:28" s="1" customFormat="1" ht="16.2" thickBot="1" x14ac:dyDescent="0.35">
      <c r="A217" s="409">
        <v>2</v>
      </c>
      <c r="B217" s="180">
        <v>2025</v>
      </c>
      <c r="C217" s="24" t="s">
        <v>1</v>
      </c>
      <c r="D217" s="19">
        <f t="shared" si="24"/>
        <v>105.67511342504052</v>
      </c>
      <c r="E217" s="20">
        <f t="shared" si="25"/>
        <v>4619.508696398012</v>
      </c>
      <c r="F217" s="20">
        <f t="shared" si="26"/>
        <v>395.70931160918803</v>
      </c>
      <c r="G217" s="21">
        <f t="shared" si="27"/>
        <v>174.77863264875961</v>
      </c>
      <c r="H217" s="16">
        <v>14.226299854427696</v>
      </c>
      <c r="I217" s="17">
        <v>597.59250957695235</v>
      </c>
      <c r="J217" s="17">
        <v>67.752787965231661</v>
      </c>
      <c r="K217" s="18">
        <v>454.76190641855578</v>
      </c>
      <c r="L217" s="16">
        <v>81.882928810651038</v>
      </c>
      <c r="M217" s="17">
        <v>770.69270211924913</v>
      </c>
      <c r="N217" s="17">
        <v>70.105675625831864</v>
      </c>
      <c r="O217" s="17">
        <v>37.977287294021451</v>
      </c>
      <c r="P217" s="18">
        <v>6641.2802802232418</v>
      </c>
      <c r="Q217" s="19">
        <v>1E-3</v>
      </c>
      <c r="R217" s="20">
        <v>1E-3</v>
      </c>
      <c r="S217" s="20">
        <v>1E-3</v>
      </c>
      <c r="T217" s="20">
        <v>0</v>
      </c>
      <c r="U217" s="19">
        <v>0</v>
      </c>
      <c r="V217" s="20">
        <v>0</v>
      </c>
      <c r="W217" s="20">
        <v>0</v>
      </c>
      <c r="X217" s="20">
        <v>6224.4946610987081</v>
      </c>
      <c r="Y217" s="19">
        <v>170847.4890622716</v>
      </c>
      <c r="Z217" s="20">
        <v>177794.564547621</v>
      </c>
      <c r="AA217" s="20">
        <v>134331.21263853819</v>
      </c>
      <c r="AB217" s="21">
        <v>8839.5894514999454</v>
      </c>
    </row>
    <row r="218" spans="1:28" s="1" customFormat="1" x14ac:dyDescent="0.3">
      <c r="A218" s="47">
        <v>2</v>
      </c>
      <c r="B218" s="178">
        <v>2026</v>
      </c>
      <c r="C218" s="22" t="s">
        <v>1</v>
      </c>
      <c r="D218" s="10">
        <f t="shared" si="24"/>
        <v>115.50679475049311</v>
      </c>
      <c r="E218" s="11">
        <f t="shared" si="25"/>
        <v>5593.5565640681161</v>
      </c>
      <c r="F218" s="11">
        <f t="shared" si="26"/>
        <v>470.5047347165135</v>
      </c>
      <c r="G218" s="12">
        <f t="shared" si="27"/>
        <v>192.5740817115076</v>
      </c>
      <c r="H218" s="4">
        <v>13.585144600320769</v>
      </c>
      <c r="I218" s="5">
        <v>671.90291453091822</v>
      </c>
      <c r="J218" s="5">
        <v>77.610780656381465</v>
      </c>
      <c r="K218" s="6">
        <v>485.80197378087138</v>
      </c>
      <c r="L218" s="4">
        <v>78.349608190083956</v>
      </c>
      <c r="M218" s="5">
        <v>865.97759240719301</v>
      </c>
      <c r="N218" s="5">
        <v>80.049242188083937</v>
      </c>
      <c r="O218" s="5">
        <v>37.630252730144399</v>
      </c>
      <c r="P218" s="6">
        <v>7692.9282047557272</v>
      </c>
      <c r="Q218" s="10">
        <v>1E-3</v>
      </c>
      <c r="R218" s="11">
        <v>1E-3</v>
      </c>
      <c r="S218" s="11">
        <v>1E-3</v>
      </c>
      <c r="T218" s="11">
        <v>0</v>
      </c>
      <c r="U218" s="10">
        <v>0</v>
      </c>
      <c r="V218" s="11">
        <v>0</v>
      </c>
      <c r="W218" s="11">
        <v>0</v>
      </c>
      <c r="X218" s="11">
        <v>7244.7554837049993</v>
      </c>
      <c r="Y218" s="10">
        <v>195555.98099402001</v>
      </c>
      <c r="Z218" s="11">
        <v>191473.79508449303</v>
      </c>
      <c r="AA218" s="11">
        <v>139434.35186397671</v>
      </c>
      <c r="AB218" s="12">
        <v>9117.3031778634504</v>
      </c>
    </row>
    <row r="219" spans="1:28" s="1" customFormat="1" x14ac:dyDescent="0.3">
      <c r="A219" s="327">
        <v>2</v>
      </c>
      <c r="B219" s="179">
        <v>2027</v>
      </c>
      <c r="C219" s="23" t="s">
        <v>1</v>
      </c>
      <c r="D219" s="13">
        <f t="shared" si="24"/>
        <v>126.22118621548898</v>
      </c>
      <c r="E219" s="14">
        <f t="shared" si="25"/>
        <v>6766.4810518624636</v>
      </c>
      <c r="F219" s="14">
        <f t="shared" si="26"/>
        <v>559.82418096741719</v>
      </c>
      <c r="G219" s="15">
        <f t="shared" si="27"/>
        <v>212.92036831085136</v>
      </c>
      <c r="H219" s="7">
        <v>12.866666646839466</v>
      </c>
      <c r="I219" s="8">
        <v>759.99107490068127</v>
      </c>
      <c r="J219" s="8">
        <v>89.672264184359705</v>
      </c>
      <c r="K219" s="9">
        <v>520.68965634890503</v>
      </c>
      <c r="L219" s="7">
        <v>74.295056879031023</v>
      </c>
      <c r="M219" s="8">
        <v>977.067086044804</v>
      </c>
      <c r="N219" s="8">
        <v>92.162012243599747</v>
      </c>
      <c r="O219" s="8">
        <v>37.659259167917043</v>
      </c>
      <c r="P219" s="9">
        <v>8935.4477030155776</v>
      </c>
      <c r="Q219" s="13">
        <v>1E-3</v>
      </c>
      <c r="R219" s="14">
        <v>1E-3</v>
      </c>
      <c r="S219" s="14">
        <v>0</v>
      </c>
      <c r="T219" s="14">
        <v>0</v>
      </c>
      <c r="U219" s="13">
        <v>0</v>
      </c>
      <c r="V219" s="14">
        <v>0</v>
      </c>
      <c r="W219" s="14">
        <v>0.34426364038979718</v>
      </c>
      <c r="X219" s="14">
        <v>8452.4163058345912</v>
      </c>
      <c r="Y219" s="13">
        <v>225628.54565516807</v>
      </c>
      <c r="Z219" s="14">
        <v>204777.48927929834</v>
      </c>
      <c r="AA219" s="14">
        <v>143589.06044547464</v>
      </c>
      <c r="AB219" s="15">
        <v>9405.1579696986992</v>
      </c>
    </row>
    <row r="220" spans="1:28" s="1" customFormat="1" x14ac:dyDescent="0.3">
      <c r="A220" s="327">
        <v>2</v>
      </c>
      <c r="B220" s="179">
        <v>2028</v>
      </c>
      <c r="C220" s="23" t="s">
        <v>1</v>
      </c>
      <c r="D220" s="13">
        <f t="shared" si="24"/>
        <v>138.06251777491434</v>
      </c>
      <c r="E220" s="14">
        <f t="shared" si="25"/>
        <v>8191.1292552970672</v>
      </c>
      <c r="F220" s="14">
        <f t="shared" si="26"/>
        <v>667.37125701230991</v>
      </c>
      <c r="G220" s="15">
        <f t="shared" si="27"/>
        <v>236.57376437282903</v>
      </c>
      <c r="H220" s="7">
        <v>12.077038277067874</v>
      </c>
      <c r="I220" s="8">
        <v>864.70461078574635</v>
      </c>
      <c r="J220" s="8">
        <v>104.55341106859451</v>
      </c>
      <c r="K220" s="9">
        <v>560.74235036054495</v>
      </c>
      <c r="L220" s="7">
        <v>69.922265023791439</v>
      </c>
      <c r="M220" s="8">
        <v>1107.5814704390978</v>
      </c>
      <c r="N220" s="8">
        <v>106.92791588731487</v>
      </c>
      <c r="O220" s="8">
        <v>37.72714334877287</v>
      </c>
      <c r="P220" s="9">
        <v>10447.418900760282</v>
      </c>
      <c r="Q220" s="13">
        <v>1E-3</v>
      </c>
      <c r="R220" s="14">
        <v>1E-3</v>
      </c>
      <c r="S220" s="14">
        <v>0</v>
      </c>
      <c r="T220" s="14">
        <v>0</v>
      </c>
      <c r="U220" s="13">
        <v>0</v>
      </c>
      <c r="V220" s="14">
        <v>0</v>
      </c>
      <c r="W220" s="14">
        <v>0.92559133253378301</v>
      </c>
      <c r="X220" s="14">
        <v>9924.4026937485105</v>
      </c>
      <c r="Y220" s="13">
        <v>262931.84106674697</v>
      </c>
      <c r="Z220" s="14">
        <v>217873.21418425126</v>
      </c>
      <c r="AA220" s="14">
        <v>146810.50340110599</v>
      </c>
      <c r="AB220" s="15">
        <v>9703.5591784292701</v>
      </c>
    </row>
    <row r="221" spans="1:28" s="1" customFormat="1" x14ac:dyDescent="0.3">
      <c r="A221" s="327">
        <v>2</v>
      </c>
      <c r="B221" s="179">
        <v>2029</v>
      </c>
      <c r="C221" s="23" t="s">
        <v>1</v>
      </c>
      <c r="D221" s="13">
        <f t="shared" si="24"/>
        <v>151.37664953742302</v>
      </c>
      <c r="E221" s="14">
        <f t="shared" si="25"/>
        <v>9929.3805503955227</v>
      </c>
      <c r="F221" s="14">
        <f t="shared" si="26"/>
        <v>797.30009436827186</v>
      </c>
      <c r="G221" s="15">
        <f t="shared" si="27"/>
        <v>264.16151136572165</v>
      </c>
      <c r="H221" s="7">
        <v>11.239842666675907</v>
      </c>
      <c r="I221" s="8">
        <v>989.88845601335584</v>
      </c>
      <c r="J221" s="8">
        <v>123.03305032832988</v>
      </c>
      <c r="K221" s="9">
        <v>606.7885021744753</v>
      </c>
      <c r="L221" s="7">
        <v>65.276574965517284</v>
      </c>
      <c r="M221" s="8">
        <v>1261.1410843416795</v>
      </c>
      <c r="N221" s="8">
        <v>125.00377785440939</v>
      </c>
      <c r="O221" s="8">
        <v>37.824936026242206</v>
      </c>
      <c r="P221" s="9">
        <v>12301.209166415127</v>
      </c>
      <c r="Q221" s="13">
        <v>1E-3</v>
      </c>
      <c r="R221" s="14">
        <v>1E-3</v>
      </c>
      <c r="S221" s="14">
        <v>0</v>
      </c>
      <c r="T221" s="14">
        <v>0</v>
      </c>
      <c r="U221" s="13">
        <v>0</v>
      </c>
      <c r="V221" s="14">
        <v>0</v>
      </c>
      <c r="W221" s="14">
        <v>1.3909609621382135</v>
      </c>
      <c r="X221" s="14">
        <v>11732.244600266891</v>
      </c>
      <c r="Y221" s="13">
        <v>309760.82518336561</v>
      </c>
      <c r="Z221" s="14">
        <v>230708.57253841509</v>
      </c>
      <c r="AA221" s="14">
        <v>149048.58590056206</v>
      </c>
      <c r="AB221" s="15">
        <v>10012.903572890367</v>
      </c>
    </row>
    <row r="222" spans="1:28" s="1" customFormat="1" x14ac:dyDescent="0.3">
      <c r="A222" s="327">
        <v>2</v>
      </c>
      <c r="B222" s="179">
        <v>2030</v>
      </c>
      <c r="C222" s="23" t="s">
        <v>1</v>
      </c>
      <c r="D222" s="13">
        <f t="shared" si="24"/>
        <v>166.17826846241792</v>
      </c>
      <c r="E222" s="14">
        <f t="shared" si="25"/>
        <v>12047.815772125459</v>
      </c>
      <c r="F222" s="14">
        <f t="shared" si="26"/>
        <v>954.80150862754397</v>
      </c>
      <c r="G222" s="15">
        <f t="shared" si="27"/>
        <v>296.42591426525598</v>
      </c>
      <c r="H222" s="7">
        <v>10.367506979349647</v>
      </c>
      <c r="I222" s="8">
        <v>1139.9665409580077</v>
      </c>
      <c r="J222" s="8">
        <v>146.13387595607136</v>
      </c>
      <c r="K222" s="9">
        <v>659.76966882989745</v>
      </c>
      <c r="L222" s="7">
        <v>60.480003686950916</v>
      </c>
      <c r="M222" s="8">
        <v>1442.7438554782527</v>
      </c>
      <c r="N222" s="8">
        <v>147.23726027232715</v>
      </c>
      <c r="O222" s="8">
        <v>37.968677182963688</v>
      </c>
      <c r="P222" s="9">
        <v>14582.842131394355</v>
      </c>
      <c r="Q222" s="13">
        <v>1E-3</v>
      </c>
      <c r="R222" s="14">
        <v>1E-3</v>
      </c>
      <c r="S222" s="14">
        <v>0</v>
      </c>
      <c r="T222" s="14">
        <v>0</v>
      </c>
      <c r="U222" s="13">
        <v>0</v>
      </c>
      <c r="V222" s="14">
        <v>0</v>
      </c>
      <c r="W222" s="14">
        <v>1.9870812728124136</v>
      </c>
      <c r="X222" s="14">
        <v>13961.04013974742</v>
      </c>
      <c r="Y222" s="13">
        <v>368661.45180790342</v>
      </c>
      <c r="Z222" s="14">
        <v>243077.10165424313</v>
      </c>
      <c r="AA222" s="14">
        <v>150276.13929185685</v>
      </c>
      <c r="AB222" s="15">
        <v>10333.600270215906</v>
      </c>
    </row>
    <row r="223" spans="1:28" s="1" customFormat="1" x14ac:dyDescent="0.3">
      <c r="A223" s="327">
        <v>3</v>
      </c>
      <c r="B223" s="179">
        <v>2018</v>
      </c>
      <c r="C223" s="23" t="s">
        <v>2</v>
      </c>
      <c r="D223" s="13">
        <f t="shared" si="24"/>
        <v>335.90545398292704</v>
      </c>
      <c r="E223" s="14">
        <f t="shared" si="25"/>
        <v>289.99579771538453</v>
      </c>
      <c r="F223" s="14">
        <f t="shared" si="26"/>
        <v>23.781911346745375</v>
      </c>
      <c r="G223" s="15">
        <f t="shared" si="27"/>
        <v>138.22392833777454</v>
      </c>
      <c r="H223" s="7">
        <v>97.043212590161886</v>
      </c>
      <c r="I223" s="8">
        <v>82.811970084565985</v>
      </c>
      <c r="J223" s="8">
        <v>6.4309587999049471</v>
      </c>
      <c r="K223" s="9">
        <v>430.2749176737675</v>
      </c>
      <c r="L223" s="7">
        <v>101.3935908209112</v>
      </c>
      <c r="M223" s="8">
        <v>88.501306752352917</v>
      </c>
      <c r="N223" s="8">
        <v>6.741478743881979</v>
      </c>
      <c r="O223" s="8">
        <v>30.359288697347203</v>
      </c>
      <c r="P223" s="9">
        <v>1182.1128043851922</v>
      </c>
      <c r="Q223" s="13">
        <v>1E-3</v>
      </c>
      <c r="R223" s="14">
        <v>1E-3</v>
      </c>
      <c r="S223" s="14">
        <v>1E-3</v>
      </c>
      <c r="T223" s="14">
        <v>0</v>
      </c>
      <c r="U223" s="13">
        <v>0</v>
      </c>
      <c r="V223" s="14">
        <v>0</v>
      </c>
      <c r="W223" s="14">
        <v>0</v>
      </c>
      <c r="X223" s="14">
        <v>782.19617540877186</v>
      </c>
      <c r="Y223" s="13">
        <v>79612.218468440886</v>
      </c>
      <c r="Z223" s="14">
        <v>80542.744492646016</v>
      </c>
      <c r="AA223" s="14">
        <v>85054.807221471914</v>
      </c>
      <c r="AB223" s="15">
        <v>7388.6490268978032</v>
      </c>
    </row>
    <row r="224" spans="1:28" s="1" customFormat="1" ht="16.2" thickBot="1" x14ac:dyDescent="0.35">
      <c r="A224" s="409">
        <v>3</v>
      </c>
      <c r="B224" s="180">
        <v>2019</v>
      </c>
      <c r="C224" s="24" t="s">
        <v>2</v>
      </c>
      <c r="D224" s="19">
        <f t="shared" si="24"/>
        <v>500.79798758850706</v>
      </c>
      <c r="E224" s="20">
        <f t="shared" si="25"/>
        <v>397.15228224833237</v>
      </c>
      <c r="F224" s="20">
        <f t="shared" si="26"/>
        <v>31.702054544096928</v>
      </c>
      <c r="G224" s="21">
        <f t="shared" si="27"/>
        <v>145.67266339710645</v>
      </c>
      <c r="H224" s="16">
        <v>88.326775123241063</v>
      </c>
      <c r="I224" s="17">
        <v>90.270707699681083</v>
      </c>
      <c r="J224" s="17">
        <v>7.1944059842338248</v>
      </c>
      <c r="K224" s="18">
        <v>435.71745353060544</v>
      </c>
      <c r="L224" s="16">
        <v>69.950365397606063</v>
      </c>
      <c r="M224" s="17">
        <v>90.270707699681097</v>
      </c>
      <c r="N224" s="17">
        <v>8.0799710676770751</v>
      </c>
      <c r="O224" s="17">
        <v>47.112857464698038</v>
      </c>
      <c r="P224" s="18">
        <v>1359.560308107883</v>
      </c>
      <c r="Q224" s="19">
        <v>1E-3</v>
      </c>
      <c r="R224" s="20">
        <v>1E-3</v>
      </c>
      <c r="S224" s="20">
        <v>1E-3</v>
      </c>
      <c r="T224" s="20">
        <v>0</v>
      </c>
      <c r="U224" s="19">
        <v>0</v>
      </c>
      <c r="V224" s="20">
        <v>0</v>
      </c>
      <c r="W224" s="20">
        <v>0</v>
      </c>
      <c r="X224" s="20">
        <v>970.95471204197554</v>
      </c>
      <c r="Y224" s="19">
        <v>130406.13900444425</v>
      </c>
      <c r="Z224" s="20">
        <v>101190.10612059171</v>
      </c>
      <c r="AA224" s="20">
        <v>101349.19493174538</v>
      </c>
      <c r="AB224" s="21">
        <v>7689.5502601162298</v>
      </c>
    </row>
    <row r="225" spans="1:28" s="1" customFormat="1" x14ac:dyDescent="0.3">
      <c r="A225" s="47">
        <v>3</v>
      </c>
      <c r="B225" s="178">
        <v>2020</v>
      </c>
      <c r="C225" s="22" t="s">
        <v>2</v>
      </c>
      <c r="D225" s="10">
        <f t="shared" si="24"/>
        <v>488.03514797047802</v>
      </c>
      <c r="E225" s="11">
        <f t="shared" si="25"/>
        <v>513.25753066239827</v>
      </c>
      <c r="F225" s="11">
        <f t="shared" si="26"/>
        <v>33.601609994249046</v>
      </c>
      <c r="G225" s="12">
        <f t="shared" si="27"/>
        <v>155.04411982728638</v>
      </c>
      <c r="H225" s="4">
        <v>86.880363287737353</v>
      </c>
      <c r="I225" s="5">
        <v>101.15337688751671</v>
      </c>
      <c r="J225" s="5">
        <v>7.4697600738895042</v>
      </c>
      <c r="K225" s="6">
        <v>450.93714152372229</v>
      </c>
      <c r="L225" s="4">
        <v>80.392901459827527</v>
      </c>
      <c r="M225" s="5">
        <v>104.25264077633267</v>
      </c>
      <c r="N225" s="5">
        <v>8.7150279472879397</v>
      </c>
      <c r="O225" s="5">
        <v>51.859635659942974</v>
      </c>
      <c r="P225" s="6">
        <v>1459.7251105523828</v>
      </c>
      <c r="Q225" s="10">
        <v>1E-3</v>
      </c>
      <c r="R225" s="11">
        <v>1E-3</v>
      </c>
      <c r="S225" s="11">
        <v>1E-3</v>
      </c>
      <c r="T225" s="11">
        <v>0</v>
      </c>
      <c r="U225" s="10">
        <v>0</v>
      </c>
      <c r="V225" s="11">
        <v>0</v>
      </c>
      <c r="W225" s="11">
        <v>0</v>
      </c>
      <c r="X225" s="11">
        <v>1060.6466046886032</v>
      </c>
      <c r="Y225" s="10">
        <v>129198.45150906855</v>
      </c>
      <c r="Z225" s="11">
        <v>116703.20426734068</v>
      </c>
      <c r="AA225" s="11">
        <v>103462.09546531149</v>
      </c>
      <c r="AB225" s="12">
        <v>7908.0085175019694</v>
      </c>
    </row>
    <row r="226" spans="1:28" s="1" customFormat="1" x14ac:dyDescent="0.3">
      <c r="A226" s="327">
        <v>3</v>
      </c>
      <c r="B226" s="179">
        <v>2021</v>
      </c>
      <c r="C226" s="23" t="s">
        <v>2</v>
      </c>
      <c r="D226" s="13">
        <f t="shared" si="24"/>
        <v>528.76574451501187</v>
      </c>
      <c r="E226" s="14">
        <f t="shared" si="25"/>
        <v>618.40879531961639</v>
      </c>
      <c r="F226" s="14">
        <f t="shared" si="26"/>
        <v>39.464515000412845</v>
      </c>
      <c r="G226" s="15">
        <f t="shared" si="27"/>
        <v>167.2520682439328</v>
      </c>
      <c r="H226" s="7">
        <v>88.963127267785367</v>
      </c>
      <c r="I226" s="8">
        <v>110.41979303430558</v>
      </c>
      <c r="J226" s="8">
        <v>8.1769439336829102</v>
      </c>
      <c r="K226" s="9">
        <v>471.1882032334085</v>
      </c>
      <c r="L226" s="7">
        <v>83.047401211569081</v>
      </c>
      <c r="M226" s="8">
        <v>119.95798346163664</v>
      </c>
      <c r="N226" s="8">
        <v>9.970696707345251</v>
      </c>
      <c r="O226" s="8">
        <v>58.928789903625393</v>
      </c>
      <c r="P226" s="9">
        <v>1597.6249306259178</v>
      </c>
      <c r="Q226" s="13">
        <v>1E-3</v>
      </c>
      <c r="R226" s="14">
        <v>1E-3</v>
      </c>
      <c r="S226" s="14">
        <v>1E-3</v>
      </c>
      <c r="T226" s="14">
        <v>0</v>
      </c>
      <c r="U226" s="13">
        <v>0</v>
      </c>
      <c r="V226" s="14">
        <v>0</v>
      </c>
      <c r="W226" s="14">
        <v>0</v>
      </c>
      <c r="X226" s="14">
        <v>1185.3645172961349</v>
      </c>
      <c r="Y226" s="13">
        <v>136703.96373587399</v>
      </c>
      <c r="Z226" s="14">
        <v>128812.071653967</v>
      </c>
      <c r="AA226" s="14">
        <v>111005.26704977333</v>
      </c>
      <c r="AB226" s="15">
        <v>8164.0362454169899</v>
      </c>
    </row>
    <row r="227" spans="1:28" s="1" customFormat="1" x14ac:dyDescent="0.3">
      <c r="A227" s="327">
        <v>3</v>
      </c>
      <c r="B227" s="179">
        <v>2022</v>
      </c>
      <c r="C227" s="23" t="s">
        <v>2</v>
      </c>
      <c r="D227" s="13">
        <f t="shared" si="24"/>
        <v>572.08098640329297</v>
      </c>
      <c r="E227" s="14">
        <f t="shared" si="25"/>
        <v>745.40633619530729</v>
      </c>
      <c r="F227" s="14">
        <f t="shared" si="26"/>
        <v>46.405618711914322</v>
      </c>
      <c r="G227" s="15">
        <f t="shared" si="27"/>
        <v>181.16415381656128</v>
      </c>
      <c r="H227" s="7">
        <v>91.077108062537874</v>
      </c>
      <c r="I227" s="8">
        <v>121.2703707966221</v>
      </c>
      <c r="J227" s="8">
        <v>9.0331585557680114</v>
      </c>
      <c r="K227" s="9">
        <v>494.40809193379357</v>
      </c>
      <c r="L227" s="7">
        <v>85.794840635186532</v>
      </c>
      <c r="M227" s="8">
        <v>138.70187861172201</v>
      </c>
      <c r="N227" s="8">
        <v>11.506387870711302</v>
      </c>
      <c r="O227" s="8">
        <v>66.582551491677407</v>
      </c>
      <c r="P227" s="9">
        <v>1752.570017442471</v>
      </c>
      <c r="Q227" s="13">
        <v>1E-3</v>
      </c>
      <c r="R227" s="14">
        <v>1E-3</v>
      </c>
      <c r="S227" s="14">
        <v>1E-3</v>
      </c>
      <c r="T227" s="14">
        <v>0</v>
      </c>
      <c r="U227" s="13">
        <v>0</v>
      </c>
      <c r="V227" s="14">
        <v>0</v>
      </c>
      <c r="W227" s="14">
        <v>0</v>
      </c>
      <c r="X227" s="14">
        <v>1324.7434770003549</v>
      </c>
      <c r="Y227" s="13">
        <v>144469.48269636455</v>
      </c>
      <c r="Z227" s="14">
        <v>141372.91425655977</v>
      </c>
      <c r="AA227" s="14">
        <v>118156.8134539717</v>
      </c>
      <c r="AB227" s="15">
        <v>8427.8061094899804</v>
      </c>
    </row>
    <row r="228" spans="1:28" s="1" customFormat="1" x14ac:dyDescent="0.3">
      <c r="A228" s="327">
        <v>3</v>
      </c>
      <c r="B228" s="179">
        <v>2023</v>
      </c>
      <c r="C228" s="23" t="s">
        <v>2</v>
      </c>
      <c r="D228" s="13">
        <f t="shared" si="24"/>
        <v>618.21930614743064</v>
      </c>
      <c r="E228" s="14">
        <f t="shared" si="25"/>
        <v>899.46933877483286</v>
      </c>
      <c r="F228" s="14">
        <f t="shared" si="26"/>
        <v>54.61060433901249</v>
      </c>
      <c r="G228" s="15">
        <f t="shared" si="27"/>
        <v>196.58519719099331</v>
      </c>
      <c r="H228" s="7">
        <v>93.23505707677586</v>
      </c>
      <c r="I228" s="8">
        <v>134.04196765180694</v>
      </c>
      <c r="J228" s="8">
        <v>10.068351384119001</v>
      </c>
      <c r="K228" s="9">
        <v>520.51849077949851</v>
      </c>
      <c r="L228" s="7">
        <v>88.627773321500385</v>
      </c>
      <c r="M228" s="8">
        <v>161.12653646380932</v>
      </c>
      <c r="N228" s="8">
        <v>13.400310475637419</v>
      </c>
      <c r="O228" s="8">
        <v>74.880815757609753</v>
      </c>
      <c r="P228" s="9">
        <v>1929.1275576534126</v>
      </c>
      <c r="Q228" s="13">
        <v>1E-3</v>
      </c>
      <c r="R228" s="14">
        <v>1E-3</v>
      </c>
      <c r="S228" s="14">
        <v>1E-3</v>
      </c>
      <c r="T228" s="14">
        <v>0</v>
      </c>
      <c r="U228" s="13">
        <v>0</v>
      </c>
      <c r="V228" s="14">
        <v>0</v>
      </c>
      <c r="W228" s="14">
        <v>0</v>
      </c>
      <c r="X228" s="14">
        <v>1483.4888826315239</v>
      </c>
      <c r="Y228" s="13">
        <v>152507.48470805367</v>
      </c>
      <c r="Z228" s="14">
        <v>154338.19089824645</v>
      </c>
      <c r="AA228" s="14">
        <v>124751.69487811766</v>
      </c>
      <c r="AB228" s="15">
        <v>8686.45324899365</v>
      </c>
    </row>
    <row r="229" spans="1:28" s="1" customFormat="1" x14ac:dyDescent="0.3">
      <c r="A229" s="327">
        <v>3</v>
      </c>
      <c r="B229" s="179">
        <v>2024</v>
      </c>
      <c r="C229" s="23" t="s">
        <v>2</v>
      </c>
      <c r="D229" s="13">
        <f t="shared" ref="D229:D260" si="28">Y229*H229/23000</f>
        <v>667.2855162101738</v>
      </c>
      <c r="E229" s="14">
        <f t="shared" ref="E229:E260" si="29">Z229*I229/23000</f>
        <v>1085.6627018790928</v>
      </c>
      <c r="F229" s="14">
        <f t="shared" ref="F229:F260" si="30">AA229*J229/23000</f>
        <v>64.317340096898604</v>
      </c>
      <c r="G229" s="15">
        <f t="shared" ref="G229:G260" si="31">AB229*K229/23000</f>
        <v>214.28770957023985</v>
      </c>
      <c r="H229" s="7">
        <v>95.435459435952865</v>
      </c>
      <c r="I229" s="8">
        <v>149.05605330600392</v>
      </c>
      <c r="J229" s="8">
        <v>11.322911009379805</v>
      </c>
      <c r="K229" s="9">
        <v>550.37632111089351</v>
      </c>
      <c r="L229" s="7">
        <v>91.543696300437844</v>
      </c>
      <c r="M229" s="8">
        <v>188.12164821133041</v>
      </c>
      <c r="N229" s="8">
        <v>15.747944208798062</v>
      </c>
      <c r="O229" s="8">
        <v>83.674701624008293</v>
      </c>
      <c r="P229" s="9">
        <v>2129.4642597271186</v>
      </c>
      <c r="Q229" s="13">
        <v>1E-3</v>
      </c>
      <c r="R229" s="14">
        <v>1E-3</v>
      </c>
      <c r="S229" s="14">
        <v>1E-3</v>
      </c>
      <c r="T229" s="14">
        <v>0</v>
      </c>
      <c r="U229" s="13">
        <v>0</v>
      </c>
      <c r="V229" s="14">
        <v>0</v>
      </c>
      <c r="W229" s="14">
        <v>0</v>
      </c>
      <c r="X229" s="14">
        <v>1662.7616402402339</v>
      </c>
      <c r="Y229" s="13">
        <v>160816.1889044377</v>
      </c>
      <c r="Z229" s="14">
        <v>167522.49633201139</v>
      </c>
      <c r="AA229" s="14">
        <v>130646.51139651536</v>
      </c>
      <c r="AB229" s="15">
        <v>8954.9952115808155</v>
      </c>
    </row>
    <row r="230" spans="1:28" s="1" customFormat="1" x14ac:dyDescent="0.3">
      <c r="A230" s="327">
        <v>3</v>
      </c>
      <c r="B230" s="179">
        <v>2025</v>
      </c>
      <c r="C230" s="23" t="s">
        <v>2</v>
      </c>
      <c r="D230" s="13">
        <f t="shared" si="28"/>
        <v>719.94802436033683</v>
      </c>
      <c r="E230" s="14">
        <f t="shared" si="29"/>
        <v>1310.4061641834319</v>
      </c>
      <c r="F230" s="14">
        <f t="shared" si="30"/>
        <v>75.77579251374685</v>
      </c>
      <c r="G230" s="15">
        <f t="shared" si="31"/>
        <v>234.66540677864955</v>
      </c>
      <c r="H230" s="7">
        <v>97.704251300121896</v>
      </c>
      <c r="I230" s="8">
        <v>166.72098446498245</v>
      </c>
      <c r="J230" s="8">
        <v>12.842367816842495</v>
      </c>
      <c r="K230" s="9">
        <v>584.51474683643232</v>
      </c>
      <c r="L230" s="7">
        <v>94.519638884689996</v>
      </c>
      <c r="M230" s="8">
        <v>220.82179135463466</v>
      </c>
      <c r="N230" s="8">
        <v>18.688018124770458</v>
      </c>
      <c r="O230" s="8">
        <v>92.944174752453691</v>
      </c>
      <c r="P230" s="9">
        <v>2359.1936325265979</v>
      </c>
      <c r="Q230" s="13">
        <v>1E-3</v>
      </c>
      <c r="R230" s="14">
        <v>1E-3</v>
      </c>
      <c r="S230" s="14">
        <v>1E-3</v>
      </c>
      <c r="T230" s="14">
        <v>0</v>
      </c>
      <c r="U230" s="13">
        <v>0</v>
      </c>
      <c r="V230" s="14">
        <v>0</v>
      </c>
      <c r="W230" s="14">
        <v>0</v>
      </c>
      <c r="X230" s="14">
        <v>1867.6220604426192</v>
      </c>
      <c r="Y230" s="13">
        <v>169478.85419461873</v>
      </c>
      <c r="Z230" s="14">
        <v>180777.13416183254</v>
      </c>
      <c r="AA230" s="14">
        <v>135710.42759968885</v>
      </c>
      <c r="AB230" s="15">
        <v>9233.8206779568118</v>
      </c>
    </row>
    <row r="231" spans="1:28" s="1" customFormat="1" ht="16.2" thickBot="1" x14ac:dyDescent="0.35">
      <c r="A231" s="409">
        <v>3</v>
      </c>
      <c r="B231" s="180">
        <v>2026</v>
      </c>
      <c r="C231" s="24" t="s">
        <v>2</v>
      </c>
      <c r="D231" s="19">
        <f t="shared" si="28"/>
        <v>791.71732020159925</v>
      </c>
      <c r="E231" s="20">
        <f t="shared" si="29"/>
        <v>1595.9775461162947</v>
      </c>
      <c r="F231" s="20">
        <f t="shared" si="30"/>
        <v>90.048719971017462</v>
      </c>
      <c r="G231" s="21">
        <f t="shared" si="31"/>
        <v>258.14038904356136</v>
      </c>
      <c r="H231" s="16">
        <v>93.524076848053184</v>
      </c>
      <c r="I231" s="17">
        <v>187.80849702031924</v>
      </c>
      <c r="J231" s="17">
        <v>14.706392749583665</v>
      </c>
      <c r="K231" s="18">
        <v>624.22297896389307</v>
      </c>
      <c r="L231" s="16">
        <v>90.535144678483391</v>
      </c>
      <c r="M231" s="17">
        <v>260.42504165769174</v>
      </c>
      <c r="N231" s="17">
        <v>22.410106616594589</v>
      </c>
      <c r="O231" s="17">
        <v>106.80882040616923</v>
      </c>
      <c r="P231" s="18">
        <v>2608.5417062218321</v>
      </c>
      <c r="Q231" s="19">
        <v>1E-3</v>
      </c>
      <c r="R231" s="20">
        <v>1E-3</v>
      </c>
      <c r="S231" s="20">
        <v>0</v>
      </c>
      <c r="T231" s="20">
        <v>0</v>
      </c>
      <c r="U231" s="19">
        <v>0</v>
      </c>
      <c r="V231" s="20">
        <v>0</v>
      </c>
      <c r="W231" s="20">
        <v>0.1933535324810931</v>
      </c>
      <c r="X231" s="20">
        <v>2091.1265476641083</v>
      </c>
      <c r="Y231" s="19">
        <v>194703.85571644202</v>
      </c>
      <c r="Z231" s="20">
        <v>195451.66562247369</v>
      </c>
      <c r="AA231" s="20">
        <v>140831.31020637503</v>
      </c>
      <c r="AB231" s="21">
        <v>9511.3911984732276</v>
      </c>
    </row>
    <row r="232" spans="1:28" s="1" customFormat="1" x14ac:dyDescent="0.3">
      <c r="A232" s="47">
        <v>3</v>
      </c>
      <c r="B232" s="178">
        <v>2027</v>
      </c>
      <c r="C232" s="22" t="s">
        <v>2</v>
      </c>
      <c r="D232" s="10">
        <f t="shared" si="28"/>
        <v>865.78068882838488</v>
      </c>
      <c r="E232" s="11">
        <f t="shared" si="29"/>
        <v>1938.1175665444071</v>
      </c>
      <c r="F232" s="11">
        <f t="shared" si="30"/>
        <v>107.10181252818504</v>
      </c>
      <c r="G232" s="12">
        <f t="shared" si="31"/>
        <v>284.80701226205656</v>
      </c>
      <c r="H232" s="4">
        <v>88.619709840251247</v>
      </c>
      <c r="I232" s="5">
        <v>212.70619949022108</v>
      </c>
      <c r="J232" s="5">
        <v>16.989900572416573</v>
      </c>
      <c r="K232" s="6">
        <v>668.48330870253596</v>
      </c>
      <c r="L232" s="4">
        <v>86.018489942324152</v>
      </c>
      <c r="M232" s="5">
        <v>308.91140677803526</v>
      </c>
      <c r="N232" s="5">
        <v>27.148733567160264</v>
      </c>
      <c r="O232" s="5">
        <v>120.06812618544491</v>
      </c>
      <c r="P232" s="6">
        <v>2887.9882083983921</v>
      </c>
      <c r="Q232" s="10">
        <v>1E-3</v>
      </c>
      <c r="R232" s="11">
        <v>1E-3</v>
      </c>
      <c r="S232" s="11">
        <v>0</v>
      </c>
      <c r="T232" s="11">
        <v>0</v>
      </c>
      <c r="U232" s="10">
        <v>0</v>
      </c>
      <c r="V232" s="11">
        <v>0</v>
      </c>
      <c r="W232" s="11">
        <v>0.46439585388315124</v>
      </c>
      <c r="X232" s="11">
        <v>2339.5720258813008</v>
      </c>
      <c r="Y232" s="10">
        <v>224701.20787969843</v>
      </c>
      <c r="Z232" s="11">
        <v>209569.36909857544</v>
      </c>
      <c r="AA232" s="11">
        <v>144988.58764056207</v>
      </c>
      <c r="AB232" s="12">
        <v>9799.1396295912491</v>
      </c>
    </row>
    <row r="233" spans="1:28" s="1" customFormat="1" x14ac:dyDescent="0.3">
      <c r="A233" s="327">
        <v>3</v>
      </c>
      <c r="B233" s="179">
        <v>2028</v>
      </c>
      <c r="C233" s="23" t="s">
        <v>2</v>
      </c>
      <c r="D233" s="13">
        <f t="shared" si="28"/>
        <v>947.49432828685872</v>
      </c>
      <c r="E233" s="14">
        <f t="shared" si="29"/>
        <v>2356.0891797976983</v>
      </c>
      <c r="F233" s="14">
        <f t="shared" si="30"/>
        <v>127.6531834789663</v>
      </c>
      <c r="G233" s="15">
        <f t="shared" si="31"/>
        <v>315.83597612607531</v>
      </c>
      <c r="H233" s="7">
        <v>83.21091141137741</v>
      </c>
      <c r="I233" s="8">
        <v>242.33512600791607</v>
      </c>
      <c r="J233" s="8">
        <v>19.808606099782811</v>
      </c>
      <c r="K233" s="9">
        <v>719.41340052480859</v>
      </c>
      <c r="L233" s="7">
        <v>81.017263077710439</v>
      </c>
      <c r="M233" s="8">
        <v>368.50458668061958</v>
      </c>
      <c r="N233" s="8">
        <v>33.206816169534115</v>
      </c>
      <c r="O233" s="8">
        <v>135.26513514039584</v>
      </c>
      <c r="P233" s="9">
        <v>3227.3343956046747</v>
      </c>
      <c r="Q233" s="13">
        <v>1E-3</v>
      </c>
      <c r="R233" s="14">
        <v>1E-3</v>
      </c>
      <c r="S233" s="14">
        <v>0</v>
      </c>
      <c r="T233" s="14">
        <v>0</v>
      </c>
      <c r="U233" s="13">
        <v>0</v>
      </c>
      <c r="V233" s="14">
        <v>0</v>
      </c>
      <c r="W233" s="14">
        <v>0.70777532719446479</v>
      </c>
      <c r="X233" s="14">
        <v>2643.1851302202617</v>
      </c>
      <c r="Y233" s="13">
        <v>261893.17219301703</v>
      </c>
      <c r="Z233" s="14">
        <v>223616.16340165603</v>
      </c>
      <c r="AA233" s="14">
        <v>148219.57714876346</v>
      </c>
      <c r="AB233" s="15">
        <v>10097.431387294862</v>
      </c>
    </row>
    <row r="234" spans="1:28" s="1" customFormat="1" x14ac:dyDescent="0.3">
      <c r="A234" s="327">
        <v>3</v>
      </c>
      <c r="B234" s="179">
        <v>2029</v>
      </c>
      <c r="C234" s="23" t="s">
        <v>2</v>
      </c>
      <c r="D234" s="13">
        <f t="shared" si="28"/>
        <v>1039.3031118169674</v>
      </c>
      <c r="E234" s="14">
        <f t="shared" si="29"/>
        <v>2869.4309343997161</v>
      </c>
      <c r="F234" s="14">
        <f t="shared" si="30"/>
        <v>152.4976946590649</v>
      </c>
      <c r="G234" s="15">
        <f t="shared" si="31"/>
        <v>352.03807011006563</v>
      </c>
      <c r="H234" s="7">
        <v>77.468043751381359</v>
      </c>
      <c r="I234" s="8">
        <v>277.8133894290321</v>
      </c>
      <c r="J234" s="8">
        <v>23.309879901407871</v>
      </c>
      <c r="K234" s="9">
        <v>778.04739913015317</v>
      </c>
      <c r="L234" s="7">
        <v>75.580822289042374</v>
      </c>
      <c r="M234" s="8">
        <v>441.91983390918369</v>
      </c>
      <c r="N234" s="8">
        <v>41.006262502075685</v>
      </c>
      <c r="O234" s="8">
        <v>152.79464918226574</v>
      </c>
      <c r="P234" s="9">
        <v>3645.0545628960085</v>
      </c>
      <c r="Q234" s="13">
        <v>1E-3</v>
      </c>
      <c r="R234" s="14">
        <v>1E-3</v>
      </c>
      <c r="S234" s="14">
        <v>0</v>
      </c>
      <c r="T234" s="14">
        <v>0</v>
      </c>
      <c r="U234" s="13">
        <v>0</v>
      </c>
      <c r="V234" s="14">
        <v>0</v>
      </c>
      <c r="W234" s="14">
        <v>1.0518333571031306</v>
      </c>
      <c r="X234" s="14">
        <v>3019.8008129481204</v>
      </c>
      <c r="Y234" s="13">
        <v>308565.57638792851</v>
      </c>
      <c r="Z234" s="14">
        <v>237558.42591615798</v>
      </c>
      <c r="AA234" s="14">
        <v>150470.40104855495</v>
      </c>
      <c r="AB234" s="15">
        <v>10406.661112913829</v>
      </c>
    </row>
    <row r="235" spans="1:28" s="1" customFormat="1" x14ac:dyDescent="0.3">
      <c r="A235" s="327">
        <v>3</v>
      </c>
      <c r="B235" s="179">
        <v>2030</v>
      </c>
      <c r="C235" s="23" t="s">
        <v>2</v>
      </c>
      <c r="D235" s="13">
        <f t="shared" si="28"/>
        <v>1141.2843228753077</v>
      </c>
      <c r="E235" s="14">
        <f t="shared" si="29"/>
        <v>3499.1437026485401</v>
      </c>
      <c r="F235" s="14">
        <f t="shared" si="30"/>
        <v>182.64091596972804</v>
      </c>
      <c r="G235" s="15">
        <f t="shared" si="31"/>
        <v>394.38712968556428</v>
      </c>
      <c r="H235" s="7">
        <v>71.476841202547973</v>
      </c>
      <c r="I235" s="8">
        <v>320.40944070999569</v>
      </c>
      <c r="J235" s="8">
        <v>27.687905600171426</v>
      </c>
      <c r="K235" s="9">
        <v>845.59538509461595</v>
      </c>
      <c r="L235" s="7">
        <v>69.881332441556907</v>
      </c>
      <c r="M235" s="8">
        <v>532.94489151852849</v>
      </c>
      <c r="N235" s="8">
        <v>51.120290872704317</v>
      </c>
      <c r="O235" s="8">
        <v>172.96968693637038</v>
      </c>
      <c r="P235" s="9">
        <v>4162.1553146773613</v>
      </c>
      <c r="Q235" s="13">
        <v>1E-3</v>
      </c>
      <c r="R235" s="14">
        <v>1E-3</v>
      </c>
      <c r="S235" s="14">
        <v>0</v>
      </c>
      <c r="T235" s="14">
        <v>0</v>
      </c>
      <c r="U235" s="13">
        <v>0</v>
      </c>
      <c r="V235" s="14">
        <v>0</v>
      </c>
      <c r="W235" s="14">
        <v>1.5394866558174569</v>
      </c>
      <c r="X235" s="14">
        <v>3489.5286165191155</v>
      </c>
      <c r="Y235" s="13">
        <v>367245.37604770856</v>
      </c>
      <c r="Z235" s="14">
        <v>251179.56881226721</v>
      </c>
      <c r="AA235" s="14">
        <v>151717.54512474706</v>
      </c>
      <c r="AB235" s="15">
        <v>10727.239224174586</v>
      </c>
    </row>
    <row r="236" spans="1:28" s="1" customFormat="1" x14ac:dyDescent="0.3">
      <c r="A236" s="327">
        <v>4</v>
      </c>
      <c r="B236" s="179">
        <v>2018</v>
      </c>
      <c r="C236" s="23" t="s">
        <v>3</v>
      </c>
      <c r="D236" s="13">
        <f t="shared" si="28"/>
        <v>211.66039127764384</v>
      </c>
      <c r="E236" s="14">
        <f t="shared" si="29"/>
        <v>204.00078832850568</v>
      </c>
      <c r="F236" s="14">
        <f t="shared" si="30"/>
        <v>18.766458267973714</v>
      </c>
      <c r="G236" s="15">
        <f t="shared" si="31"/>
        <v>105.1904787087101</v>
      </c>
      <c r="H236" s="7">
        <v>58.980659438163009</v>
      </c>
      <c r="I236" s="8">
        <v>58.138044069897632</v>
      </c>
      <c r="J236" s="8">
        <v>5.1470242082273154</v>
      </c>
      <c r="K236" s="9">
        <v>312.95915404968315</v>
      </c>
      <c r="L236" s="7">
        <v>73.27354745655532</v>
      </c>
      <c r="M236" s="8">
        <v>76.396207453537485</v>
      </c>
      <c r="N236" s="8">
        <v>6.6961833275157945</v>
      </c>
      <c r="O236" s="8">
        <v>18.402649429558497</v>
      </c>
      <c r="P236" s="9">
        <v>787.98536010137241</v>
      </c>
      <c r="Q236" s="13">
        <v>1E-3</v>
      </c>
      <c r="R236" s="14">
        <v>1E-3</v>
      </c>
      <c r="S236" s="14">
        <v>1E-3</v>
      </c>
      <c r="T236" s="14">
        <v>0</v>
      </c>
      <c r="U236" s="13">
        <v>0</v>
      </c>
      <c r="V236" s="14">
        <v>0</v>
      </c>
      <c r="W236" s="14">
        <v>0</v>
      </c>
      <c r="X236" s="14">
        <v>321.35190063860989</v>
      </c>
      <c r="Y236" s="13">
        <v>82538.734659108988</v>
      </c>
      <c r="Z236" s="14">
        <v>80704.78129457809</v>
      </c>
      <c r="AA236" s="14">
        <v>83859.823210750445</v>
      </c>
      <c r="AB236" s="15">
        <v>7730.6606277324254</v>
      </c>
    </row>
    <row r="237" spans="1:28" s="1" customFormat="1" x14ac:dyDescent="0.3">
      <c r="A237" s="327">
        <v>4</v>
      </c>
      <c r="B237" s="179">
        <v>2019</v>
      </c>
      <c r="C237" s="23" t="s">
        <v>3</v>
      </c>
      <c r="D237" s="13">
        <f t="shared" si="28"/>
        <v>310.00331402662806</v>
      </c>
      <c r="E237" s="14">
        <f t="shared" si="29"/>
        <v>280.39255703684302</v>
      </c>
      <c r="F237" s="14">
        <f t="shared" si="30"/>
        <v>25.398206376345311</v>
      </c>
      <c r="G237" s="15">
        <f t="shared" si="31"/>
        <v>113.94888195641791</v>
      </c>
      <c r="H237" s="7">
        <v>55.840216583637776</v>
      </c>
      <c r="I237" s="8">
        <v>64.04168113107383</v>
      </c>
      <c r="J237" s="8">
        <v>5.8074380015555915</v>
      </c>
      <c r="K237" s="9">
        <v>326.33228720696297</v>
      </c>
      <c r="L237" s="7">
        <v>54.604161934533082</v>
      </c>
      <c r="M237" s="8">
        <v>74.671980860087629</v>
      </c>
      <c r="N237" s="8">
        <v>7.6946488954654786</v>
      </c>
      <c r="O237" s="8">
        <v>22.58124299005582</v>
      </c>
      <c r="P237" s="9">
        <v>929.61305801673961</v>
      </c>
      <c r="Q237" s="13">
        <v>1E-3</v>
      </c>
      <c r="R237" s="14">
        <v>1E-3</v>
      </c>
      <c r="S237" s="14">
        <v>1E-3</v>
      </c>
      <c r="T237" s="14">
        <v>0</v>
      </c>
      <c r="U237" s="13">
        <v>0</v>
      </c>
      <c r="V237" s="14">
        <v>0</v>
      </c>
      <c r="W237" s="14">
        <v>0</v>
      </c>
      <c r="X237" s="14">
        <v>615.74644266990435</v>
      </c>
      <c r="Y237" s="13">
        <v>127687.11618324365</v>
      </c>
      <c r="Z237" s="14">
        <v>100700.49220988109</v>
      </c>
      <c r="AA237" s="14">
        <v>100588.02978171584</v>
      </c>
      <c r="AB237" s="15">
        <v>8031.1522571943997</v>
      </c>
    </row>
    <row r="238" spans="1:28" s="1" customFormat="1" ht="16.2" thickBot="1" x14ac:dyDescent="0.35">
      <c r="A238" s="409">
        <v>4</v>
      </c>
      <c r="B238" s="180">
        <v>2020</v>
      </c>
      <c r="C238" s="24" t="s">
        <v>3</v>
      </c>
      <c r="D238" s="19">
        <f t="shared" si="28"/>
        <v>324.05904294276985</v>
      </c>
      <c r="E238" s="20">
        <f t="shared" si="29"/>
        <v>354.53745328806906</v>
      </c>
      <c r="F238" s="20">
        <f t="shared" si="30"/>
        <v>26.880276009960571</v>
      </c>
      <c r="G238" s="21">
        <f t="shared" si="31"/>
        <v>121.44492306719418</v>
      </c>
      <c r="H238" s="16">
        <v>56.440991800252149</v>
      </c>
      <c r="I238" s="17">
        <v>71.058756727459524</v>
      </c>
      <c r="J238" s="17">
        <v>6.0200843473629746</v>
      </c>
      <c r="K238" s="18">
        <v>338.59294297994882</v>
      </c>
      <c r="L238" s="16">
        <v>59.595397615150347</v>
      </c>
      <c r="M238" s="17">
        <v>83.334103667621193</v>
      </c>
      <c r="N238" s="17">
        <v>8.1015343226387273</v>
      </c>
      <c r="O238" s="17">
        <v>23.910573233671585</v>
      </c>
      <c r="P238" s="18">
        <v>1014.0248756546737</v>
      </c>
      <c r="Q238" s="19">
        <v>1E-3</v>
      </c>
      <c r="R238" s="20">
        <v>1E-3</v>
      </c>
      <c r="S238" s="20">
        <v>1E-3</v>
      </c>
      <c r="T238" s="20">
        <v>0</v>
      </c>
      <c r="U238" s="19">
        <v>0</v>
      </c>
      <c r="V238" s="20">
        <v>0</v>
      </c>
      <c r="W238" s="20">
        <v>0</v>
      </c>
      <c r="X238" s="20">
        <v>699.34150590839658</v>
      </c>
      <c r="Y238" s="19">
        <v>132055.75858874983</v>
      </c>
      <c r="Z238" s="20">
        <v>114755.19416841224</v>
      </c>
      <c r="AA238" s="20">
        <v>102697.2900304808</v>
      </c>
      <c r="AB238" s="21">
        <v>8249.5317414541605</v>
      </c>
    </row>
    <row r="239" spans="1:28" s="1" customFormat="1" x14ac:dyDescent="0.3">
      <c r="A239" s="47">
        <v>4</v>
      </c>
      <c r="B239" s="178">
        <v>2021</v>
      </c>
      <c r="C239" s="22" t="s">
        <v>3</v>
      </c>
      <c r="D239" s="10">
        <f t="shared" si="28"/>
        <v>350.38027688038602</v>
      </c>
      <c r="E239" s="11">
        <f t="shared" si="29"/>
        <v>427.10084095859889</v>
      </c>
      <c r="F239" s="11">
        <f t="shared" si="30"/>
        <v>31.58281427982611</v>
      </c>
      <c r="G239" s="12">
        <f t="shared" si="31"/>
        <v>131.14467777383194</v>
      </c>
      <c r="H239" s="4">
        <v>57.75210243901158</v>
      </c>
      <c r="I239" s="5">
        <v>77.593386486712831</v>
      </c>
      <c r="J239" s="5">
        <v>6.5900712977491533</v>
      </c>
      <c r="K239" s="6">
        <v>354.63312394355734</v>
      </c>
      <c r="L239" s="4">
        <v>60.898304419985351</v>
      </c>
      <c r="M239" s="5">
        <v>91.14744437880907</v>
      </c>
      <c r="N239" s="5">
        <v>9.0023906904604356</v>
      </c>
      <c r="O239" s="5">
        <v>25.691862048219331</v>
      </c>
      <c r="P239" s="6">
        <v>1112.3906886293919</v>
      </c>
      <c r="Q239" s="10">
        <v>1E-3</v>
      </c>
      <c r="R239" s="11">
        <v>1E-3</v>
      </c>
      <c r="S239" s="11">
        <v>1E-3</v>
      </c>
      <c r="T239" s="11">
        <v>0</v>
      </c>
      <c r="U239" s="10">
        <v>0</v>
      </c>
      <c r="V239" s="11">
        <v>0</v>
      </c>
      <c r="W239" s="11">
        <v>0</v>
      </c>
      <c r="X239" s="11">
        <v>783.44842673405401</v>
      </c>
      <c r="Y239" s="10">
        <v>139540.31157150029</v>
      </c>
      <c r="Z239" s="11">
        <v>126599.95634718082</v>
      </c>
      <c r="AA239" s="11">
        <v>110227.14256279821</v>
      </c>
      <c r="AB239" s="12">
        <v>8505.4874605515051</v>
      </c>
    </row>
    <row r="240" spans="1:28" s="1" customFormat="1" x14ac:dyDescent="0.3">
      <c r="A240" s="327">
        <v>4</v>
      </c>
      <c r="B240" s="179">
        <v>2022</v>
      </c>
      <c r="C240" s="23" t="s">
        <v>3</v>
      </c>
      <c r="D240" s="13">
        <f t="shared" si="28"/>
        <v>378.31319706344254</v>
      </c>
      <c r="E240" s="14">
        <f t="shared" si="29"/>
        <v>514.4357643269326</v>
      </c>
      <c r="F240" s="14">
        <f t="shared" si="30"/>
        <v>37.146338162031036</v>
      </c>
      <c r="G240" s="15">
        <f t="shared" si="31"/>
        <v>142.18963054440212</v>
      </c>
      <c r="H240" s="7">
        <v>59.085876523715704</v>
      </c>
      <c r="I240" s="8">
        <v>85.247673077582547</v>
      </c>
      <c r="J240" s="8">
        <v>7.2801806277527321</v>
      </c>
      <c r="K240" s="9">
        <v>372.93723961525825</v>
      </c>
      <c r="L240" s="7">
        <v>62.225658128781717</v>
      </c>
      <c r="M240" s="8">
        <v>100.11496895312038</v>
      </c>
      <c r="N240" s="8">
        <v>10.091280235160577</v>
      </c>
      <c r="O240" s="8">
        <v>27.577603273489029</v>
      </c>
      <c r="P240" s="9">
        <v>1222.7317257433338</v>
      </c>
      <c r="Q240" s="13">
        <v>1E-3</v>
      </c>
      <c r="R240" s="14">
        <v>1E-3</v>
      </c>
      <c r="S240" s="14">
        <v>1E-3</v>
      </c>
      <c r="T240" s="14">
        <v>0</v>
      </c>
      <c r="U240" s="13">
        <v>0</v>
      </c>
      <c r="V240" s="14">
        <v>0</v>
      </c>
      <c r="W240" s="14">
        <v>0</v>
      </c>
      <c r="X240" s="14">
        <v>877.3710894015644</v>
      </c>
      <c r="Y240" s="13">
        <v>147263.67863844277</v>
      </c>
      <c r="Z240" s="14">
        <v>138795.84218974886</v>
      </c>
      <c r="AA240" s="14">
        <v>117355.02474619809</v>
      </c>
      <c r="AB240" s="15">
        <v>8769.2006995469965</v>
      </c>
    </row>
    <row r="241" spans="1:28" s="1" customFormat="1" x14ac:dyDescent="0.3">
      <c r="A241" s="327">
        <v>4</v>
      </c>
      <c r="B241" s="179">
        <v>2023</v>
      </c>
      <c r="C241" s="23" t="s">
        <v>3</v>
      </c>
      <c r="D241" s="13">
        <f t="shared" si="28"/>
        <v>408.00182476161257</v>
      </c>
      <c r="E241" s="14">
        <f t="shared" si="29"/>
        <v>613.43918703612837</v>
      </c>
      <c r="F241" s="14">
        <f t="shared" si="30"/>
        <v>43.741630564162293</v>
      </c>
      <c r="G241" s="15">
        <f t="shared" si="31"/>
        <v>154.40637680070606</v>
      </c>
      <c r="H241" s="7">
        <v>60.446081319505574</v>
      </c>
      <c r="I241" s="8">
        <v>93.85822788348986</v>
      </c>
      <c r="J241" s="8">
        <v>8.1185268423075048</v>
      </c>
      <c r="K241" s="9">
        <v>393.37881465464068</v>
      </c>
      <c r="L241" s="7">
        <v>63.579547759232049</v>
      </c>
      <c r="M241" s="8">
        <v>110.97356489506871</v>
      </c>
      <c r="N241" s="8">
        <v>11.408608100282963</v>
      </c>
      <c r="O241" s="8">
        <v>29.602998158618732</v>
      </c>
      <c r="P241" s="9">
        <v>1344.0274301851382</v>
      </c>
      <c r="Q241" s="13">
        <v>1E-3</v>
      </c>
      <c r="R241" s="14">
        <v>1E-3</v>
      </c>
      <c r="S241" s="14">
        <v>1E-3</v>
      </c>
      <c r="T241" s="14">
        <v>0</v>
      </c>
      <c r="U241" s="13">
        <v>0</v>
      </c>
      <c r="V241" s="14">
        <v>0</v>
      </c>
      <c r="W241" s="14">
        <v>0</v>
      </c>
      <c r="X241" s="14">
        <v>980.25061368911634</v>
      </c>
      <c r="Y241" s="13">
        <v>155246.4901722077</v>
      </c>
      <c r="Z241" s="14">
        <v>150323.54243194501</v>
      </c>
      <c r="AA241" s="14">
        <v>123921.18946173046</v>
      </c>
      <c r="AB241" s="15">
        <v>9027.8035677495118</v>
      </c>
    </row>
    <row r="242" spans="1:28" s="1" customFormat="1" x14ac:dyDescent="0.3">
      <c r="A242" s="327">
        <v>4</v>
      </c>
      <c r="B242" s="179">
        <v>2024</v>
      </c>
      <c r="C242" s="23" t="s">
        <v>3</v>
      </c>
      <c r="D242" s="13">
        <f t="shared" si="28"/>
        <v>439.51884765572652</v>
      </c>
      <c r="E242" s="14">
        <f t="shared" si="29"/>
        <v>730.57070453802885</v>
      </c>
      <c r="F242" s="14">
        <f t="shared" si="30"/>
        <v>51.544665173118794</v>
      </c>
      <c r="G242" s="15">
        <f t="shared" si="31"/>
        <v>168.47268237052253</v>
      </c>
      <c r="H242" s="7">
        <v>61.822985809780718</v>
      </c>
      <c r="I242" s="8">
        <v>103.90926622328968</v>
      </c>
      <c r="J242" s="8">
        <v>9.1339787870057361</v>
      </c>
      <c r="K242" s="9">
        <v>416.8183426285276</v>
      </c>
      <c r="L242" s="7">
        <v>64.97410159112701</v>
      </c>
      <c r="M242" s="8">
        <v>123.64668833286282</v>
      </c>
      <c r="N242" s="8">
        <v>13.018256710403117</v>
      </c>
      <c r="O242" s="8">
        <v>31.748401059723236</v>
      </c>
      <c r="P242" s="9">
        <v>1481.7506055175938</v>
      </c>
      <c r="Q242" s="13">
        <v>1E-3</v>
      </c>
      <c r="R242" s="14">
        <v>1E-3</v>
      </c>
      <c r="S242" s="14">
        <v>1E-3</v>
      </c>
      <c r="T242" s="14">
        <v>0</v>
      </c>
      <c r="U242" s="13">
        <v>0</v>
      </c>
      <c r="V242" s="14">
        <v>0</v>
      </c>
      <c r="W242" s="14">
        <v>0</v>
      </c>
      <c r="X242" s="14">
        <v>1096.6796639487893</v>
      </c>
      <c r="Y242" s="13">
        <v>163514.15842620828</v>
      </c>
      <c r="Z242" s="14">
        <v>161709.60314806359</v>
      </c>
      <c r="AA242" s="14">
        <v>129793.08652088155</v>
      </c>
      <c r="AB242" s="15">
        <v>9296.3080033532497</v>
      </c>
    </row>
    <row r="243" spans="1:28" s="1" customFormat="1" x14ac:dyDescent="0.3">
      <c r="A243" s="327">
        <v>4</v>
      </c>
      <c r="B243" s="179">
        <v>2025</v>
      </c>
      <c r="C243" s="23" t="s">
        <v>3</v>
      </c>
      <c r="D243" s="13">
        <f t="shared" si="28"/>
        <v>473.02063372110752</v>
      </c>
      <c r="E243" s="14">
        <f t="shared" si="29"/>
        <v>869.0151284644395</v>
      </c>
      <c r="F243" s="14">
        <f t="shared" si="30"/>
        <v>60.771492047147277</v>
      </c>
      <c r="G243" s="15">
        <f t="shared" si="31"/>
        <v>184.66271826310407</v>
      </c>
      <c r="H243" s="7">
        <v>63.230864252650001</v>
      </c>
      <c r="I243" s="8">
        <v>115.68449774145995</v>
      </c>
      <c r="J243" s="8">
        <v>10.367369015650892</v>
      </c>
      <c r="K243" s="9">
        <v>443.57155522424785</v>
      </c>
      <c r="L243" s="7">
        <v>66.386878210938022</v>
      </c>
      <c r="M243" s="8">
        <v>138.46468007020053</v>
      </c>
      <c r="N243" s="8">
        <v>14.995631191819209</v>
      </c>
      <c r="O243" s="8">
        <v>33.916316285286115</v>
      </c>
      <c r="P243" s="9">
        <v>1638.2635127302594</v>
      </c>
      <c r="Q243" s="13">
        <v>1E-3</v>
      </c>
      <c r="R243" s="14">
        <v>1E-3</v>
      </c>
      <c r="S243" s="14">
        <v>1E-3</v>
      </c>
      <c r="T243" s="14">
        <v>0</v>
      </c>
      <c r="U243" s="13">
        <v>0</v>
      </c>
      <c r="V243" s="14">
        <v>0</v>
      </c>
      <c r="W243" s="14">
        <v>0</v>
      </c>
      <c r="X243" s="14">
        <v>1228.6072737912978</v>
      </c>
      <c r="Y243" s="13">
        <v>172059.55832130692</v>
      </c>
      <c r="Z243" s="14">
        <v>172774.6443551259</v>
      </c>
      <c r="AA243" s="14">
        <v>134821.50726710996</v>
      </c>
      <c r="AB243" s="15">
        <v>9575.1011759629127</v>
      </c>
    </row>
    <row r="244" spans="1:28" s="1" customFormat="1" x14ac:dyDescent="0.3">
      <c r="A244" s="327">
        <v>4</v>
      </c>
      <c r="B244" s="179">
        <v>2026</v>
      </c>
      <c r="C244" s="23" t="s">
        <v>3</v>
      </c>
      <c r="D244" s="13">
        <f t="shared" si="28"/>
        <v>518.14773215904859</v>
      </c>
      <c r="E244" s="14">
        <f t="shared" si="29"/>
        <v>1041.0881534334217</v>
      </c>
      <c r="F244" s="14">
        <f t="shared" si="30"/>
        <v>72.237304527146918</v>
      </c>
      <c r="G244" s="15">
        <f t="shared" si="31"/>
        <v>203.37513642838331</v>
      </c>
      <c r="H244" s="7">
        <v>60.439004679889081</v>
      </c>
      <c r="I244" s="8">
        <v>129.63349308822251</v>
      </c>
      <c r="J244" s="8">
        <v>11.875779955155371</v>
      </c>
      <c r="K244" s="9">
        <v>474.75905575168929</v>
      </c>
      <c r="L244" s="7">
        <v>63.558708528057032</v>
      </c>
      <c r="M244" s="8">
        <v>155.94462206825835</v>
      </c>
      <c r="N244" s="8">
        <v>17.465346840519274</v>
      </c>
      <c r="O244" s="8">
        <v>37.26825713604179</v>
      </c>
      <c r="P244" s="9">
        <v>1813.019677389741</v>
      </c>
      <c r="Q244" s="13">
        <v>1E-3</v>
      </c>
      <c r="R244" s="14">
        <v>1E-3</v>
      </c>
      <c r="S244" s="14">
        <v>1E-3</v>
      </c>
      <c r="T244" s="14">
        <v>0</v>
      </c>
      <c r="U244" s="13">
        <v>0</v>
      </c>
      <c r="V244" s="14">
        <v>0</v>
      </c>
      <c r="W244" s="14">
        <v>0</v>
      </c>
      <c r="X244" s="14">
        <v>1375.5278787740933</v>
      </c>
      <c r="Y244" s="13">
        <v>197180.57739001123</v>
      </c>
      <c r="Z244" s="14">
        <v>184713.2786329597</v>
      </c>
      <c r="AA244" s="14">
        <v>139903.06408490895</v>
      </c>
      <c r="AB244" s="15">
        <v>9852.6359448724888</v>
      </c>
    </row>
    <row r="245" spans="1:28" s="1" customFormat="1" ht="16.2" thickBot="1" x14ac:dyDescent="0.35">
      <c r="A245" s="409">
        <v>4</v>
      </c>
      <c r="B245" s="180">
        <v>2027</v>
      </c>
      <c r="C245" s="24" t="s">
        <v>3</v>
      </c>
      <c r="D245" s="19">
        <f t="shared" si="28"/>
        <v>564.32542993813718</v>
      </c>
      <c r="E245" s="20">
        <f t="shared" si="29"/>
        <v>1244.9307557881125</v>
      </c>
      <c r="F245" s="20">
        <f t="shared" si="30"/>
        <v>85.985719669601664</v>
      </c>
      <c r="G245" s="21">
        <f t="shared" si="31"/>
        <v>224.87037834669431</v>
      </c>
      <c r="H245" s="16">
        <v>57.162484828443908</v>
      </c>
      <c r="I245" s="17">
        <v>145.9972447270857</v>
      </c>
      <c r="J245" s="17">
        <v>13.724892681767582</v>
      </c>
      <c r="K245" s="18">
        <v>510.04362401598883</v>
      </c>
      <c r="L245" s="16">
        <v>60.478386534700185</v>
      </c>
      <c r="M245" s="17">
        <v>176.53846929209067</v>
      </c>
      <c r="N245" s="17">
        <v>20.541734176742263</v>
      </c>
      <c r="O245" s="17">
        <v>40.462910012311099</v>
      </c>
      <c r="P245" s="18">
        <v>2013.8879344953402</v>
      </c>
      <c r="Q245" s="19">
        <v>1E-3</v>
      </c>
      <c r="R245" s="20">
        <v>1E-3</v>
      </c>
      <c r="S245" s="20">
        <v>1E-3</v>
      </c>
      <c r="T245" s="20">
        <v>0</v>
      </c>
      <c r="U245" s="19">
        <v>0</v>
      </c>
      <c r="V245" s="20">
        <v>0</v>
      </c>
      <c r="W245" s="20">
        <v>0</v>
      </c>
      <c r="X245" s="20">
        <v>1544.3062204916625</v>
      </c>
      <c r="Y245" s="19">
        <v>227062.99293201114</v>
      </c>
      <c r="Z245" s="20">
        <v>196122.92983097961</v>
      </c>
      <c r="AA245" s="20">
        <v>144093.77167866792</v>
      </c>
      <c r="AB245" s="21">
        <v>10140.345763467159</v>
      </c>
    </row>
    <row r="246" spans="1:28" s="1" customFormat="1" x14ac:dyDescent="0.3">
      <c r="A246" s="47">
        <v>4</v>
      </c>
      <c r="B246" s="178">
        <v>2028</v>
      </c>
      <c r="C246" s="22" t="s">
        <v>3</v>
      </c>
      <c r="D246" s="10">
        <f t="shared" si="28"/>
        <v>615.46863068658377</v>
      </c>
      <c r="E246" s="11">
        <f t="shared" si="29"/>
        <v>1489.0141599133478</v>
      </c>
      <c r="F246" s="11">
        <f t="shared" si="30"/>
        <v>102.51124553939574</v>
      </c>
      <c r="G246" s="12">
        <f t="shared" si="31"/>
        <v>249.76173768568097</v>
      </c>
      <c r="H246" s="4">
        <v>53.612525925238131</v>
      </c>
      <c r="I246" s="5">
        <v>165.42770750063866</v>
      </c>
      <c r="J246" s="5">
        <v>16.005791005107998</v>
      </c>
      <c r="K246" s="6">
        <v>550.31477815912774</v>
      </c>
      <c r="L246" s="4">
        <v>57.04416267769821</v>
      </c>
      <c r="M246" s="5">
        <v>200.79469249633428</v>
      </c>
      <c r="N246" s="5">
        <v>24.394223093421395</v>
      </c>
      <c r="O246" s="5">
        <v>43.790256070424249</v>
      </c>
      <c r="P246" s="6">
        <v>2253.9116527822166</v>
      </c>
      <c r="Q246" s="10">
        <v>1E-3</v>
      </c>
      <c r="R246" s="11">
        <v>1E-3</v>
      </c>
      <c r="S246" s="11">
        <v>1E-3</v>
      </c>
      <c r="T246" s="11">
        <v>0</v>
      </c>
      <c r="U246" s="10">
        <v>0</v>
      </c>
      <c r="V246" s="11">
        <v>0</v>
      </c>
      <c r="W246" s="11">
        <v>0</v>
      </c>
      <c r="X246" s="11">
        <v>1747.386130693513</v>
      </c>
      <c r="Y246" s="10">
        <v>264038.64137144829</v>
      </c>
      <c r="Z246" s="11">
        <v>207022.91167200502</v>
      </c>
      <c r="AA246" s="11">
        <v>147306.59963344893</v>
      </c>
      <c r="AB246" s="12">
        <v>10438.607492945774</v>
      </c>
    </row>
    <row r="247" spans="1:28" s="1" customFormat="1" x14ac:dyDescent="0.3">
      <c r="A247" s="327">
        <v>4</v>
      </c>
      <c r="B247" s="179">
        <v>2029</v>
      </c>
      <c r="C247" s="23" t="s">
        <v>3</v>
      </c>
      <c r="D247" s="13">
        <f t="shared" si="28"/>
        <v>672.82671298984485</v>
      </c>
      <c r="E247" s="14">
        <f t="shared" si="29"/>
        <v>1781.1158733424211</v>
      </c>
      <c r="F247" s="14">
        <f t="shared" si="30"/>
        <v>122.50005109373001</v>
      </c>
      <c r="G247" s="15">
        <f t="shared" si="31"/>
        <v>278.90541689871628</v>
      </c>
      <c r="H247" s="7">
        <v>49.846386664284012</v>
      </c>
      <c r="I247" s="8">
        <v>188.4996301403217</v>
      </c>
      <c r="J247" s="8">
        <v>18.838060033532891</v>
      </c>
      <c r="K247" s="9">
        <v>596.84929919042065</v>
      </c>
      <c r="L247" s="7">
        <v>53.37614236770704</v>
      </c>
      <c r="M247" s="8">
        <v>229.63469727578169</v>
      </c>
      <c r="N247" s="8">
        <v>29.246916180624503</v>
      </c>
      <c r="O247" s="8">
        <v>47.7831743270999</v>
      </c>
      <c r="P247" s="9">
        <v>2548.7066928559293</v>
      </c>
      <c r="Q247" s="13">
        <v>1E-3</v>
      </c>
      <c r="R247" s="14">
        <v>1E-3</v>
      </c>
      <c r="S247" s="14">
        <v>1E-3</v>
      </c>
      <c r="T247" s="14">
        <v>0</v>
      </c>
      <c r="U247" s="13">
        <v>0</v>
      </c>
      <c r="V247" s="14">
        <v>0</v>
      </c>
      <c r="W247" s="14">
        <v>0</v>
      </c>
      <c r="X247" s="14">
        <v>1999.6395679926088</v>
      </c>
      <c r="Y247" s="13">
        <v>310454.08572923916</v>
      </c>
      <c r="Z247" s="14">
        <v>217324.90963711857</v>
      </c>
      <c r="AA247" s="14">
        <v>149564.29537545092</v>
      </c>
      <c r="AB247" s="15">
        <v>10747.812885717854</v>
      </c>
    </row>
    <row r="248" spans="1:28" s="1" customFormat="1" x14ac:dyDescent="0.3">
      <c r="A248" s="327">
        <v>4</v>
      </c>
      <c r="B248" s="179">
        <v>2030</v>
      </c>
      <c r="C248" s="23" t="s">
        <v>3</v>
      </c>
      <c r="D248" s="13">
        <f t="shared" si="28"/>
        <v>736.77055425044227</v>
      </c>
      <c r="E248" s="14">
        <f t="shared" si="29"/>
        <v>2131.0407989947071</v>
      </c>
      <c r="F248" s="14">
        <f t="shared" si="30"/>
        <v>146.68396600443822</v>
      </c>
      <c r="G248" s="15">
        <f t="shared" si="31"/>
        <v>312.93250183388062</v>
      </c>
      <c r="H248" s="7">
        <v>45.95374225821832</v>
      </c>
      <c r="I248" s="8">
        <v>216.07898617304221</v>
      </c>
      <c r="J248" s="8">
        <v>22.376362124430351</v>
      </c>
      <c r="K248" s="9">
        <v>650.27149625218044</v>
      </c>
      <c r="L248" s="7">
        <v>49.517159056822024</v>
      </c>
      <c r="M248" s="8">
        <v>263.91282564463393</v>
      </c>
      <c r="N248" s="8">
        <v>35.401937287343458</v>
      </c>
      <c r="O248" s="8">
        <v>52.119226473030068</v>
      </c>
      <c r="P248" s="9">
        <v>2909.4160950353044</v>
      </c>
      <c r="Q248" s="13">
        <v>1E-3</v>
      </c>
      <c r="R248" s="14">
        <v>1E-3</v>
      </c>
      <c r="S248" s="14">
        <v>1E-3</v>
      </c>
      <c r="T248" s="14">
        <v>0</v>
      </c>
      <c r="U248" s="13">
        <v>0</v>
      </c>
      <c r="V248" s="14">
        <v>0</v>
      </c>
      <c r="W248" s="14">
        <v>0</v>
      </c>
      <c r="X248" s="14">
        <v>2311.2628252561535</v>
      </c>
      <c r="Y248" s="13">
        <v>368756.09939535701</v>
      </c>
      <c r="Z248" s="14">
        <v>226833.4336668282</v>
      </c>
      <c r="AA248" s="14">
        <v>150772.10492668347</v>
      </c>
      <c r="AB248" s="15">
        <v>11068.373108250198</v>
      </c>
    </row>
    <row r="249" spans="1:28" s="1" customFormat="1" x14ac:dyDescent="0.3">
      <c r="A249" s="327">
        <v>5</v>
      </c>
      <c r="B249" s="179">
        <v>2018</v>
      </c>
      <c r="C249" s="23" t="s">
        <v>4</v>
      </c>
      <c r="D249" s="13">
        <f t="shared" si="28"/>
        <v>158.88637689228457</v>
      </c>
      <c r="E249" s="14">
        <f t="shared" si="29"/>
        <v>252.09008217955</v>
      </c>
      <c r="F249" s="14">
        <f t="shared" si="30"/>
        <v>25.1042196329295</v>
      </c>
      <c r="G249" s="15">
        <f t="shared" si="31"/>
        <v>331.71418708596667</v>
      </c>
      <c r="H249" s="7">
        <v>45.125638719458472</v>
      </c>
      <c r="I249" s="8">
        <v>75.318898027449549</v>
      </c>
      <c r="J249" s="8">
        <v>7.0154824615355187</v>
      </c>
      <c r="K249" s="9">
        <v>1057.9985190946591</v>
      </c>
      <c r="L249" s="7">
        <v>33.471229836622065</v>
      </c>
      <c r="M249" s="8">
        <v>59.314386873693458</v>
      </c>
      <c r="N249" s="8">
        <v>5.4653074309244296</v>
      </c>
      <c r="O249" s="8">
        <v>15.411497887133979</v>
      </c>
      <c r="P249" s="9">
        <v>870.51106636488748</v>
      </c>
      <c r="Q249" s="13">
        <v>1E-3</v>
      </c>
      <c r="R249" s="14">
        <v>1E-3</v>
      </c>
      <c r="S249" s="14">
        <v>2.0159113226059597E-3</v>
      </c>
      <c r="T249" s="14">
        <v>1E-3</v>
      </c>
      <c r="U249" s="13">
        <v>0</v>
      </c>
      <c r="V249" s="14">
        <v>0</v>
      </c>
      <c r="W249" s="14">
        <v>0</v>
      </c>
      <c r="X249" s="14">
        <v>0</v>
      </c>
      <c r="Y249" s="13">
        <v>80982.491821146221</v>
      </c>
      <c r="Z249" s="14">
        <v>76980.30696116366</v>
      </c>
      <c r="AA249" s="14">
        <v>82303.256365208028</v>
      </c>
      <c r="AB249" s="15">
        <v>7211.1880737846559</v>
      </c>
    </row>
    <row r="250" spans="1:28" s="1" customFormat="1" x14ac:dyDescent="0.3">
      <c r="A250" s="327">
        <v>5</v>
      </c>
      <c r="B250" s="179">
        <v>2019</v>
      </c>
      <c r="C250" s="23" t="s">
        <v>4</v>
      </c>
      <c r="D250" s="13">
        <f t="shared" si="28"/>
        <v>248.12301964525693</v>
      </c>
      <c r="E250" s="14">
        <f t="shared" si="29"/>
        <v>362.73538829581275</v>
      </c>
      <c r="F250" s="14">
        <f t="shared" si="30"/>
        <v>34.104238352749533</v>
      </c>
      <c r="G250" s="15">
        <f t="shared" si="31"/>
        <v>363.39262155947989</v>
      </c>
      <c r="H250" s="7">
        <v>44.274922822257729</v>
      </c>
      <c r="I250" s="8">
        <v>85.091850138343233</v>
      </c>
      <c r="J250" s="8">
        <v>7.9205599799178934</v>
      </c>
      <c r="K250" s="9">
        <v>1112.0505145765617</v>
      </c>
      <c r="L250" s="7">
        <v>23.703371319918777</v>
      </c>
      <c r="M250" s="8">
        <v>56.005928236164294</v>
      </c>
      <c r="N250" s="8">
        <v>6.3881294263218162</v>
      </c>
      <c r="O250" s="8">
        <v>25.687308853376521</v>
      </c>
      <c r="P250" s="9">
        <v>1076.2486345932571</v>
      </c>
      <c r="Q250" s="13">
        <v>1E-3</v>
      </c>
      <c r="R250" s="14">
        <v>1E-3</v>
      </c>
      <c r="S250" s="14">
        <v>1E-3</v>
      </c>
      <c r="T250" s="14">
        <v>1E-3</v>
      </c>
      <c r="U250" s="13">
        <v>0</v>
      </c>
      <c r="V250" s="14">
        <v>0</v>
      </c>
      <c r="W250" s="14">
        <v>0</v>
      </c>
      <c r="X250" s="14">
        <v>0</v>
      </c>
      <c r="Y250" s="13">
        <v>128895.29982358303</v>
      </c>
      <c r="Z250" s="14">
        <v>98045.981104414765</v>
      </c>
      <c r="AA250" s="14">
        <v>99033.084037243854</v>
      </c>
      <c r="AB250" s="15">
        <v>7515.8728729607628</v>
      </c>
    </row>
    <row r="251" spans="1:28" s="1" customFormat="1" x14ac:dyDescent="0.3">
      <c r="A251" s="327">
        <v>5</v>
      </c>
      <c r="B251" s="179">
        <v>2020</v>
      </c>
      <c r="C251" s="23" t="s">
        <v>4</v>
      </c>
      <c r="D251" s="13">
        <f t="shared" si="28"/>
        <v>252.5639621729047</v>
      </c>
      <c r="E251" s="14">
        <f t="shared" si="29"/>
        <v>463.30629494020263</v>
      </c>
      <c r="F251" s="14">
        <f t="shared" si="30"/>
        <v>36.101987575343337</v>
      </c>
      <c r="G251" s="15">
        <f t="shared" si="31"/>
        <v>394.48744420765769</v>
      </c>
      <c r="H251" s="7">
        <v>44.282111621897549</v>
      </c>
      <c r="I251" s="8">
        <v>94.785451564575595</v>
      </c>
      <c r="J251" s="8">
        <v>8.2099778062687552</v>
      </c>
      <c r="K251" s="9">
        <v>1162.0385049258759</v>
      </c>
      <c r="L251" s="7">
        <v>26.118711219803114</v>
      </c>
      <c r="M251" s="8">
        <v>61.162825249589247</v>
      </c>
      <c r="N251" s="8">
        <v>6.8360802536389196</v>
      </c>
      <c r="O251" s="8">
        <v>28.872774349296428</v>
      </c>
      <c r="P251" s="9">
        <v>1177.4986249774256</v>
      </c>
      <c r="Q251" s="13">
        <v>1E-3</v>
      </c>
      <c r="R251" s="14">
        <v>1E-3</v>
      </c>
      <c r="S251" s="14">
        <v>1E-3</v>
      </c>
      <c r="T251" s="14">
        <v>0</v>
      </c>
      <c r="U251" s="13">
        <v>0</v>
      </c>
      <c r="V251" s="14">
        <v>0</v>
      </c>
      <c r="W251" s="14">
        <v>0</v>
      </c>
      <c r="X251" s="14">
        <v>44.331894400846018</v>
      </c>
      <c r="Y251" s="13">
        <v>131180.98747360246</v>
      </c>
      <c r="Z251" s="14">
        <v>112422.78860026205</v>
      </c>
      <c r="AA251" s="14">
        <v>101138.60644043198</v>
      </c>
      <c r="AB251" s="15">
        <v>7808.0125385818337</v>
      </c>
    </row>
    <row r="252" spans="1:28" s="1" customFormat="1" ht="16.2" thickBot="1" x14ac:dyDescent="0.35">
      <c r="A252" s="409">
        <v>5</v>
      </c>
      <c r="B252" s="180">
        <v>2021</v>
      </c>
      <c r="C252" s="24" t="s">
        <v>4</v>
      </c>
      <c r="D252" s="19">
        <f t="shared" si="28"/>
        <v>273.04068927366785</v>
      </c>
      <c r="E252" s="20">
        <f t="shared" si="29"/>
        <v>563.87124711690785</v>
      </c>
      <c r="F252" s="20">
        <f t="shared" si="30"/>
        <v>42.503669470769736</v>
      </c>
      <c r="G252" s="21">
        <f t="shared" si="31"/>
        <v>427.30736874483949</v>
      </c>
      <c r="H252" s="16">
        <v>45.301259369367287</v>
      </c>
      <c r="I252" s="17">
        <v>103.93997108195894</v>
      </c>
      <c r="J252" s="17">
        <v>8.9966651763355596</v>
      </c>
      <c r="K252" s="18">
        <v>1218.7562721028439</v>
      </c>
      <c r="L252" s="16">
        <v>26.554273085515096</v>
      </c>
      <c r="M252" s="17">
        <v>65.653516313584134</v>
      </c>
      <c r="N252" s="17">
        <v>7.7202960893147718</v>
      </c>
      <c r="O252" s="17">
        <v>33.623338743860316</v>
      </c>
      <c r="P252" s="18">
        <v>1303.3905866375869</v>
      </c>
      <c r="Q252" s="19">
        <v>1E-3</v>
      </c>
      <c r="R252" s="20">
        <v>1E-3</v>
      </c>
      <c r="S252" s="20">
        <v>1E-3</v>
      </c>
      <c r="T252" s="20">
        <v>0</v>
      </c>
      <c r="U252" s="19">
        <v>0</v>
      </c>
      <c r="V252" s="20">
        <v>0</v>
      </c>
      <c r="W252" s="20">
        <v>0</v>
      </c>
      <c r="X252" s="20">
        <v>118.25665327860318</v>
      </c>
      <c r="Y252" s="19">
        <v>138626.07664149959</v>
      </c>
      <c r="Z252" s="20">
        <v>124774.31491165713</v>
      </c>
      <c r="AA252" s="20">
        <v>108660.75136363858</v>
      </c>
      <c r="AB252" s="21">
        <v>8064.0155099870317</v>
      </c>
    </row>
    <row r="253" spans="1:28" s="1" customFormat="1" x14ac:dyDescent="0.3">
      <c r="A253" s="47">
        <v>5</v>
      </c>
      <c r="B253" s="178">
        <v>2022</v>
      </c>
      <c r="C253" s="22" t="s">
        <v>4</v>
      </c>
      <c r="D253" s="10">
        <f t="shared" si="28"/>
        <v>295.01826753898712</v>
      </c>
      <c r="E253" s="11">
        <f t="shared" si="29"/>
        <v>685.45798720185655</v>
      </c>
      <c r="F253" s="11">
        <f t="shared" si="30"/>
        <v>50.048226500157512</v>
      </c>
      <c r="G253" s="12">
        <f t="shared" si="31"/>
        <v>464.71631569307414</v>
      </c>
      <c r="H253" s="4">
        <v>46.353350746043184</v>
      </c>
      <c r="I253" s="5">
        <v>114.64190506835428</v>
      </c>
      <c r="J253" s="5">
        <v>9.9426789446096304</v>
      </c>
      <c r="K253" s="6">
        <v>1283.4749317479068</v>
      </c>
      <c r="L253" s="4">
        <v>26.984753097349525</v>
      </c>
      <c r="M253" s="5">
        <v>70.87460309012414</v>
      </c>
      <c r="N253" s="5">
        <v>8.8055573358259345</v>
      </c>
      <c r="O253" s="5">
        <v>38.871337855752536</v>
      </c>
      <c r="P253" s="6">
        <v>1447.3426595593573</v>
      </c>
      <c r="Q253" s="10">
        <v>1E-3</v>
      </c>
      <c r="R253" s="11">
        <v>1E-3</v>
      </c>
      <c r="S253" s="11">
        <v>1E-3</v>
      </c>
      <c r="T253" s="11">
        <v>0</v>
      </c>
      <c r="U253" s="10">
        <v>0</v>
      </c>
      <c r="V253" s="11">
        <v>0</v>
      </c>
      <c r="W253" s="11">
        <v>0</v>
      </c>
      <c r="X253" s="11">
        <v>202.7380656672029</v>
      </c>
      <c r="Y253" s="10">
        <v>146384.67433718199</v>
      </c>
      <c r="Z253" s="11">
        <v>137519.81612868901</v>
      </c>
      <c r="AA253" s="11">
        <v>115774.55290635632</v>
      </c>
      <c r="AB253" s="12">
        <v>8327.7631658801092</v>
      </c>
    </row>
    <row r="254" spans="1:28" s="1" customFormat="1" x14ac:dyDescent="0.3">
      <c r="A254" s="327">
        <v>5</v>
      </c>
      <c r="B254" s="179">
        <v>2023</v>
      </c>
      <c r="C254" s="23" t="s">
        <v>4</v>
      </c>
      <c r="D254" s="13">
        <f t="shared" si="28"/>
        <v>318.45456134870983</v>
      </c>
      <c r="E254" s="14">
        <f t="shared" si="29"/>
        <v>826.80696747231002</v>
      </c>
      <c r="F254" s="14">
        <f t="shared" si="30"/>
        <v>58.975170046688127</v>
      </c>
      <c r="G254" s="15">
        <f t="shared" si="31"/>
        <v>506.1214224129406</v>
      </c>
      <c r="H254" s="7">
        <v>47.430271203755588</v>
      </c>
      <c r="I254" s="8">
        <v>126.90241914801081</v>
      </c>
      <c r="J254" s="8">
        <v>11.089506377017731</v>
      </c>
      <c r="K254" s="9">
        <v>1355.7263314875784</v>
      </c>
      <c r="L254" s="7">
        <v>27.418161405927155</v>
      </c>
      <c r="M254" s="8">
        <v>77.206621123760272</v>
      </c>
      <c r="N254" s="8">
        <v>10.134889787574558</v>
      </c>
      <c r="O254" s="8">
        <v>44.699685227861416</v>
      </c>
      <c r="P254" s="9">
        <v>1610.0638294842952</v>
      </c>
      <c r="Q254" s="13">
        <v>1E-3</v>
      </c>
      <c r="R254" s="14">
        <v>1E-3</v>
      </c>
      <c r="S254" s="14">
        <v>1E-3</v>
      </c>
      <c r="T254" s="14">
        <v>0</v>
      </c>
      <c r="U254" s="13">
        <v>0</v>
      </c>
      <c r="V254" s="14">
        <v>0</v>
      </c>
      <c r="W254" s="14">
        <v>0</v>
      </c>
      <c r="X254" s="14">
        <v>299.03618322457862</v>
      </c>
      <c r="Y254" s="13">
        <v>154425.74383678343</v>
      </c>
      <c r="Z254" s="14">
        <v>149851.83402755656</v>
      </c>
      <c r="AA254" s="14">
        <v>122316.43726585849</v>
      </c>
      <c r="AB254" s="15">
        <v>8586.3883035484814</v>
      </c>
    </row>
    <row r="255" spans="1:28" s="1" customFormat="1" x14ac:dyDescent="0.3">
      <c r="A255" s="327">
        <v>5</v>
      </c>
      <c r="B255" s="179">
        <v>2024</v>
      </c>
      <c r="C255" s="23" t="s">
        <v>4</v>
      </c>
      <c r="D255" s="13">
        <f t="shared" si="28"/>
        <v>343.2853100779563</v>
      </c>
      <c r="E255" s="14">
        <f t="shared" si="29"/>
        <v>995.26972233142976</v>
      </c>
      <c r="F255" s="14">
        <f t="shared" si="30"/>
        <v>69.52733496134968</v>
      </c>
      <c r="G255" s="15">
        <f t="shared" si="31"/>
        <v>553.82554834043424</v>
      </c>
      <c r="H255" s="7">
        <v>48.517153282000955</v>
      </c>
      <c r="I255" s="8">
        <v>141.26718503274648</v>
      </c>
      <c r="J255" s="8">
        <v>12.478884836130996</v>
      </c>
      <c r="K255" s="9">
        <v>1438.5229254293722</v>
      </c>
      <c r="L255" s="7">
        <v>27.866416379762633</v>
      </c>
      <c r="M255" s="8">
        <v>84.637408970851141</v>
      </c>
      <c r="N255" s="8">
        <v>11.776783522975389</v>
      </c>
      <c r="O255" s="8">
        <v>51.185442318968434</v>
      </c>
      <c r="P255" s="9">
        <v>1797.6413041803812</v>
      </c>
      <c r="Q255" s="13">
        <v>1E-3</v>
      </c>
      <c r="R255" s="14">
        <v>1E-3</v>
      </c>
      <c r="S255" s="14">
        <v>1E-3</v>
      </c>
      <c r="T255" s="14">
        <v>0</v>
      </c>
      <c r="U255" s="13">
        <v>0</v>
      </c>
      <c r="V255" s="14">
        <v>0</v>
      </c>
      <c r="W255" s="14">
        <v>0</v>
      </c>
      <c r="X255" s="14">
        <v>410.30282106997748</v>
      </c>
      <c r="Y255" s="13">
        <v>162737.53915240767</v>
      </c>
      <c r="Z255" s="14">
        <v>162041.9038456566</v>
      </c>
      <c r="AA255" s="14">
        <v>128146.76352176697</v>
      </c>
      <c r="AB255" s="15">
        <v>8854.9076185406884</v>
      </c>
    </row>
    <row r="256" spans="1:28" s="1" customFormat="1" x14ac:dyDescent="0.3">
      <c r="A256" s="327">
        <v>5</v>
      </c>
      <c r="B256" s="179">
        <v>2025</v>
      </c>
      <c r="C256" s="23" t="s">
        <v>4</v>
      </c>
      <c r="D256" s="13">
        <f t="shared" si="28"/>
        <v>369.59619389890526</v>
      </c>
      <c r="E256" s="14">
        <f t="shared" si="29"/>
        <v>1195.752527857079</v>
      </c>
      <c r="F256" s="14">
        <f t="shared" si="30"/>
        <v>81.997193880693757</v>
      </c>
      <c r="G256" s="15">
        <f t="shared" si="31"/>
        <v>608.75837122878852</v>
      </c>
      <c r="H256" s="7">
        <v>49.623943116695123</v>
      </c>
      <c r="I256" s="8">
        <v>158.17843249889594</v>
      </c>
      <c r="J256" s="8">
        <v>14.16746773964111</v>
      </c>
      <c r="K256" s="9">
        <v>1532.9414157352176</v>
      </c>
      <c r="L256" s="7">
        <v>28.31952782529989</v>
      </c>
      <c r="M256" s="8">
        <v>93.348513562329032</v>
      </c>
      <c r="N256" s="8">
        <v>13.816788804211431</v>
      </c>
      <c r="O256" s="8">
        <v>58.1902298822517</v>
      </c>
      <c r="P256" s="9">
        <v>2013.9580191896625</v>
      </c>
      <c r="Q256" s="13">
        <v>1E-3</v>
      </c>
      <c r="R256" s="14">
        <v>1E-3</v>
      </c>
      <c r="S256" s="14">
        <v>1E-3</v>
      </c>
      <c r="T256" s="14">
        <v>0</v>
      </c>
      <c r="U256" s="13">
        <v>0</v>
      </c>
      <c r="V256" s="14">
        <v>0</v>
      </c>
      <c r="W256" s="14">
        <v>0</v>
      </c>
      <c r="X256" s="14">
        <v>539.20583333669697</v>
      </c>
      <c r="Y256" s="13">
        <v>171302.63993098325</v>
      </c>
      <c r="Z256" s="14">
        <v>173868.88785172894</v>
      </c>
      <c r="AA256" s="14">
        <v>133117.32865140311</v>
      </c>
      <c r="AB256" s="15">
        <v>9133.7101304337011</v>
      </c>
    </row>
    <row r="257" spans="1:28" s="1" customFormat="1" x14ac:dyDescent="0.3">
      <c r="A257" s="327">
        <v>5</v>
      </c>
      <c r="B257" s="179">
        <v>2026</v>
      </c>
      <c r="C257" s="23" t="s">
        <v>4</v>
      </c>
      <c r="D257" s="13">
        <f t="shared" si="28"/>
        <v>403.58254042838263</v>
      </c>
      <c r="E257" s="14">
        <f t="shared" si="29"/>
        <v>1444.3707664049184</v>
      </c>
      <c r="F257" s="14">
        <f t="shared" si="30"/>
        <v>97.986459257600146</v>
      </c>
      <c r="G257" s="15">
        <f t="shared" si="31"/>
        <v>672.09020975988517</v>
      </c>
      <c r="H257" s="7">
        <v>47.371076111246502</v>
      </c>
      <c r="I257" s="8">
        <v>178.19932685184421</v>
      </c>
      <c r="J257" s="8">
        <v>16.267709659342753</v>
      </c>
      <c r="K257" s="9">
        <v>1642.5075709319785</v>
      </c>
      <c r="L257" s="7">
        <v>26.86211420475983</v>
      </c>
      <c r="M257" s="8">
        <v>103.65821126472875</v>
      </c>
      <c r="N257" s="8">
        <v>16.353539067195534</v>
      </c>
      <c r="O257" s="8">
        <v>68.667524525057431</v>
      </c>
      <c r="P257" s="9">
        <v>2268.8911052945637</v>
      </c>
      <c r="Q257" s="13">
        <v>1E-3</v>
      </c>
      <c r="R257" s="14">
        <v>1E-3</v>
      </c>
      <c r="S257" s="14">
        <v>1E-3</v>
      </c>
      <c r="T257" s="14">
        <v>0</v>
      </c>
      <c r="U257" s="13">
        <v>0</v>
      </c>
      <c r="V257" s="14">
        <v>0</v>
      </c>
      <c r="W257" s="14">
        <v>0</v>
      </c>
      <c r="X257" s="14">
        <v>695.05005888764254</v>
      </c>
      <c r="Y257" s="13">
        <v>195950.76134757765</v>
      </c>
      <c r="Z257" s="14">
        <v>186423.41816999586</v>
      </c>
      <c r="AA257" s="14">
        <v>138537.54524260771</v>
      </c>
      <c r="AB257" s="15">
        <v>9411.2654931059224</v>
      </c>
    </row>
    <row r="258" spans="1:28" s="1" customFormat="1" x14ac:dyDescent="0.3">
      <c r="A258" s="327">
        <v>5</v>
      </c>
      <c r="B258" s="179">
        <v>2027</v>
      </c>
      <c r="C258" s="23" t="s">
        <v>4</v>
      </c>
      <c r="D258" s="13">
        <f t="shared" si="28"/>
        <v>440.30870952181994</v>
      </c>
      <c r="E258" s="14">
        <f t="shared" si="29"/>
        <v>1740.1563626997688</v>
      </c>
      <c r="F258" s="14">
        <f t="shared" si="30"/>
        <v>116.66884677274146</v>
      </c>
      <c r="G258" s="15">
        <f t="shared" si="31"/>
        <v>744.81538694265078</v>
      </c>
      <c r="H258" s="7">
        <v>44.8243372134475</v>
      </c>
      <c r="I258" s="8">
        <v>201.8720778456651</v>
      </c>
      <c r="J258" s="8">
        <v>18.803187158997915</v>
      </c>
      <c r="K258" s="9">
        <v>1766.240692469562</v>
      </c>
      <c r="L258" s="7">
        <v>25.246278690444296</v>
      </c>
      <c r="M258" s="8">
        <v>115.8366043240962</v>
      </c>
      <c r="N258" s="8">
        <v>19.596754749275519</v>
      </c>
      <c r="O258" s="8">
        <v>79.821496742056567</v>
      </c>
      <c r="P258" s="9">
        <v>2566.7188038537865</v>
      </c>
      <c r="Q258" s="13">
        <v>1E-3</v>
      </c>
      <c r="R258" s="14">
        <v>1E-3</v>
      </c>
      <c r="S258" s="14">
        <v>1E-3</v>
      </c>
      <c r="T258" s="14">
        <v>0</v>
      </c>
      <c r="U258" s="13">
        <v>0</v>
      </c>
      <c r="V258" s="14">
        <v>0</v>
      </c>
      <c r="W258" s="14">
        <v>0</v>
      </c>
      <c r="X258" s="14">
        <v>880.29860812628203</v>
      </c>
      <c r="Y258" s="13">
        <v>225928.61263687984</v>
      </c>
      <c r="Z258" s="14">
        <v>198262.17062417843</v>
      </c>
      <c r="AA258" s="14">
        <v>142708.97019120349</v>
      </c>
      <c r="AB258" s="15">
        <v>9698.991747115002</v>
      </c>
    </row>
    <row r="259" spans="1:28" s="1" customFormat="1" ht="16.2" thickBot="1" x14ac:dyDescent="0.35">
      <c r="A259" s="409">
        <v>5</v>
      </c>
      <c r="B259" s="180">
        <v>2028</v>
      </c>
      <c r="C259" s="24" t="s">
        <v>4</v>
      </c>
      <c r="D259" s="19">
        <f t="shared" si="28"/>
        <v>481.0128939869731</v>
      </c>
      <c r="E259" s="20">
        <f t="shared" si="29"/>
        <v>2095.705985594735</v>
      </c>
      <c r="F259" s="20">
        <f t="shared" si="30"/>
        <v>139.13118898106487</v>
      </c>
      <c r="G259" s="21">
        <f t="shared" si="31"/>
        <v>829.05427515926146</v>
      </c>
      <c r="H259" s="16">
        <v>42.059273605758236</v>
      </c>
      <c r="I259" s="17">
        <v>230.14921607384375</v>
      </c>
      <c r="J259" s="17">
        <v>21.929958266074188</v>
      </c>
      <c r="K259" s="18">
        <v>1907.3463706847319</v>
      </c>
      <c r="L259" s="16">
        <v>23.502985849360531</v>
      </c>
      <c r="M259" s="17">
        <v>130.18800301904304</v>
      </c>
      <c r="N259" s="17">
        <v>23.715053798098044</v>
      </c>
      <c r="O259" s="17">
        <v>92.245014672673662</v>
      </c>
      <c r="P259" s="18">
        <v>2925.2875176423249</v>
      </c>
      <c r="Q259" s="19">
        <v>1E-3</v>
      </c>
      <c r="R259" s="20">
        <v>1E-3</v>
      </c>
      <c r="S259" s="20">
        <v>1E-3</v>
      </c>
      <c r="T259" s="20">
        <v>0</v>
      </c>
      <c r="U259" s="19">
        <v>0</v>
      </c>
      <c r="V259" s="20">
        <v>0</v>
      </c>
      <c r="W259" s="20">
        <v>0</v>
      </c>
      <c r="X259" s="20">
        <v>1110.1851616302672</v>
      </c>
      <c r="Y259" s="19">
        <v>263040.59992576123</v>
      </c>
      <c r="Z259" s="20">
        <v>209434.72452764498</v>
      </c>
      <c r="AA259" s="20">
        <v>145919.90133948147</v>
      </c>
      <c r="AB259" s="21">
        <v>9997.265636559534</v>
      </c>
    </row>
    <row r="260" spans="1:28" s="1" customFormat="1" x14ac:dyDescent="0.3">
      <c r="A260" s="47">
        <v>5</v>
      </c>
      <c r="B260" s="178">
        <v>2029</v>
      </c>
      <c r="C260" s="22" t="s">
        <v>4</v>
      </c>
      <c r="D260" s="10">
        <f t="shared" si="28"/>
        <v>526.48660696403897</v>
      </c>
      <c r="E260" s="11">
        <f t="shared" si="29"/>
        <v>2522.5131705240674</v>
      </c>
      <c r="F260" s="11">
        <f t="shared" si="30"/>
        <v>166.29564724019502</v>
      </c>
      <c r="G260" s="12">
        <f t="shared" si="31"/>
        <v>927.81152424745017</v>
      </c>
      <c r="H260" s="4">
        <v>39.114817434271536</v>
      </c>
      <c r="I260" s="5">
        <v>263.92367549941946</v>
      </c>
      <c r="J260" s="5">
        <v>25.817123986458739</v>
      </c>
      <c r="K260" s="6">
        <v>2070.5100034739894</v>
      </c>
      <c r="L260" s="4">
        <v>21.695505199273054</v>
      </c>
      <c r="M260" s="5">
        <v>147.27025234875774</v>
      </c>
      <c r="N260" s="5">
        <v>28.976721076038324</v>
      </c>
      <c r="O260" s="5">
        <v>107.48990375321274</v>
      </c>
      <c r="P260" s="6">
        <v>3368.166563565198</v>
      </c>
      <c r="Q260" s="10">
        <v>1E-3</v>
      </c>
      <c r="R260" s="11">
        <v>1E-3</v>
      </c>
      <c r="S260" s="11">
        <v>1E-3</v>
      </c>
      <c r="T260" s="11">
        <v>0</v>
      </c>
      <c r="U260" s="10">
        <v>0</v>
      </c>
      <c r="V260" s="11">
        <v>0</v>
      </c>
      <c r="W260" s="11">
        <v>0</v>
      </c>
      <c r="X260" s="11">
        <v>1405.1454638444213</v>
      </c>
      <c r="Y260" s="10">
        <v>309580.68462216802</v>
      </c>
      <c r="Z260" s="11">
        <v>219827.95901984611</v>
      </c>
      <c r="AA260" s="11">
        <v>148149.72761995564</v>
      </c>
      <c r="AB260" s="12">
        <v>10306.477641685749</v>
      </c>
    </row>
    <row r="261" spans="1:28" s="1" customFormat="1" x14ac:dyDescent="0.3">
      <c r="A261" s="327">
        <v>5</v>
      </c>
      <c r="B261" s="179">
        <v>2030</v>
      </c>
      <c r="C261" s="23" t="s">
        <v>4</v>
      </c>
      <c r="D261" s="13">
        <f t="shared" ref="D261:D287" si="32">Y261*H261/23000</f>
        <v>577.33130451911529</v>
      </c>
      <c r="E261" s="14">
        <f t="shared" ref="E261:E287" si="33">Z261*I261/23000</f>
        <v>3034.4653015435765</v>
      </c>
      <c r="F261" s="14">
        <f t="shared" ref="F261:F287" si="34">AA261*J261/23000</f>
        <v>199.12474678604815</v>
      </c>
      <c r="G261" s="15">
        <f t="shared" ref="G261:G287" si="35">AB261*K261/23000</f>
        <v>1043.2344808403311</v>
      </c>
      <c r="H261" s="7">
        <v>36.07100978205591</v>
      </c>
      <c r="I261" s="8">
        <v>304.52645363855373</v>
      </c>
      <c r="J261" s="8">
        <v>30.668980247725912</v>
      </c>
      <c r="K261" s="9">
        <v>2257.8620059532495</v>
      </c>
      <c r="L261" s="7">
        <v>19.840124439616645</v>
      </c>
      <c r="M261" s="8">
        <v>167.61560243953681</v>
      </c>
      <c r="N261" s="8">
        <v>35.761606313409331</v>
      </c>
      <c r="O261" s="8">
        <v>125.03364485835698</v>
      </c>
      <c r="P261" s="9">
        <v>3913.2460820111851</v>
      </c>
      <c r="Q261" s="13">
        <v>1E-3</v>
      </c>
      <c r="R261" s="14">
        <v>1E-3</v>
      </c>
      <c r="S261" s="14">
        <v>1E-3</v>
      </c>
      <c r="T261" s="14">
        <v>0</v>
      </c>
      <c r="U261" s="13">
        <v>0</v>
      </c>
      <c r="V261" s="14">
        <v>0</v>
      </c>
      <c r="W261" s="14">
        <v>0</v>
      </c>
      <c r="X261" s="14">
        <v>1780.4167209162924</v>
      </c>
      <c r="Y261" s="13">
        <v>368124.43245060777</v>
      </c>
      <c r="Z261" s="14">
        <v>229184.36510721035</v>
      </c>
      <c r="AA261" s="14">
        <v>149332.2940340901</v>
      </c>
      <c r="AB261" s="15">
        <v>10627.041420628093</v>
      </c>
    </row>
    <row r="262" spans="1:28" s="1" customFormat="1" x14ac:dyDescent="0.3">
      <c r="A262" s="327">
        <v>6</v>
      </c>
      <c r="B262" s="179">
        <v>2018</v>
      </c>
      <c r="C262" s="23" t="s">
        <v>5</v>
      </c>
      <c r="D262" s="13">
        <f t="shared" si="32"/>
        <v>187.2221597077793</v>
      </c>
      <c r="E262" s="14">
        <f t="shared" si="33"/>
        <v>869.35510897708082</v>
      </c>
      <c r="F262" s="14">
        <f t="shared" si="34"/>
        <v>97.030343234986589</v>
      </c>
      <c r="G262" s="15">
        <f t="shared" si="35"/>
        <v>115.66344493357872</v>
      </c>
      <c r="H262" s="7">
        <v>53.864199453964019</v>
      </c>
      <c r="I262" s="8">
        <v>252.9192663376972</v>
      </c>
      <c r="J262" s="8">
        <v>27.31945533894288</v>
      </c>
      <c r="K262" s="9">
        <v>387.04263670514064</v>
      </c>
      <c r="L262" s="7">
        <v>44.79787859579227</v>
      </c>
      <c r="M262" s="8">
        <v>223.6504991370179</v>
      </c>
      <c r="N262" s="8">
        <v>23.76852887944672</v>
      </c>
      <c r="O262" s="8">
        <v>27.744910633943078</v>
      </c>
      <c r="P262" s="9">
        <v>2479.9422049503914</v>
      </c>
      <c r="Q262" s="13">
        <v>1E-3</v>
      </c>
      <c r="R262" s="14">
        <v>1E-3</v>
      </c>
      <c r="S262" s="14">
        <v>1.9860179629283754</v>
      </c>
      <c r="T262" s="14">
        <v>0</v>
      </c>
      <c r="U262" s="13">
        <v>0</v>
      </c>
      <c r="V262" s="14">
        <v>0</v>
      </c>
      <c r="W262" s="14">
        <v>0</v>
      </c>
      <c r="X262" s="14">
        <v>2120.6434788791935</v>
      </c>
      <c r="Y262" s="13">
        <v>79943.81642967173</v>
      </c>
      <c r="Z262" s="14">
        <v>79057.510311513237</v>
      </c>
      <c r="AA262" s="14">
        <v>81688.960000000006</v>
      </c>
      <c r="AB262" s="15">
        <v>6873.2976194014682</v>
      </c>
    </row>
    <row r="263" spans="1:28" s="1" customFormat="1" x14ac:dyDescent="0.3">
      <c r="A263" s="327">
        <v>6</v>
      </c>
      <c r="B263" s="179">
        <v>2019</v>
      </c>
      <c r="C263" s="23" t="s">
        <v>5</v>
      </c>
      <c r="D263" s="13">
        <f t="shared" si="32"/>
        <v>31.541200630780178</v>
      </c>
      <c r="E263" s="14">
        <f t="shared" si="33"/>
        <v>1139.3879967913667</v>
      </c>
      <c r="F263" s="14">
        <f t="shared" si="34"/>
        <v>130.64313989206951</v>
      </c>
      <c r="G263" s="15">
        <f t="shared" si="35"/>
        <v>125.4905350317739</v>
      </c>
      <c r="H263" s="7">
        <v>5.5634957125365911</v>
      </c>
      <c r="I263" s="8">
        <v>259.82892605245894</v>
      </c>
      <c r="J263" s="8">
        <v>30.679859101456177</v>
      </c>
      <c r="K263" s="9">
        <v>402.45618239990262</v>
      </c>
      <c r="L263" s="7">
        <v>30.200180968715724</v>
      </c>
      <c r="M263" s="8">
        <v>203.17254164071258</v>
      </c>
      <c r="N263" s="8">
        <v>26.462131373614945</v>
      </c>
      <c r="O263" s="8">
        <v>38.156511620986805</v>
      </c>
      <c r="P263" s="9">
        <v>2562.8994446182701</v>
      </c>
      <c r="Q263" s="13">
        <v>1E-3</v>
      </c>
      <c r="R263" s="14">
        <v>1E-3</v>
      </c>
      <c r="S263" s="14">
        <v>1E-3</v>
      </c>
      <c r="T263" s="14">
        <v>0</v>
      </c>
      <c r="U263" s="13">
        <v>0</v>
      </c>
      <c r="V263" s="14">
        <v>0</v>
      </c>
      <c r="W263" s="14">
        <v>0</v>
      </c>
      <c r="X263" s="14">
        <v>2198.5987738393542</v>
      </c>
      <c r="Y263" s="13">
        <v>130394.20752553924</v>
      </c>
      <c r="Z263" s="14">
        <v>100858.37756536204</v>
      </c>
      <c r="AA263" s="14">
        <v>97940.222201834709</v>
      </c>
      <c r="AB263" s="15">
        <v>7171.6684497663664</v>
      </c>
    </row>
    <row r="264" spans="1:28" s="1" customFormat="1" x14ac:dyDescent="0.3">
      <c r="A264" s="327">
        <v>6</v>
      </c>
      <c r="B264" s="179">
        <v>2020</v>
      </c>
      <c r="C264" s="23" t="s">
        <v>5</v>
      </c>
      <c r="D264" s="13">
        <f t="shared" si="32"/>
        <v>32.108687422875441</v>
      </c>
      <c r="E264" s="14">
        <f t="shared" si="33"/>
        <v>1434.054747338784</v>
      </c>
      <c r="F264" s="14">
        <f t="shared" si="34"/>
        <v>138.44503597045971</v>
      </c>
      <c r="G264" s="15">
        <f t="shared" si="35"/>
        <v>134.3677015566993</v>
      </c>
      <c r="H264" s="7">
        <v>5.5652888695724325</v>
      </c>
      <c r="I264" s="8">
        <v>287.77510945186395</v>
      </c>
      <c r="J264" s="8">
        <v>31.826267464495579</v>
      </c>
      <c r="K264" s="9">
        <v>418.21716710067517</v>
      </c>
      <c r="L264" s="7">
        <v>32.645992706733139</v>
      </c>
      <c r="M264" s="8">
        <v>214.68744274136873</v>
      </c>
      <c r="N264" s="8">
        <v>26.815477663467206</v>
      </c>
      <c r="O264" s="8">
        <v>42.419569236679216</v>
      </c>
      <c r="P264" s="9">
        <v>2868.6808907705545</v>
      </c>
      <c r="Q264" s="13">
        <v>1E-3</v>
      </c>
      <c r="R264" s="14">
        <v>1E-3</v>
      </c>
      <c r="S264" s="14">
        <v>1E-3</v>
      </c>
      <c r="T264" s="14">
        <v>0</v>
      </c>
      <c r="U264" s="13">
        <v>0</v>
      </c>
      <c r="V264" s="14">
        <v>0</v>
      </c>
      <c r="W264" s="14">
        <v>0</v>
      </c>
      <c r="X264" s="14">
        <v>2492.8822929065586</v>
      </c>
      <c r="Y264" s="13">
        <v>132697.48040641641</v>
      </c>
      <c r="Z264" s="14">
        <v>114614.70469637378</v>
      </c>
      <c r="AA264" s="14">
        <v>100050.5582652069</v>
      </c>
      <c r="AB264" s="15">
        <v>7389.5989426472661</v>
      </c>
    </row>
    <row r="265" spans="1:28" s="1" customFormat="1" x14ac:dyDescent="0.3">
      <c r="A265" s="327">
        <v>6</v>
      </c>
      <c r="B265" s="179">
        <v>2021</v>
      </c>
      <c r="C265" s="23" t="s">
        <v>5</v>
      </c>
      <c r="D265" s="13">
        <f t="shared" si="32"/>
        <v>34.672649297061959</v>
      </c>
      <c r="E265" s="14">
        <f t="shared" si="33"/>
        <v>1709.9641954490457</v>
      </c>
      <c r="F265" s="14">
        <f t="shared" si="34"/>
        <v>163.29709777532361</v>
      </c>
      <c r="G265" s="15">
        <f t="shared" si="35"/>
        <v>145.86729290114312</v>
      </c>
      <c r="H265" s="7">
        <v>5.689784455347616</v>
      </c>
      <c r="I265" s="8">
        <v>313.02552959906262</v>
      </c>
      <c r="J265" s="8">
        <v>34.911050386856786</v>
      </c>
      <c r="K265" s="9">
        <v>438.83372054572197</v>
      </c>
      <c r="L265" s="7">
        <v>32.564875984447795</v>
      </c>
      <c r="M265" s="8">
        <v>223.36933194533626</v>
      </c>
      <c r="N265" s="8">
        <v>28.581049560862386</v>
      </c>
      <c r="O265" s="8">
        <v>48.153815476845956</v>
      </c>
      <c r="P265" s="9">
        <v>3199.2625905754439</v>
      </c>
      <c r="Q265" s="13">
        <v>1E-3</v>
      </c>
      <c r="R265" s="14">
        <v>1E-3</v>
      </c>
      <c r="S265" s="14">
        <v>1E-3</v>
      </c>
      <c r="T265" s="14">
        <v>0</v>
      </c>
      <c r="U265" s="13">
        <v>0</v>
      </c>
      <c r="V265" s="14">
        <v>0</v>
      </c>
      <c r="W265" s="14">
        <v>0</v>
      </c>
      <c r="X265" s="14">
        <v>2808.5816855065677</v>
      </c>
      <c r="Y265" s="13">
        <v>140158.3733251814</v>
      </c>
      <c r="Z265" s="14">
        <v>125642.07317435948</v>
      </c>
      <c r="AA265" s="14">
        <v>107582.93454975587</v>
      </c>
      <c r="AB265" s="15">
        <v>7645.1457115787898</v>
      </c>
    </row>
    <row r="266" spans="1:28" s="1" customFormat="1" ht="16.2" thickBot="1" x14ac:dyDescent="0.35">
      <c r="A266" s="409">
        <v>6</v>
      </c>
      <c r="B266" s="180">
        <v>2022</v>
      </c>
      <c r="C266" s="24" t="s">
        <v>5</v>
      </c>
      <c r="D266" s="19">
        <f t="shared" si="32"/>
        <v>37.420963250330708</v>
      </c>
      <c r="E266" s="20">
        <f t="shared" si="33"/>
        <v>2033.9548113424341</v>
      </c>
      <c r="F266" s="20">
        <f t="shared" si="34"/>
        <v>192.61350100242217</v>
      </c>
      <c r="G266" s="21">
        <f t="shared" si="35"/>
        <v>158.97267289179143</v>
      </c>
      <c r="H266" s="16">
        <v>5.81793882439292</v>
      </c>
      <c r="I266" s="17">
        <v>342.30424824793033</v>
      </c>
      <c r="J266" s="17">
        <v>38.619703536436241</v>
      </c>
      <c r="K266" s="18">
        <v>462.33146291315381</v>
      </c>
      <c r="L266" s="16">
        <v>32.47310313091149</v>
      </c>
      <c r="M266" s="17">
        <v>233.84416245393899</v>
      </c>
      <c r="N266" s="17">
        <v>30.73265910447298</v>
      </c>
      <c r="O266" s="17">
        <v>54.882534171844306</v>
      </c>
      <c r="P266" s="18">
        <v>3580.7025176147981</v>
      </c>
      <c r="Q266" s="19">
        <v>1E-3</v>
      </c>
      <c r="R266" s="20">
        <v>1E-3</v>
      </c>
      <c r="S266" s="20">
        <v>1E-3</v>
      </c>
      <c r="T266" s="20">
        <v>0</v>
      </c>
      <c r="U266" s="19">
        <v>0</v>
      </c>
      <c r="V266" s="20">
        <v>0</v>
      </c>
      <c r="W266" s="20">
        <v>0</v>
      </c>
      <c r="X266" s="20">
        <v>3173.2525888734881</v>
      </c>
      <c r="Y266" s="19">
        <v>147935.92382735567</v>
      </c>
      <c r="Z266" s="20">
        <v>136664.85560819748</v>
      </c>
      <c r="AA266" s="20">
        <v>114711.14786979313</v>
      </c>
      <c r="AB266" s="21">
        <v>7908.5499686142512</v>
      </c>
    </row>
    <row r="267" spans="1:28" s="1" customFormat="1" x14ac:dyDescent="0.3">
      <c r="A267" s="47">
        <v>6</v>
      </c>
      <c r="B267" s="178">
        <v>2023</v>
      </c>
      <c r="C267" s="22" t="s">
        <v>5</v>
      </c>
      <c r="D267" s="10">
        <f t="shared" si="32"/>
        <v>40.352853590899031</v>
      </c>
      <c r="E267" s="11">
        <f t="shared" si="33"/>
        <v>2417.6226458560236</v>
      </c>
      <c r="F267" s="11">
        <f t="shared" si="34"/>
        <v>227.19290419663486</v>
      </c>
      <c r="G267" s="12">
        <f t="shared" si="35"/>
        <v>173.4710516917533</v>
      </c>
      <c r="H267" s="4">
        <v>5.9494631458978793</v>
      </c>
      <c r="I267" s="5">
        <v>376.62689178635793</v>
      </c>
      <c r="J267" s="5">
        <v>43.090837311263037</v>
      </c>
      <c r="K267" s="6">
        <v>488.53577836291601</v>
      </c>
      <c r="L267" s="4">
        <v>32.375507303636425</v>
      </c>
      <c r="M267" s="5">
        <v>246.09447352161402</v>
      </c>
      <c r="N267" s="5">
        <v>33.338598696246066</v>
      </c>
      <c r="O267" s="5">
        <v>62.576618584521825</v>
      </c>
      <c r="P267" s="6">
        <v>4025.8450318428636</v>
      </c>
      <c r="Q267" s="10">
        <v>1E-3</v>
      </c>
      <c r="R267" s="11">
        <v>1E-3</v>
      </c>
      <c r="S267" s="11">
        <v>1E-3</v>
      </c>
      <c r="T267" s="11">
        <v>0</v>
      </c>
      <c r="U267" s="10">
        <v>0</v>
      </c>
      <c r="V267" s="11">
        <v>0</v>
      </c>
      <c r="W267" s="11">
        <v>0</v>
      </c>
      <c r="X267" s="11">
        <v>3599.8848720644692</v>
      </c>
      <c r="Y267" s="10">
        <v>155999.89609660968</v>
      </c>
      <c r="Z267" s="11">
        <v>147640.33601251905</v>
      </c>
      <c r="AA267" s="11">
        <v>121265.61289067322</v>
      </c>
      <c r="AB267" s="12">
        <v>8166.923213444602</v>
      </c>
    </row>
    <row r="268" spans="1:28" s="1" customFormat="1" x14ac:dyDescent="0.3">
      <c r="A268" s="327">
        <v>6</v>
      </c>
      <c r="B268" s="179">
        <v>2024</v>
      </c>
      <c r="C268" s="23" t="s">
        <v>5</v>
      </c>
      <c r="D268" s="13">
        <f t="shared" si="32"/>
        <v>43.470511323811337</v>
      </c>
      <c r="E268" s="14">
        <f t="shared" si="33"/>
        <v>2867.0271432968311</v>
      </c>
      <c r="F268" s="14">
        <f t="shared" si="34"/>
        <v>268.01288845545832</v>
      </c>
      <c r="G268" s="15">
        <f t="shared" si="35"/>
        <v>190.11525797256644</v>
      </c>
      <c r="H268" s="7">
        <v>6.0839616398107541</v>
      </c>
      <c r="I268" s="8">
        <v>416.70254441977613</v>
      </c>
      <c r="J268" s="8">
        <v>48.500207972444578</v>
      </c>
      <c r="K268" s="9">
        <v>518.37767046036379</v>
      </c>
      <c r="L268" s="7">
        <v>32.271762429718343</v>
      </c>
      <c r="M268" s="8">
        <v>260.51974564304584</v>
      </c>
      <c r="N268" s="8">
        <v>36.476744789021815</v>
      </c>
      <c r="O268" s="8">
        <v>70.970539189430625</v>
      </c>
      <c r="P268" s="9">
        <v>4540.2507397922427</v>
      </c>
      <c r="Q268" s="13">
        <v>1E-3</v>
      </c>
      <c r="R268" s="14">
        <v>1E-3</v>
      </c>
      <c r="S268" s="14">
        <v>1E-3</v>
      </c>
      <c r="T268" s="14">
        <v>0</v>
      </c>
      <c r="U268" s="13">
        <v>0</v>
      </c>
      <c r="V268" s="14">
        <v>0</v>
      </c>
      <c r="W268" s="14">
        <v>0</v>
      </c>
      <c r="X268" s="14">
        <v>4092.8426085213096</v>
      </c>
      <c r="Y268" s="13">
        <v>164337.28870104463</v>
      </c>
      <c r="Z268" s="14">
        <v>158246.27226033711</v>
      </c>
      <c r="AA268" s="14">
        <v>127098.3505468222</v>
      </c>
      <c r="AB268" s="15">
        <v>8435.2609738875126</v>
      </c>
    </row>
    <row r="269" spans="1:28" s="1" customFormat="1" x14ac:dyDescent="0.3">
      <c r="A269" s="327">
        <v>6</v>
      </c>
      <c r="B269" s="179">
        <v>2025</v>
      </c>
      <c r="C269" s="23" t="s">
        <v>5</v>
      </c>
      <c r="D269" s="13">
        <f t="shared" si="32"/>
        <v>46.773147814002698</v>
      </c>
      <c r="E269" s="14">
        <f t="shared" si="33"/>
        <v>3391.9741816201672</v>
      </c>
      <c r="F269" s="14">
        <f t="shared" si="34"/>
        <v>316.23718871209348</v>
      </c>
      <c r="G269" s="15">
        <f t="shared" si="35"/>
        <v>209.26198866636395</v>
      </c>
      <c r="H269" s="7">
        <v>6.220966356761501</v>
      </c>
      <c r="I269" s="8">
        <v>463.62871674616594</v>
      </c>
      <c r="J269" s="8">
        <v>55.071683509717573</v>
      </c>
      <c r="K269" s="9">
        <v>552.33680676581662</v>
      </c>
      <c r="L269" s="7">
        <v>32.166095432062178</v>
      </c>
      <c r="M269" s="8">
        <v>277.42267094770216</v>
      </c>
      <c r="N269" s="8">
        <v>40.251167479664609</v>
      </c>
      <c r="O269" s="8">
        <v>79.858807435396145</v>
      </c>
      <c r="P269" s="9">
        <v>5136.122245780085</v>
      </c>
      <c r="Q269" s="13">
        <v>1E-3</v>
      </c>
      <c r="R269" s="14">
        <v>1E-3</v>
      </c>
      <c r="S269" s="14">
        <v>1E-3</v>
      </c>
      <c r="T269" s="14">
        <v>0</v>
      </c>
      <c r="U269" s="13">
        <v>0</v>
      </c>
      <c r="V269" s="14">
        <v>0</v>
      </c>
      <c r="W269" s="14">
        <v>0</v>
      </c>
      <c r="X269" s="14">
        <v>4663.6432464496647</v>
      </c>
      <c r="Y269" s="13">
        <v>172928.50306975312</v>
      </c>
      <c r="Z269" s="14">
        <v>168271.29847519094</v>
      </c>
      <c r="AA269" s="14">
        <v>132072.50762716788</v>
      </c>
      <c r="AB269" s="15">
        <v>8713.9326591483677</v>
      </c>
    </row>
    <row r="270" spans="1:28" s="1" customFormat="1" x14ac:dyDescent="0.3">
      <c r="A270" s="327">
        <v>6</v>
      </c>
      <c r="B270" s="179">
        <v>2026</v>
      </c>
      <c r="C270" s="23" t="s">
        <v>5</v>
      </c>
      <c r="D270" s="13">
        <f t="shared" si="32"/>
        <v>50.99465522576147</v>
      </c>
      <c r="E270" s="14">
        <f t="shared" si="33"/>
        <v>4037.6446509818884</v>
      </c>
      <c r="F270" s="14">
        <f t="shared" si="34"/>
        <v>376.23933951211103</v>
      </c>
      <c r="G270" s="15">
        <f t="shared" si="35"/>
        <v>231.41492717656769</v>
      </c>
      <c r="H270" s="7">
        <v>5.934428633472228</v>
      </c>
      <c r="I270" s="8">
        <v>518.96831590868317</v>
      </c>
      <c r="J270" s="8">
        <v>63.112945119728181</v>
      </c>
      <c r="K270" s="9">
        <v>591.96192785102244</v>
      </c>
      <c r="L270" s="7">
        <v>29.8960906827202</v>
      </c>
      <c r="M270" s="8">
        <v>297.34125885893116</v>
      </c>
      <c r="N270" s="8">
        <v>44.860602490751432</v>
      </c>
      <c r="O270" s="8">
        <v>95.438976253119975</v>
      </c>
      <c r="P270" s="9">
        <v>5927.1548763564606</v>
      </c>
      <c r="Q270" s="13">
        <v>1E-3</v>
      </c>
      <c r="R270" s="14">
        <v>1E-3</v>
      </c>
      <c r="S270" s="14">
        <v>1E-3</v>
      </c>
      <c r="T270" s="14">
        <v>0</v>
      </c>
      <c r="U270" s="13">
        <v>0</v>
      </c>
      <c r="V270" s="14">
        <v>0</v>
      </c>
      <c r="W270" s="14">
        <v>0</v>
      </c>
      <c r="X270" s="14">
        <v>5430.6309247585577</v>
      </c>
      <c r="Y270" s="13">
        <v>197639.42624182583</v>
      </c>
      <c r="Z270" s="14">
        <v>178943.15341772031</v>
      </c>
      <c r="AA270" s="14">
        <v>137111.40863989876</v>
      </c>
      <c r="AB270" s="15">
        <v>8991.3608876558828</v>
      </c>
    </row>
    <row r="271" spans="1:28" s="1" customFormat="1" x14ac:dyDescent="0.3">
      <c r="A271" s="327">
        <v>6</v>
      </c>
      <c r="B271" s="179">
        <v>2027</v>
      </c>
      <c r="C271" s="23" t="s">
        <v>5</v>
      </c>
      <c r="D271" s="13">
        <f t="shared" si="32"/>
        <v>55.59574600617352</v>
      </c>
      <c r="E271" s="14">
        <f t="shared" si="33"/>
        <v>4797.460954046107</v>
      </c>
      <c r="F271" s="14">
        <f t="shared" si="34"/>
        <v>448.01538595847751</v>
      </c>
      <c r="G271" s="15">
        <f t="shared" si="35"/>
        <v>256.91649507707683</v>
      </c>
      <c r="H271" s="7">
        <v>5.6153746455918423</v>
      </c>
      <c r="I271" s="8">
        <v>584.21967301630582</v>
      </c>
      <c r="J271" s="8">
        <v>72.947349026983304</v>
      </c>
      <c r="K271" s="9">
        <v>636.82288218304029</v>
      </c>
      <c r="L271" s="7">
        <v>27.495467242765635</v>
      </c>
      <c r="M271" s="8">
        <v>320.57542040005694</v>
      </c>
      <c r="N271" s="8">
        <v>50.449646578559779</v>
      </c>
      <c r="O271" s="8">
        <v>114.30862482639385</v>
      </c>
      <c r="P271" s="9">
        <v>6865.9240070180249</v>
      </c>
      <c r="Q271" s="13">
        <v>1E-3</v>
      </c>
      <c r="R271" s="14">
        <v>1E-3</v>
      </c>
      <c r="S271" s="14">
        <v>1E-3</v>
      </c>
      <c r="T271" s="14">
        <v>0</v>
      </c>
      <c r="U271" s="13">
        <v>0</v>
      </c>
      <c r="V271" s="14">
        <v>0</v>
      </c>
      <c r="W271" s="14">
        <v>0</v>
      </c>
      <c r="X271" s="14">
        <v>6343.4087496613784</v>
      </c>
      <c r="Y271" s="13">
        <v>227714.48725078249</v>
      </c>
      <c r="Z271" s="14">
        <v>188870.0552882285</v>
      </c>
      <c r="AA271" s="14">
        <v>141257.41393608961</v>
      </c>
      <c r="AB271" s="15">
        <v>9278.999784863785</v>
      </c>
    </row>
    <row r="272" spans="1:28" s="1" customFormat="1" x14ac:dyDescent="0.3">
      <c r="A272" s="327">
        <v>6</v>
      </c>
      <c r="B272" s="179">
        <v>2028</v>
      </c>
      <c r="C272" s="23" t="s">
        <v>5</v>
      </c>
      <c r="D272" s="13">
        <f t="shared" si="32"/>
        <v>60.661189237150296</v>
      </c>
      <c r="E272" s="14">
        <f t="shared" si="33"/>
        <v>5693.9712907428511</v>
      </c>
      <c r="F272" s="14">
        <f t="shared" si="34"/>
        <v>534.46176963766959</v>
      </c>
      <c r="G272" s="15">
        <f t="shared" si="35"/>
        <v>286.58921818235626</v>
      </c>
      <c r="H272" s="7">
        <v>5.2657390447279662</v>
      </c>
      <c r="I272" s="8">
        <v>661.44004844574158</v>
      </c>
      <c r="J272" s="8">
        <v>85.089248458046669</v>
      </c>
      <c r="K272" s="9">
        <v>688.25371353216542</v>
      </c>
      <c r="L272" s="7">
        <v>25.070986237582694</v>
      </c>
      <c r="M272" s="8">
        <v>347.70958278775885</v>
      </c>
      <c r="N272" s="8">
        <v>57.218712427049617</v>
      </c>
      <c r="O272" s="8">
        <v>136.78915101187013</v>
      </c>
      <c r="P272" s="9">
        <v>7999.5466111020578</v>
      </c>
      <c r="Q272" s="13">
        <v>1E-3</v>
      </c>
      <c r="R272" s="14">
        <v>1E-3</v>
      </c>
      <c r="S272" s="14">
        <v>1E-3</v>
      </c>
      <c r="T272" s="14">
        <v>0</v>
      </c>
      <c r="U272" s="13">
        <v>0</v>
      </c>
      <c r="V272" s="14">
        <v>0</v>
      </c>
      <c r="W272" s="14">
        <v>0</v>
      </c>
      <c r="X272" s="14">
        <v>7448.0810485817638</v>
      </c>
      <c r="Y272" s="13">
        <v>264959.45594784687</v>
      </c>
      <c r="Z272" s="14">
        <v>197994.27022119364</v>
      </c>
      <c r="AA272" s="14">
        <v>144467.37895125832</v>
      </c>
      <c r="AB272" s="15">
        <v>9577.2124270363838</v>
      </c>
    </row>
    <row r="273" spans="1:28" s="1" customFormat="1" ht="16.2" thickBot="1" x14ac:dyDescent="0.35">
      <c r="A273" s="409">
        <v>6</v>
      </c>
      <c r="B273" s="180">
        <v>2029</v>
      </c>
      <c r="C273" s="24" t="s">
        <v>5</v>
      </c>
      <c r="D273" s="19">
        <f t="shared" si="32"/>
        <v>66.32553923371546</v>
      </c>
      <c r="E273" s="20">
        <f t="shared" si="33"/>
        <v>6751.3551698384454</v>
      </c>
      <c r="F273" s="20">
        <f t="shared" si="34"/>
        <v>638.96585918918652</v>
      </c>
      <c r="G273" s="21">
        <f t="shared" si="35"/>
        <v>321.29215194904629</v>
      </c>
      <c r="H273" s="16">
        <v>4.8943194374100996</v>
      </c>
      <c r="I273" s="17">
        <v>753.11707437914288</v>
      </c>
      <c r="J273" s="17">
        <v>100.17950512220067</v>
      </c>
      <c r="K273" s="18">
        <v>747.46421847128454</v>
      </c>
      <c r="L273" s="16">
        <v>22.662909779319932</v>
      </c>
      <c r="M273" s="17">
        <v>379.45460857146213</v>
      </c>
      <c r="N273" s="17">
        <v>65.445280692246399</v>
      </c>
      <c r="O273" s="17">
        <v>163.55362225743124</v>
      </c>
      <c r="P273" s="18">
        <v>9381.4524104462744</v>
      </c>
      <c r="Q273" s="19">
        <v>1E-3</v>
      </c>
      <c r="R273" s="20">
        <v>1E-3</v>
      </c>
      <c r="S273" s="20">
        <v>1E-3</v>
      </c>
      <c r="T273" s="20">
        <v>0</v>
      </c>
      <c r="U273" s="19">
        <v>0</v>
      </c>
      <c r="V273" s="20">
        <v>0</v>
      </c>
      <c r="W273" s="20">
        <v>0</v>
      </c>
      <c r="X273" s="20">
        <v>8797.5408142324213</v>
      </c>
      <c r="Y273" s="19">
        <v>311685.29596071673</v>
      </c>
      <c r="Z273" s="20">
        <v>206184.63475190153</v>
      </c>
      <c r="AA273" s="20">
        <v>146698.81572507866</v>
      </c>
      <c r="AB273" s="21">
        <v>9886.3856117976266</v>
      </c>
    </row>
    <row r="274" spans="1:28" s="1" customFormat="1" x14ac:dyDescent="0.3">
      <c r="A274" s="47">
        <v>6</v>
      </c>
      <c r="B274" s="178">
        <v>2030</v>
      </c>
      <c r="C274" s="22" t="s">
        <v>5</v>
      </c>
      <c r="D274" s="10">
        <f t="shared" si="32"/>
        <v>72.669414078038898</v>
      </c>
      <c r="E274" s="11">
        <f t="shared" si="33"/>
        <v>7997.0759244687424</v>
      </c>
      <c r="F274" s="11">
        <f t="shared" si="34"/>
        <v>765.18951760002392</v>
      </c>
      <c r="G274" s="12">
        <f t="shared" si="35"/>
        <v>361.8820945474792</v>
      </c>
      <c r="H274" s="4">
        <v>4.511156427206287</v>
      </c>
      <c r="I274" s="5">
        <v>862.49041392424135</v>
      </c>
      <c r="J274" s="5">
        <v>119.00894035883115</v>
      </c>
      <c r="K274" s="6">
        <v>815.45501604233618</v>
      </c>
      <c r="L274" s="4">
        <v>20.289969126587216</v>
      </c>
      <c r="M274" s="5">
        <v>416.59860546978081</v>
      </c>
      <c r="N274" s="5">
        <v>75.515896729146391</v>
      </c>
      <c r="O274" s="5">
        <v>195.62523737541898</v>
      </c>
      <c r="P274" s="6">
        <v>11068.764855800318</v>
      </c>
      <c r="Q274" s="10">
        <v>1E-3</v>
      </c>
      <c r="R274" s="11">
        <v>1E-3</v>
      </c>
      <c r="S274" s="11">
        <v>1E-3</v>
      </c>
      <c r="T274" s="11">
        <v>0</v>
      </c>
      <c r="U274" s="10">
        <v>0</v>
      </c>
      <c r="V274" s="11">
        <v>0</v>
      </c>
      <c r="W274" s="11">
        <v>0</v>
      </c>
      <c r="X274" s="11">
        <v>10448.934077133401</v>
      </c>
      <c r="Y274" s="10">
        <v>370502.89671067189</v>
      </c>
      <c r="Z274" s="11">
        <v>213257.7281942257</v>
      </c>
      <c r="AA274" s="11">
        <v>147882.66202300132</v>
      </c>
      <c r="AB274" s="12">
        <v>10206.9249815736</v>
      </c>
    </row>
    <row r="275" spans="1:28" s="1" customFormat="1" x14ac:dyDescent="0.3">
      <c r="A275" s="327">
        <v>7</v>
      </c>
      <c r="B275" s="179">
        <v>2018</v>
      </c>
      <c r="C275" s="23" t="s">
        <v>6</v>
      </c>
      <c r="D275" s="13">
        <f t="shared" si="32"/>
        <v>642.25041449578691</v>
      </c>
      <c r="E275" s="14">
        <f t="shared" si="33"/>
        <v>335.54756294671262</v>
      </c>
      <c r="F275" s="14">
        <f t="shared" si="34"/>
        <v>33.691533921410667</v>
      </c>
      <c r="G275" s="15">
        <f t="shared" si="35"/>
        <v>48.95165732023473</v>
      </c>
      <c r="H275" s="7">
        <v>183.80673915978608</v>
      </c>
      <c r="I275" s="8">
        <v>97.454661093996563</v>
      </c>
      <c r="J275" s="8">
        <v>9.4373695369141828</v>
      </c>
      <c r="K275" s="9">
        <v>164.06058957423608</v>
      </c>
      <c r="L275" s="7">
        <v>200.03376279282153</v>
      </c>
      <c r="M275" s="8">
        <v>112.99485848490883</v>
      </c>
      <c r="N275" s="8">
        <v>10.761976764971584</v>
      </c>
      <c r="O275" s="8">
        <v>28.592643368601241</v>
      </c>
      <c r="P275" s="9">
        <v>1750.0622792807335</v>
      </c>
      <c r="Q275" s="13">
        <v>1E-3</v>
      </c>
      <c r="R275" s="14">
        <v>1E-3</v>
      </c>
      <c r="S275" s="14">
        <v>1E-3</v>
      </c>
      <c r="T275" s="14">
        <v>0</v>
      </c>
      <c r="U275" s="13">
        <v>0</v>
      </c>
      <c r="V275" s="14">
        <v>0</v>
      </c>
      <c r="W275" s="14">
        <v>0</v>
      </c>
      <c r="X275" s="14">
        <v>1614.5933330750988</v>
      </c>
      <c r="Y275" s="13">
        <v>80365.712383166625</v>
      </c>
      <c r="Z275" s="14">
        <v>79191.634973012202</v>
      </c>
      <c r="AA275" s="14">
        <v>82110.303847000003</v>
      </c>
      <c r="AB275" s="15">
        <v>6862.6360620016167</v>
      </c>
    </row>
    <row r="276" spans="1:28" s="1" customFormat="1" x14ac:dyDescent="0.3">
      <c r="A276" s="327">
        <v>7</v>
      </c>
      <c r="B276" s="179">
        <v>2019</v>
      </c>
      <c r="C276" s="23" t="s">
        <v>6</v>
      </c>
      <c r="D276" s="13">
        <f t="shared" si="32"/>
        <v>831.30436604163435</v>
      </c>
      <c r="E276" s="14">
        <f t="shared" si="33"/>
        <v>451.72668709338205</v>
      </c>
      <c r="F276" s="14">
        <f t="shared" si="34"/>
        <v>45.318625880722266</v>
      </c>
      <c r="G276" s="15">
        <f t="shared" si="35"/>
        <v>53.990587256419431</v>
      </c>
      <c r="H276" s="7">
        <v>147.47777183526239</v>
      </c>
      <c r="I276" s="8">
        <v>102.89931462746108</v>
      </c>
      <c r="J276" s="8">
        <v>10.597181621498423</v>
      </c>
      <c r="K276" s="9">
        <v>173.34358162196528</v>
      </c>
      <c r="L276" s="7">
        <v>136.3344005560198</v>
      </c>
      <c r="M276" s="8">
        <v>108.46099771735558</v>
      </c>
      <c r="N276" s="8">
        <v>12.283571791247979</v>
      </c>
      <c r="O276" s="8">
        <v>29.69067136728459</v>
      </c>
      <c r="P276" s="9">
        <v>1827.5069591430652</v>
      </c>
      <c r="Q276" s="13">
        <v>1E-3</v>
      </c>
      <c r="R276" s="14">
        <v>1E-3</v>
      </c>
      <c r="S276" s="14">
        <v>1E-3</v>
      </c>
      <c r="T276" s="14">
        <v>0</v>
      </c>
      <c r="U276" s="13">
        <v>0</v>
      </c>
      <c r="V276" s="14">
        <v>0</v>
      </c>
      <c r="W276" s="14">
        <v>0</v>
      </c>
      <c r="X276" s="14">
        <v>1683.8530488883846</v>
      </c>
      <c r="Y276" s="13">
        <v>129646.65916105155</v>
      </c>
      <c r="Z276" s="14">
        <v>100969.70850353022</v>
      </c>
      <c r="AA276" s="14">
        <v>98359.019641793086</v>
      </c>
      <c r="AB276" s="15">
        <v>7163.7120640888734</v>
      </c>
    </row>
    <row r="277" spans="1:28" s="1" customFormat="1" x14ac:dyDescent="0.3">
      <c r="A277" s="327">
        <v>7</v>
      </c>
      <c r="B277" s="179">
        <v>2020</v>
      </c>
      <c r="C277" s="23" t="s">
        <v>6</v>
      </c>
      <c r="D277" s="13">
        <f t="shared" si="32"/>
        <v>854.27703360767521</v>
      </c>
      <c r="E277" s="14">
        <f t="shared" si="33"/>
        <v>568.5976964593151</v>
      </c>
      <c r="F277" s="14">
        <f t="shared" si="34"/>
        <v>48.008014816139315</v>
      </c>
      <c r="G277" s="15">
        <f t="shared" si="35"/>
        <v>57.851671795457165</v>
      </c>
      <c r="H277" s="7">
        <v>148.07884292785457</v>
      </c>
      <c r="I277" s="8">
        <v>113.96176641040545</v>
      </c>
      <c r="J277" s="8">
        <v>10.989622097069914</v>
      </c>
      <c r="K277" s="9">
        <v>180.2436461051193</v>
      </c>
      <c r="L277" s="7">
        <v>151.65215967560673</v>
      </c>
      <c r="M277" s="8">
        <v>121.4179157352625</v>
      </c>
      <c r="N277" s="8">
        <v>12.728527788090819</v>
      </c>
      <c r="O277" s="8">
        <v>31.354523474252179</v>
      </c>
      <c r="P277" s="9">
        <v>1961.8343306288029</v>
      </c>
      <c r="Q277" s="13">
        <v>1E-3</v>
      </c>
      <c r="R277" s="14">
        <v>1E-3</v>
      </c>
      <c r="S277" s="14">
        <v>1E-3</v>
      </c>
      <c r="T277" s="14">
        <v>0</v>
      </c>
      <c r="U277" s="13">
        <v>0</v>
      </c>
      <c r="V277" s="14">
        <v>0</v>
      </c>
      <c r="W277" s="14">
        <v>0</v>
      </c>
      <c r="X277" s="14">
        <v>1812.944207997936</v>
      </c>
      <c r="Y277" s="13">
        <v>132688.58254483662</v>
      </c>
      <c r="Z277" s="14">
        <v>114755.56610335382</v>
      </c>
      <c r="AA277" s="14">
        <v>100475.18750127043</v>
      </c>
      <c r="AB277" s="15">
        <v>7382.1656410540363</v>
      </c>
    </row>
    <row r="278" spans="1:28" s="1" customFormat="1" x14ac:dyDescent="0.3">
      <c r="A278" s="327">
        <v>7</v>
      </c>
      <c r="B278" s="179">
        <v>2021</v>
      </c>
      <c r="C278" s="23" t="s">
        <v>6</v>
      </c>
      <c r="D278" s="13">
        <f t="shared" si="32"/>
        <v>922.25786515368372</v>
      </c>
      <c r="E278" s="14">
        <f t="shared" si="33"/>
        <v>679.86442016559738</v>
      </c>
      <c r="F278" s="14">
        <f t="shared" si="34"/>
        <v>56.606223242775975</v>
      </c>
      <c r="G278" s="15">
        <f t="shared" si="35"/>
        <v>62.855441378269113</v>
      </c>
      <c r="H278" s="7">
        <v>151.39706957971137</v>
      </c>
      <c r="I278" s="8">
        <v>124.03418756874423</v>
      </c>
      <c r="J278" s="8">
        <v>12.052229588970707</v>
      </c>
      <c r="K278" s="9">
        <v>189.26895563342356</v>
      </c>
      <c r="L278" s="7">
        <v>156.08555121651548</v>
      </c>
      <c r="M278" s="8">
        <v>133.79140773771212</v>
      </c>
      <c r="N278" s="8">
        <v>13.906202136877553</v>
      </c>
      <c r="O278" s="8">
        <v>32.999984596658962</v>
      </c>
      <c r="P278" s="9">
        <v>2130.2600852461665</v>
      </c>
      <c r="Q278" s="13">
        <v>1E-3</v>
      </c>
      <c r="R278" s="14">
        <v>1E-3</v>
      </c>
      <c r="S278" s="14">
        <v>1E-3</v>
      </c>
      <c r="T278" s="14">
        <v>0</v>
      </c>
      <c r="U278" s="13">
        <v>0</v>
      </c>
      <c r="V278" s="14">
        <v>0</v>
      </c>
      <c r="W278" s="14">
        <v>0</v>
      </c>
      <c r="X278" s="14">
        <v>1973.9901142094013</v>
      </c>
      <c r="Y278" s="13">
        <v>140107.9357574126</v>
      </c>
      <c r="Z278" s="14">
        <v>126069.12634584893</v>
      </c>
      <c r="AA278" s="14">
        <v>108025.08572980452</v>
      </c>
      <c r="AB278" s="15">
        <v>7638.2053615817258</v>
      </c>
    </row>
    <row r="279" spans="1:28" s="1" customFormat="1" x14ac:dyDescent="0.3">
      <c r="A279" s="327">
        <v>7</v>
      </c>
      <c r="B279" s="179">
        <v>2022</v>
      </c>
      <c r="C279" s="23" t="s">
        <v>6</v>
      </c>
      <c r="D279" s="13">
        <f t="shared" si="32"/>
        <v>995.08977859600589</v>
      </c>
      <c r="E279" s="14">
        <f t="shared" si="33"/>
        <v>812.3394999062923</v>
      </c>
      <c r="F279" s="14">
        <f t="shared" si="34"/>
        <v>66.76092294186823</v>
      </c>
      <c r="G279" s="15">
        <f t="shared" si="35"/>
        <v>68.56221444716212</v>
      </c>
      <c r="H279" s="7">
        <v>154.81197291887869</v>
      </c>
      <c r="I279" s="8">
        <v>135.72818877736432</v>
      </c>
      <c r="J279" s="8">
        <v>13.330217855183351</v>
      </c>
      <c r="K279" s="9">
        <v>199.56136004228284</v>
      </c>
      <c r="L279" s="7">
        <v>160.59227776281307</v>
      </c>
      <c r="M279" s="8">
        <v>148.3362121824286</v>
      </c>
      <c r="N279" s="8">
        <v>15.335031327790066</v>
      </c>
      <c r="O279" s="8">
        <v>34.776733197158997</v>
      </c>
      <c r="P279" s="9">
        <v>2317.5792162036755</v>
      </c>
      <c r="Q279" s="13">
        <v>1E-3</v>
      </c>
      <c r="R279" s="14">
        <v>1E-3</v>
      </c>
      <c r="S279" s="14">
        <v>1E-3</v>
      </c>
      <c r="T279" s="14">
        <v>0</v>
      </c>
      <c r="U279" s="13">
        <v>0</v>
      </c>
      <c r="V279" s="14">
        <v>0</v>
      </c>
      <c r="W279" s="14">
        <v>0</v>
      </c>
      <c r="X279" s="14">
        <v>2152.7935893585509</v>
      </c>
      <c r="Y279" s="13">
        <v>147837.82207659696</v>
      </c>
      <c r="Z279" s="14">
        <v>137656.06589278131</v>
      </c>
      <c r="AA279" s="14">
        <v>115189.5073542179</v>
      </c>
      <c r="AB279" s="15">
        <v>7901.9852938996328</v>
      </c>
    </row>
    <row r="280" spans="1:28" s="1" customFormat="1" ht="16.2" thickBot="1" x14ac:dyDescent="0.35">
      <c r="A280" s="409">
        <v>7</v>
      </c>
      <c r="B280" s="180">
        <v>2023</v>
      </c>
      <c r="C280" s="24" t="s">
        <v>6</v>
      </c>
      <c r="D280" s="19">
        <f t="shared" si="32"/>
        <v>1072.5402047969487</v>
      </c>
      <c r="E280" s="20">
        <f t="shared" si="33"/>
        <v>971.58502187620536</v>
      </c>
      <c r="F280" s="20">
        <f t="shared" si="34"/>
        <v>78.766598219994194</v>
      </c>
      <c r="G280" s="21">
        <f t="shared" si="35"/>
        <v>74.881390577274644</v>
      </c>
      <c r="H280" s="16">
        <v>158.30446629522274</v>
      </c>
      <c r="I280" s="17">
        <v>149.45558795625203</v>
      </c>
      <c r="J280" s="17">
        <v>14.873078208892348</v>
      </c>
      <c r="K280" s="18">
        <v>211.04618100364902</v>
      </c>
      <c r="L280" s="16">
        <v>165.20497258412024</v>
      </c>
      <c r="M280" s="17">
        <v>165.34835899741194</v>
      </c>
      <c r="N280" s="17">
        <v>17.066679984077822</v>
      </c>
      <c r="O280" s="17">
        <v>36.715338998467892</v>
      </c>
      <c r="P280" s="18">
        <v>2528.094065977094</v>
      </c>
      <c r="Q280" s="19">
        <v>1E-3</v>
      </c>
      <c r="R280" s="20">
        <v>1E-3</v>
      </c>
      <c r="S280" s="20">
        <v>1E-3</v>
      </c>
      <c r="T280" s="20">
        <v>0</v>
      </c>
      <c r="U280" s="19">
        <v>0</v>
      </c>
      <c r="V280" s="20">
        <v>0</v>
      </c>
      <c r="W280" s="20">
        <v>0</v>
      </c>
      <c r="X280" s="20">
        <v>2353.7622239719121</v>
      </c>
      <c r="Y280" s="19">
        <v>155828.98756833281</v>
      </c>
      <c r="Z280" s="20">
        <v>149519.03644910138</v>
      </c>
      <c r="AA280" s="20">
        <v>121806.10722377054</v>
      </c>
      <c r="AB280" s="21">
        <v>8160.6403635777624</v>
      </c>
    </row>
    <row r="281" spans="1:28" s="1" customFormat="1" x14ac:dyDescent="0.3">
      <c r="A281" s="47">
        <v>7</v>
      </c>
      <c r="B281" s="178">
        <v>2024</v>
      </c>
      <c r="C281" s="22" t="s">
        <v>6</v>
      </c>
      <c r="D281" s="10">
        <f t="shared" si="32"/>
        <v>1155.0622489768896</v>
      </c>
      <c r="E281" s="11">
        <f t="shared" si="33"/>
        <v>1161.5683216558075</v>
      </c>
      <c r="F281" s="11">
        <f t="shared" si="34"/>
        <v>92.95931330930118</v>
      </c>
      <c r="G281" s="12">
        <f t="shared" si="35"/>
        <v>82.145873627574559</v>
      </c>
      <c r="H281" s="4">
        <v>161.88619550257343</v>
      </c>
      <c r="I281" s="5">
        <v>165.48991499788426</v>
      </c>
      <c r="J281" s="5">
        <v>16.738342973017762</v>
      </c>
      <c r="K281" s="6">
        <v>224.14438232933003</v>
      </c>
      <c r="L281" s="4">
        <v>169.89622166048409</v>
      </c>
      <c r="M281" s="5">
        <v>185.44067095079316</v>
      </c>
      <c r="N281" s="5">
        <v>19.171435124314154</v>
      </c>
      <c r="O281" s="5">
        <v>38.778120946605611</v>
      </c>
      <c r="P281" s="6">
        <v>2763.5208268068918</v>
      </c>
      <c r="Q281" s="10">
        <v>1E-3</v>
      </c>
      <c r="R281" s="11">
        <v>1E-3</v>
      </c>
      <c r="S281" s="11">
        <v>1E-3</v>
      </c>
      <c r="T281" s="11">
        <v>0</v>
      </c>
      <c r="U281" s="10">
        <v>0</v>
      </c>
      <c r="V281" s="11">
        <v>0</v>
      </c>
      <c r="W281" s="11">
        <v>0</v>
      </c>
      <c r="X281" s="11">
        <v>2578.1535654241661</v>
      </c>
      <c r="Y281" s="10">
        <v>164105.60297617313</v>
      </c>
      <c r="Z281" s="11">
        <v>161436.2506526463</v>
      </c>
      <c r="AA281" s="11">
        <v>127734.52005138683</v>
      </c>
      <c r="AB281" s="12">
        <v>8429.1878020758522</v>
      </c>
    </row>
    <row r="282" spans="1:28" s="1" customFormat="1" x14ac:dyDescent="0.3">
      <c r="A282" s="327">
        <v>7</v>
      </c>
      <c r="B282" s="179">
        <v>2025</v>
      </c>
      <c r="C282" s="23" t="s">
        <v>6</v>
      </c>
      <c r="D282" s="13">
        <f t="shared" si="32"/>
        <v>1242.5022583209741</v>
      </c>
      <c r="E282" s="14">
        <f t="shared" si="33"/>
        <v>1388.3564017612778</v>
      </c>
      <c r="F282" s="14">
        <f t="shared" si="34"/>
        <v>109.77045279925748</v>
      </c>
      <c r="G282" s="15">
        <f t="shared" si="35"/>
        <v>90.515383053854592</v>
      </c>
      <c r="H282" s="7">
        <v>165.53547380879431</v>
      </c>
      <c r="I282" s="8">
        <v>184.28319231648865</v>
      </c>
      <c r="J282" s="8">
        <v>19.004463278167066</v>
      </c>
      <c r="K282" s="9">
        <v>239.07327534187493</v>
      </c>
      <c r="L282" s="7">
        <v>174.69786903309515</v>
      </c>
      <c r="M282" s="8">
        <v>209.24486677892858</v>
      </c>
      <c r="N282" s="8">
        <v>21.733365710812834</v>
      </c>
      <c r="O282" s="8">
        <v>40.952461720008493</v>
      </c>
      <c r="P282" s="9">
        <v>3027.6691693296762</v>
      </c>
      <c r="Q282" s="13">
        <v>1E-3</v>
      </c>
      <c r="R282" s="14">
        <v>1E-3</v>
      </c>
      <c r="S282" s="14">
        <v>1E-3</v>
      </c>
      <c r="T282" s="14">
        <v>0</v>
      </c>
      <c r="U282" s="13">
        <v>0</v>
      </c>
      <c r="V282" s="14">
        <v>0</v>
      </c>
      <c r="W282" s="14">
        <v>0</v>
      </c>
      <c r="X282" s="14">
        <v>2829.5473557078094</v>
      </c>
      <c r="Y282" s="13">
        <v>172637.02627505441</v>
      </c>
      <c r="Z282" s="14">
        <v>173277.86022758338</v>
      </c>
      <c r="AA282" s="14">
        <v>132848.81437737847</v>
      </c>
      <c r="AB282" s="15">
        <v>8708.0155958946198</v>
      </c>
    </row>
    <row r="283" spans="1:28" s="1" customFormat="1" x14ac:dyDescent="0.3">
      <c r="A283" s="327">
        <v>7</v>
      </c>
      <c r="B283" s="179">
        <v>2026</v>
      </c>
      <c r="C283" s="23" t="s">
        <v>6</v>
      </c>
      <c r="D283" s="13">
        <f t="shared" si="32"/>
        <v>1354.1014530161519</v>
      </c>
      <c r="E283" s="14">
        <f t="shared" si="33"/>
        <v>1671.8495206892846</v>
      </c>
      <c r="F283" s="14">
        <f t="shared" si="34"/>
        <v>130.68093845590005</v>
      </c>
      <c r="G283" s="15">
        <f t="shared" si="35"/>
        <v>100.15619547217383</v>
      </c>
      <c r="H283" s="7">
        <v>157.91440681103941</v>
      </c>
      <c r="I283" s="8">
        <v>206.46166732952264</v>
      </c>
      <c r="J283" s="8">
        <v>21.777253509925231</v>
      </c>
      <c r="K283" s="9">
        <v>256.36483261221764</v>
      </c>
      <c r="L283" s="7">
        <v>166.45421427997036</v>
      </c>
      <c r="M283" s="8">
        <v>237.69945157097874</v>
      </c>
      <c r="N283" s="8">
        <v>24.914440428425113</v>
      </c>
      <c r="O283" s="8">
        <v>43.551051242256328</v>
      </c>
      <c r="P283" s="9">
        <v>3291.0128474346707</v>
      </c>
      <c r="Q283" s="13">
        <v>1E-3</v>
      </c>
      <c r="R283" s="14">
        <v>1E-3</v>
      </c>
      <c r="S283" s="14">
        <v>1E-3</v>
      </c>
      <c r="T283" s="14">
        <v>0</v>
      </c>
      <c r="U283" s="13">
        <v>0</v>
      </c>
      <c r="V283" s="14">
        <v>0</v>
      </c>
      <c r="W283" s="14">
        <v>0</v>
      </c>
      <c r="X283" s="14">
        <v>3078.1980660647091</v>
      </c>
      <c r="Y283" s="13">
        <v>197222.87565971637</v>
      </c>
      <c r="Z283" s="14">
        <v>186245.4153025969</v>
      </c>
      <c r="AA283" s="14">
        <v>138018.39534612739</v>
      </c>
      <c r="AB283" s="15">
        <v>8985.6025586179221</v>
      </c>
    </row>
    <row r="284" spans="1:28" s="1" customFormat="1" x14ac:dyDescent="0.3">
      <c r="A284" s="327">
        <v>7</v>
      </c>
      <c r="B284" s="179">
        <v>2027</v>
      </c>
      <c r="C284" s="23" t="s">
        <v>6</v>
      </c>
      <c r="D284" s="13">
        <f t="shared" si="32"/>
        <v>1475.5122863802851</v>
      </c>
      <c r="E284" s="14">
        <f t="shared" si="33"/>
        <v>2012.2352380346681</v>
      </c>
      <c r="F284" s="14">
        <f t="shared" si="34"/>
        <v>155.6095119273111</v>
      </c>
      <c r="G284" s="15">
        <f t="shared" si="35"/>
        <v>111.18591930918249</v>
      </c>
      <c r="H284" s="7">
        <v>149.42660710532633</v>
      </c>
      <c r="I284" s="8">
        <v>232.64124046326498</v>
      </c>
      <c r="J284" s="8">
        <v>25.16875905927607</v>
      </c>
      <c r="K284" s="9">
        <v>275.76605539448053</v>
      </c>
      <c r="L284" s="7">
        <v>156.7835399685539</v>
      </c>
      <c r="M284" s="8">
        <v>271.6179202117637</v>
      </c>
      <c r="N284" s="8">
        <v>28.876344081741191</v>
      </c>
      <c r="O284" s="8">
        <v>46.486941338316278</v>
      </c>
      <c r="P284" s="9">
        <v>3589.6750330979112</v>
      </c>
      <c r="Q284" s="13">
        <v>1E-3</v>
      </c>
      <c r="R284" s="14">
        <v>1E-3</v>
      </c>
      <c r="S284" s="14">
        <v>1E-3</v>
      </c>
      <c r="T284" s="14">
        <v>0</v>
      </c>
      <c r="U284" s="13">
        <v>0</v>
      </c>
      <c r="V284" s="14">
        <v>0</v>
      </c>
      <c r="W284" s="14">
        <v>0</v>
      </c>
      <c r="X284" s="14">
        <v>3360.3949190417466</v>
      </c>
      <c r="Y284" s="13">
        <v>227113.38525424417</v>
      </c>
      <c r="Z284" s="14">
        <v>198938.97738266829</v>
      </c>
      <c r="AA284" s="14">
        <v>142200.84374835677</v>
      </c>
      <c r="AB284" s="15">
        <v>9273.3536056605662</v>
      </c>
    </row>
    <row r="285" spans="1:28" s="1" customFormat="1" x14ac:dyDescent="0.3">
      <c r="A285" s="327">
        <v>7</v>
      </c>
      <c r="B285" s="179">
        <v>2028</v>
      </c>
      <c r="C285" s="23" t="s">
        <v>6</v>
      </c>
      <c r="D285" s="13">
        <f t="shared" si="32"/>
        <v>1609.0282181665027</v>
      </c>
      <c r="E285" s="14">
        <f t="shared" si="33"/>
        <v>2424.3621455592433</v>
      </c>
      <c r="F285" s="14">
        <f t="shared" si="34"/>
        <v>185.65196191552096</v>
      </c>
      <c r="G285" s="15">
        <f t="shared" si="35"/>
        <v>124.03607208875445</v>
      </c>
      <c r="H285" s="7">
        <v>140.12449560829509</v>
      </c>
      <c r="I285" s="8">
        <v>263.65514579657673</v>
      </c>
      <c r="J285" s="8">
        <v>29.356374019657228</v>
      </c>
      <c r="K285" s="9">
        <v>298.04994749786988</v>
      </c>
      <c r="L285" s="7">
        <v>146.28501518424559</v>
      </c>
      <c r="M285" s="8">
        <v>312.35857659632023</v>
      </c>
      <c r="N285" s="8">
        <v>33.795351535982874</v>
      </c>
      <c r="O285" s="8">
        <v>49.666106107912334</v>
      </c>
      <c r="P285" s="9">
        <v>3948.5433944898828</v>
      </c>
      <c r="Q285" s="13">
        <v>1E-3</v>
      </c>
      <c r="R285" s="14">
        <v>1E-3</v>
      </c>
      <c r="S285" s="14">
        <v>1E-3</v>
      </c>
      <c r="T285" s="14">
        <v>0</v>
      </c>
      <c r="U285" s="13">
        <v>0</v>
      </c>
      <c r="V285" s="14">
        <v>0</v>
      </c>
      <c r="W285" s="14">
        <v>0</v>
      </c>
      <c r="X285" s="14">
        <v>3700.1585530999255</v>
      </c>
      <c r="Y285" s="13">
        <v>264105.49317002343</v>
      </c>
      <c r="Z285" s="14">
        <v>211489.63043901487</v>
      </c>
      <c r="AA285" s="14">
        <v>145453.76486884124</v>
      </c>
      <c r="AB285" s="15">
        <v>9571.649590918787</v>
      </c>
    </row>
    <row r="286" spans="1:28" s="1" customFormat="1" x14ac:dyDescent="0.3">
      <c r="A286" s="327">
        <v>7</v>
      </c>
      <c r="B286" s="179">
        <v>2029</v>
      </c>
      <c r="C286" s="23" t="s">
        <v>6</v>
      </c>
      <c r="D286" s="13">
        <f t="shared" si="32"/>
        <v>1758.1843849891809</v>
      </c>
      <c r="E286" s="14">
        <f t="shared" si="33"/>
        <v>2925.1258369911097</v>
      </c>
      <c r="F286" s="14">
        <f t="shared" si="34"/>
        <v>222.09846937796851</v>
      </c>
      <c r="G286" s="15">
        <f t="shared" si="35"/>
        <v>139.10981796830157</v>
      </c>
      <c r="H286" s="7">
        <v>130.24239033785614</v>
      </c>
      <c r="I286" s="8">
        <v>300.51383258714463</v>
      </c>
      <c r="J286" s="8">
        <v>34.561201310955994</v>
      </c>
      <c r="K286" s="9">
        <v>323.80961689073206</v>
      </c>
      <c r="L286" s="7">
        <v>135.19576913004838</v>
      </c>
      <c r="M286" s="8">
        <v>361.60770959282524</v>
      </c>
      <c r="N286" s="8">
        <v>39.922241061411455</v>
      </c>
      <c r="O286" s="8">
        <v>53.085681359671682</v>
      </c>
      <c r="P286" s="9">
        <v>4389.6854992702929</v>
      </c>
      <c r="Q286" s="13">
        <v>1E-3</v>
      </c>
      <c r="R286" s="14">
        <v>1E-3</v>
      </c>
      <c r="S286" s="14">
        <v>0</v>
      </c>
      <c r="T286" s="14">
        <v>0</v>
      </c>
      <c r="U286" s="13">
        <v>0</v>
      </c>
      <c r="V286" s="14">
        <v>0</v>
      </c>
      <c r="W286" s="14">
        <v>0.24411801188774201</v>
      </c>
      <c r="X286" s="14">
        <v>4118.9605637392324</v>
      </c>
      <c r="Y286" s="13">
        <v>310484.48012856703</v>
      </c>
      <c r="Z286" s="14">
        <v>223876.19788279105</v>
      </c>
      <c r="AA286" s="14">
        <v>147803.45016751319</v>
      </c>
      <c r="AB286" s="15">
        <v>9880.8857006572471</v>
      </c>
    </row>
    <row r="287" spans="1:28" s="1" customFormat="1" ht="16.2" thickBot="1" x14ac:dyDescent="0.35">
      <c r="A287" s="409">
        <v>7</v>
      </c>
      <c r="B287" s="180">
        <v>2030</v>
      </c>
      <c r="C287" s="24" t="s">
        <v>6</v>
      </c>
      <c r="D287" s="19">
        <f t="shared" si="32"/>
        <v>1924.9284845879067</v>
      </c>
      <c r="E287" s="20">
        <f t="shared" si="33"/>
        <v>3534.1616952283348</v>
      </c>
      <c r="F287" s="20">
        <f t="shared" si="34"/>
        <v>266.17343600624406</v>
      </c>
      <c r="G287" s="21">
        <f t="shared" si="35"/>
        <v>156.74258575551758</v>
      </c>
      <c r="H287" s="16">
        <v>120.0472278316219</v>
      </c>
      <c r="I287" s="17">
        <v>344.54501051693967</v>
      </c>
      <c r="J287" s="17">
        <v>41.056220791352914</v>
      </c>
      <c r="K287" s="18">
        <v>353.3881658174962</v>
      </c>
      <c r="L287" s="16">
        <v>123.63861450793395</v>
      </c>
      <c r="M287" s="17">
        <v>421.21521257043077</v>
      </c>
      <c r="N287" s="17">
        <v>47.653713617535949</v>
      </c>
      <c r="O287" s="17">
        <v>56.833885598325935</v>
      </c>
      <c r="P287" s="18">
        <v>4931.6957729035421</v>
      </c>
      <c r="Q287" s="19">
        <v>1E-3</v>
      </c>
      <c r="R287" s="20">
        <v>1E-3</v>
      </c>
      <c r="S287" s="20">
        <v>0</v>
      </c>
      <c r="T287" s="20">
        <v>0</v>
      </c>
      <c r="U287" s="19">
        <v>0</v>
      </c>
      <c r="V287" s="20">
        <v>0</v>
      </c>
      <c r="W287" s="20">
        <v>0.65964013161870338</v>
      </c>
      <c r="X287" s="20">
        <v>4635.1404926843716</v>
      </c>
      <c r="Y287" s="19">
        <v>368799.4795483292</v>
      </c>
      <c r="Z287" s="20">
        <v>235921.91588638682</v>
      </c>
      <c r="AA287" s="20">
        <v>149112.33694049602</v>
      </c>
      <c r="AB287" s="21">
        <v>10201.471982054747</v>
      </c>
    </row>
    <row r="290" spans="1:28" ht="16.2" thickBot="1" x14ac:dyDescent="0.35">
      <c r="A290" s="40" t="s">
        <v>171</v>
      </c>
    </row>
    <row r="291" spans="1:28" s="1" customFormat="1" ht="16.2" thickBot="1" x14ac:dyDescent="0.35">
      <c r="A291" s="30"/>
      <c r="B291" s="45"/>
      <c r="C291" s="34"/>
      <c r="D291" s="480" t="s">
        <v>205</v>
      </c>
      <c r="E291" s="479"/>
      <c r="F291" s="479"/>
      <c r="G291" s="481"/>
      <c r="H291" s="480" t="s">
        <v>26</v>
      </c>
      <c r="I291" s="479"/>
      <c r="J291" s="479"/>
      <c r="K291" s="481"/>
      <c r="L291" s="480" t="s">
        <v>27</v>
      </c>
      <c r="M291" s="479"/>
      <c r="N291" s="479"/>
      <c r="O291" s="479"/>
      <c r="P291" s="481"/>
      <c r="Q291" s="480" t="s">
        <v>112</v>
      </c>
      <c r="R291" s="479"/>
      <c r="S291" s="479"/>
      <c r="T291" s="481"/>
      <c r="U291" s="480" t="s">
        <v>113</v>
      </c>
      <c r="V291" s="479"/>
      <c r="W291" s="479"/>
      <c r="X291" s="481"/>
      <c r="Y291" s="480" t="s">
        <v>28</v>
      </c>
      <c r="Z291" s="479"/>
      <c r="AA291" s="479"/>
      <c r="AB291" s="481"/>
    </row>
    <row r="292" spans="1:28" s="1" customFormat="1" ht="16.2" thickBot="1" x14ac:dyDescent="0.35">
      <c r="A292" s="32"/>
      <c r="B292" s="406"/>
      <c r="C292" s="35"/>
      <c r="D292" s="29" t="s">
        <v>30</v>
      </c>
      <c r="E292" s="29" t="s">
        <v>31</v>
      </c>
      <c r="F292" s="29" t="s">
        <v>32</v>
      </c>
      <c r="G292" s="29" t="s">
        <v>29</v>
      </c>
      <c r="H292" s="29" t="s">
        <v>30</v>
      </c>
      <c r="I292" s="29" t="s">
        <v>31</v>
      </c>
      <c r="J292" s="29" t="s">
        <v>32</v>
      </c>
      <c r="K292" s="29" t="s">
        <v>29</v>
      </c>
      <c r="L292" s="29" t="s">
        <v>30</v>
      </c>
      <c r="M292" s="29" t="s">
        <v>31</v>
      </c>
      <c r="N292" s="29" t="s">
        <v>32</v>
      </c>
      <c r="O292" s="3" t="s">
        <v>34</v>
      </c>
      <c r="P292" s="29" t="s">
        <v>35</v>
      </c>
      <c r="Q292" s="29" t="s">
        <v>30</v>
      </c>
      <c r="R292" s="29" t="s">
        <v>31</v>
      </c>
      <c r="S292" s="29" t="s">
        <v>32</v>
      </c>
      <c r="T292" s="29" t="s">
        <v>29</v>
      </c>
      <c r="U292" s="29" t="s">
        <v>30</v>
      </c>
      <c r="V292" s="29" t="s">
        <v>31</v>
      </c>
      <c r="W292" s="29" t="s">
        <v>32</v>
      </c>
      <c r="X292" s="29" t="s">
        <v>29</v>
      </c>
      <c r="Y292" s="29" t="s">
        <v>30</v>
      </c>
      <c r="Z292" s="29" t="s">
        <v>31</v>
      </c>
      <c r="AA292" s="29" t="s">
        <v>32</v>
      </c>
      <c r="AB292" s="29" t="s">
        <v>29</v>
      </c>
    </row>
    <row r="293" spans="1:28" s="1" customFormat="1" x14ac:dyDescent="0.3">
      <c r="A293" s="47">
        <v>1</v>
      </c>
      <c r="B293" s="178">
        <v>2018</v>
      </c>
      <c r="C293" s="22" t="s">
        <v>0</v>
      </c>
      <c r="D293" s="10">
        <f t="shared" ref="D293:D324" si="36">Y293*H293/23000</f>
        <v>737.37983028689825</v>
      </c>
      <c r="E293" s="11">
        <f t="shared" ref="E293:E324" si="37">Z293*I293/23000</f>
        <v>272.59592929693309</v>
      </c>
      <c r="F293" s="11">
        <f t="shared" ref="F293:F324" si="38">AA293*J293/23000</f>
        <v>30.704744103258516</v>
      </c>
      <c r="G293" s="12">
        <f t="shared" ref="G293:G324" si="39">AB293*K293/23000</f>
        <v>499.66339158949307</v>
      </c>
      <c r="H293" s="4">
        <v>220.27144153331326</v>
      </c>
      <c r="I293" s="5">
        <v>78.745003511188187</v>
      </c>
      <c r="J293" s="5">
        <v>8.5664741839144956</v>
      </c>
      <c r="K293" s="6">
        <v>1561.993503385861</v>
      </c>
      <c r="L293" s="4">
        <v>206.54423966882223</v>
      </c>
      <c r="M293" s="5">
        <v>77.349103907877762</v>
      </c>
      <c r="N293" s="5">
        <v>8.4297745249087068</v>
      </c>
      <c r="O293" s="5">
        <v>46.752826129324241</v>
      </c>
      <c r="P293" s="6">
        <v>1761.2290099768259</v>
      </c>
      <c r="Q293" s="10">
        <v>1E-3</v>
      </c>
      <c r="R293" s="11">
        <v>1E-3</v>
      </c>
      <c r="S293" s="11">
        <v>1.0403319791417606E-2</v>
      </c>
      <c r="T293" s="11">
        <v>0</v>
      </c>
      <c r="U293" s="10">
        <v>0</v>
      </c>
      <c r="V293" s="11">
        <v>0</v>
      </c>
      <c r="W293" s="11">
        <v>0</v>
      </c>
      <c r="X293" s="11">
        <v>245.98733272028934</v>
      </c>
      <c r="Y293" s="10">
        <v>76994.711518395881</v>
      </c>
      <c r="Z293" s="11">
        <v>79620.370744394633</v>
      </c>
      <c r="AA293" s="11">
        <v>82438.713899472685</v>
      </c>
      <c r="AB293" s="12">
        <v>7357.4300927930271</v>
      </c>
    </row>
    <row r="294" spans="1:28" s="1" customFormat="1" x14ac:dyDescent="0.3">
      <c r="A294" s="327">
        <v>1</v>
      </c>
      <c r="B294" s="179">
        <v>2019</v>
      </c>
      <c r="C294" s="23" t="s">
        <v>0</v>
      </c>
      <c r="D294" s="13">
        <f t="shared" si="36"/>
        <v>799.69484188374065</v>
      </c>
      <c r="E294" s="14">
        <f t="shared" si="37"/>
        <v>326.38319612988039</v>
      </c>
      <c r="F294" s="14">
        <f t="shared" si="38"/>
        <v>35.404554432321284</v>
      </c>
      <c r="G294" s="15">
        <f t="shared" si="39"/>
        <v>524.43616591756029</v>
      </c>
      <c r="H294" s="7">
        <v>225.54832894752002</v>
      </c>
      <c r="I294" s="8">
        <v>84.777299645918546</v>
      </c>
      <c r="J294" s="8">
        <v>9.1439128345943352</v>
      </c>
      <c r="K294" s="9">
        <v>1574.9918584687211</v>
      </c>
      <c r="L294" s="7">
        <v>211.16417463057417</v>
      </c>
      <c r="M294" s="8">
        <v>82.990561601924938</v>
      </c>
      <c r="N294" s="8">
        <v>9.137086812914081</v>
      </c>
      <c r="O294" s="8">
        <v>46.894830243425304</v>
      </c>
      <c r="P294" s="9">
        <v>1890.3247156327443</v>
      </c>
      <c r="Q294" s="13">
        <v>1E-3</v>
      </c>
      <c r="R294" s="14">
        <v>1E-3</v>
      </c>
      <c r="S294" s="14">
        <v>1E-3</v>
      </c>
      <c r="T294" s="14">
        <v>0</v>
      </c>
      <c r="U294" s="13">
        <v>0</v>
      </c>
      <c r="V294" s="14">
        <v>0</v>
      </c>
      <c r="W294" s="14">
        <v>0</v>
      </c>
      <c r="X294" s="14">
        <v>362.22668740744837</v>
      </c>
      <c r="Y294" s="13">
        <v>81547.850295116426</v>
      </c>
      <c r="Z294" s="14">
        <v>88547.447752408465</v>
      </c>
      <c r="AA294" s="14">
        <v>89054.299474795436</v>
      </c>
      <c r="AB294" s="15">
        <v>7658.4724874902804</v>
      </c>
    </row>
    <row r="295" spans="1:28" s="1" customFormat="1" x14ac:dyDescent="0.3">
      <c r="A295" s="327">
        <v>1</v>
      </c>
      <c r="B295" s="179">
        <v>2020</v>
      </c>
      <c r="C295" s="23" t="s">
        <v>0</v>
      </c>
      <c r="D295" s="13">
        <f t="shared" si="36"/>
        <v>868.06797621642897</v>
      </c>
      <c r="E295" s="14">
        <f t="shared" si="37"/>
        <v>390.84926162812724</v>
      </c>
      <c r="F295" s="14">
        <f t="shared" si="38"/>
        <v>41.596058892090802</v>
      </c>
      <c r="G295" s="15">
        <f t="shared" si="39"/>
        <v>560.19313018873186</v>
      </c>
      <c r="H295" s="7">
        <v>231.10572948412766</v>
      </c>
      <c r="I295" s="8">
        <v>91.821810213537049</v>
      </c>
      <c r="J295" s="8">
        <v>9.9281902347360607</v>
      </c>
      <c r="K295" s="9">
        <v>1635.7254393489029</v>
      </c>
      <c r="L295" s="7">
        <v>215.83656903819497</v>
      </c>
      <c r="M295" s="8">
        <v>89.466677824506846</v>
      </c>
      <c r="N295" s="8">
        <v>9.9049260473942606</v>
      </c>
      <c r="O295" s="8">
        <v>48.080563625050857</v>
      </c>
      <c r="P295" s="9">
        <v>2041.7226219300408</v>
      </c>
      <c r="Q295" s="13">
        <v>1E-3</v>
      </c>
      <c r="R295" s="14">
        <v>1E-3</v>
      </c>
      <c r="S295" s="14">
        <v>1E-3</v>
      </c>
      <c r="T295" s="14">
        <v>0</v>
      </c>
      <c r="U295" s="13">
        <v>0</v>
      </c>
      <c r="V295" s="14">
        <v>0</v>
      </c>
      <c r="W295" s="14">
        <v>0</v>
      </c>
      <c r="X295" s="14">
        <v>454.07674620618911</v>
      </c>
      <c r="Y295" s="13">
        <v>86391.468950358074</v>
      </c>
      <c r="Z295" s="14">
        <v>97901.936332351062</v>
      </c>
      <c r="AA295" s="14">
        <v>96362.915284481598</v>
      </c>
      <c r="AB295" s="15">
        <v>7876.89772647264</v>
      </c>
    </row>
    <row r="296" spans="1:28" s="1" customFormat="1" x14ac:dyDescent="0.3">
      <c r="A296" s="327">
        <v>1</v>
      </c>
      <c r="B296" s="179">
        <v>2021</v>
      </c>
      <c r="C296" s="23" t="s">
        <v>0</v>
      </c>
      <c r="D296" s="13">
        <f t="shared" si="36"/>
        <v>941.13321542088477</v>
      </c>
      <c r="E296" s="14">
        <f t="shared" si="37"/>
        <v>467.48942767261155</v>
      </c>
      <c r="F296" s="14">
        <f t="shared" si="38"/>
        <v>49.021186106331513</v>
      </c>
      <c r="G296" s="15">
        <f t="shared" si="39"/>
        <v>604.54615550559322</v>
      </c>
      <c r="H296" s="7">
        <v>236.74369518996431</v>
      </c>
      <c r="I296" s="8">
        <v>99.985541478239455</v>
      </c>
      <c r="J296" s="8">
        <v>10.885114379778294</v>
      </c>
      <c r="K296" s="9">
        <v>1709.667386699218</v>
      </c>
      <c r="L296" s="7">
        <v>220.58524448868985</v>
      </c>
      <c r="M296" s="8">
        <v>96.903288606940066</v>
      </c>
      <c r="N296" s="8">
        <v>10.814514535385388</v>
      </c>
      <c r="O296" s="8">
        <v>49.692987175042383</v>
      </c>
      <c r="P296" s="9">
        <v>2203.3788481709289</v>
      </c>
      <c r="Q296" s="13">
        <v>1E-3</v>
      </c>
      <c r="R296" s="14">
        <v>1E-3</v>
      </c>
      <c r="S296" s="14">
        <v>1E-3</v>
      </c>
      <c r="T296" s="14">
        <v>0</v>
      </c>
      <c r="U296" s="13">
        <v>0</v>
      </c>
      <c r="V296" s="14">
        <v>0</v>
      </c>
      <c r="W296" s="14">
        <v>0</v>
      </c>
      <c r="X296" s="14">
        <v>543.40344864675296</v>
      </c>
      <c r="Y296" s="13">
        <v>91432.483290891614</v>
      </c>
      <c r="Z296" s="14">
        <v>107538.11678671715</v>
      </c>
      <c r="AA296" s="14">
        <v>103580.65529749529</v>
      </c>
      <c r="AB296" s="15">
        <v>8132.9044963965698</v>
      </c>
    </row>
    <row r="297" spans="1:28" s="1" customFormat="1" x14ac:dyDescent="0.3">
      <c r="A297" s="327">
        <v>1</v>
      </c>
      <c r="B297" s="179">
        <v>2022</v>
      </c>
      <c r="C297" s="23" t="s">
        <v>0</v>
      </c>
      <c r="D297" s="13">
        <f t="shared" si="36"/>
        <v>1019.1282620257385</v>
      </c>
      <c r="E297" s="14">
        <f t="shared" si="37"/>
        <v>558.48046919408444</v>
      </c>
      <c r="F297" s="14">
        <f t="shared" si="38"/>
        <v>57.782837031150116</v>
      </c>
      <c r="G297" s="15">
        <f t="shared" si="39"/>
        <v>655.07266755551439</v>
      </c>
      <c r="H297" s="7">
        <v>242.48880604215427</v>
      </c>
      <c r="I297" s="8">
        <v>109.47924156319728</v>
      </c>
      <c r="J297" s="8">
        <v>12.037643498636365</v>
      </c>
      <c r="K297" s="9">
        <v>1794.3672105769201</v>
      </c>
      <c r="L297" s="7">
        <v>225.42429886781397</v>
      </c>
      <c r="M297" s="8">
        <v>105.45847347003354</v>
      </c>
      <c r="N297" s="8">
        <v>11.909781670361156</v>
      </c>
      <c r="O297" s="8">
        <v>51.907912008612861</v>
      </c>
      <c r="P297" s="9">
        <v>2379.0196965143482</v>
      </c>
      <c r="Q297" s="13">
        <v>1E-3</v>
      </c>
      <c r="R297" s="14">
        <v>1E-3</v>
      </c>
      <c r="S297" s="14">
        <v>1E-3</v>
      </c>
      <c r="T297" s="14">
        <v>0</v>
      </c>
      <c r="U297" s="13">
        <v>0</v>
      </c>
      <c r="V297" s="14">
        <v>0</v>
      </c>
      <c r="W297" s="14">
        <v>0</v>
      </c>
      <c r="X297" s="14">
        <v>636.55939794604114</v>
      </c>
      <c r="Y297" s="13">
        <v>96664.049813982681</v>
      </c>
      <c r="Z297" s="14">
        <v>117328.64247190727</v>
      </c>
      <c r="AA297" s="14">
        <v>110404.10457968817</v>
      </c>
      <c r="AB297" s="15">
        <v>8396.6488380784867</v>
      </c>
    </row>
    <row r="298" spans="1:28" s="1" customFormat="1" x14ac:dyDescent="0.3">
      <c r="A298" s="327">
        <v>1</v>
      </c>
      <c r="B298" s="179">
        <v>2023</v>
      </c>
      <c r="C298" s="23" t="s">
        <v>0</v>
      </c>
      <c r="D298" s="13">
        <f t="shared" si="36"/>
        <v>1102.3529874547153</v>
      </c>
      <c r="E298" s="14">
        <f t="shared" si="37"/>
        <v>666.28311567187984</v>
      </c>
      <c r="F298" s="14">
        <f t="shared" si="38"/>
        <v>68.118973364575524</v>
      </c>
      <c r="G298" s="15">
        <f t="shared" si="39"/>
        <v>711.05914692875922</v>
      </c>
      <c r="H298" s="7">
        <v>248.35969532788181</v>
      </c>
      <c r="I298" s="8">
        <v>120.53747186044745</v>
      </c>
      <c r="J298" s="8">
        <v>13.427476553635483</v>
      </c>
      <c r="K298" s="9">
        <v>1889.5269767906111</v>
      </c>
      <c r="L298" s="7">
        <v>230.35393395782481</v>
      </c>
      <c r="M298" s="8">
        <v>115.33668819876823</v>
      </c>
      <c r="N298" s="8">
        <v>13.232020861422859</v>
      </c>
      <c r="O298" s="8">
        <v>54.8465218561564</v>
      </c>
      <c r="P298" s="9">
        <v>2572.0752545789887</v>
      </c>
      <c r="Q298" s="13">
        <v>1E-3</v>
      </c>
      <c r="R298" s="14">
        <v>1E-3</v>
      </c>
      <c r="S298" s="14">
        <v>1E-3</v>
      </c>
      <c r="T298" s="14">
        <v>0</v>
      </c>
      <c r="U298" s="13">
        <v>0</v>
      </c>
      <c r="V298" s="14">
        <v>0</v>
      </c>
      <c r="W298" s="14">
        <v>0</v>
      </c>
      <c r="X298" s="14">
        <v>737.39379964453406</v>
      </c>
      <c r="Y298" s="13">
        <v>102086.28528870683</v>
      </c>
      <c r="Z298" s="14">
        <v>127134.83553226691</v>
      </c>
      <c r="AA298" s="14">
        <v>116681.37204537094</v>
      </c>
      <c r="AB298" s="15">
        <v>8655.2669425972308</v>
      </c>
    </row>
    <row r="299" spans="1:28" s="1" customFormat="1" ht="16.2" thickBot="1" x14ac:dyDescent="0.35">
      <c r="A299" s="409">
        <v>1</v>
      </c>
      <c r="B299" s="180">
        <v>2024</v>
      </c>
      <c r="C299" s="24" t="s">
        <v>0</v>
      </c>
      <c r="D299" s="19">
        <f t="shared" si="36"/>
        <v>1191.213817476854</v>
      </c>
      <c r="E299" s="20">
        <f t="shared" si="37"/>
        <v>793.89835367460205</v>
      </c>
      <c r="F299" s="20">
        <f t="shared" si="38"/>
        <v>80.319510987925895</v>
      </c>
      <c r="G299" s="21">
        <f t="shared" si="39"/>
        <v>775.30951325512876</v>
      </c>
      <c r="H299" s="16">
        <v>254.37152294121802</v>
      </c>
      <c r="I299" s="17">
        <v>133.4499106259068</v>
      </c>
      <c r="J299" s="17">
        <v>15.107355750997074</v>
      </c>
      <c r="K299" s="18">
        <v>1998.2702812034117</v>
      </c>
      <c r="L299" s="16">
        <v>235.33684543811145</v>
      </c>
      <c r="M299" s="17">
        <v>126.75794826574045</v>
      </c>
      <c r="N299" s="17">
        <v>14.831299952487157</v>
      </c>
      <c r="O299" s="17">
        <v>58.479795278867485</v>
      </c>
      <c r="P299" s="18">
        <v>2783.7046639820746</v>
      </c>
      <c r="Q299" s="19">
        <v>1E-3</v>
      </c>
      <c r="R299" s="20">
        <v>1E-3</v>
      </c>
      <c r="S299" s="20">
        <v>1E-3</v>
      </c>
      <c r="T299" s="20">
        <v>0</v>
      </c>
      <c r="U299" s="19">
        <v>0</v>
      </c>
      <c r="V299" s="20">
        <v>0</v>
      </c>
      <c r="W299" s="20">
        <v>0</v>
      </c>
      <c r="X299" s="20">
        <v>843.91317805753056</v>
      </c>
      <c r="Y299" s="19">
        <v>107708.27443722523</v>
      </c>
      <c r="Z299" s="20">
        <v>136827.83337114559</v>
      </c>
      <c r="AA299" s="20">
        <v>122281.40934593216</v>
      </c>
      <c r="AB299" s="21">
        <v>8923.7772150266792</v>
      </c>
    </row>
    <row r="300" spans="1:28" s="1" customFormat="1" x14ac:dyDescent="0.3">
      <c r="A300" s="47">
        <v>1</v>
      </c>
      <c r="B300" s="178">
        <v>2025</v>
      </c>
      <c r="C300" s="22" t="s">
        <v>0</v>
      </c>
      <c r="D300" s="10">
        <f t="shared" si="36"/>
        <v>1285.684006744408</v>
      </c>
      <c r="E300" s="11">
        <f t="shared" si="37"/>
        <v>944.86586169028692</v>
      </c>
      <c r="F300" s="11">
        <f t="shared" si="38"/>
        <v>94.74727235907632</v>
      </c>
      <c r="G300" s="12">
        <f t="shared" si="39"/>
        <v>849.20463357997983</v>
      </c>
      <c r="H300" s="4">
        <v>260.49676759893589</v>
      </c>
      <c r="I300" s="5">
        <v>148.57906360776218</v>
      </c>
      <c r="J300" s="5">
        <v>17.147632954883331</v>
      </c>
      <c r="K300" s="6">
        <v>2122.4188503924706</v>
      </c>
      <c r="L300" s="4">
        <v>240.4080523208722</v>
      </c>
      <c r="M300" s="5">
        <v>139.9858537413532</v>
      </c>
      <c r="N300" s="5">
        <v>16.768492049011996</v>
      </c>
      <c r="O300" s="5">
        <v>62.747470286236435</v>
      </c>
      <c r="P300" s="6">
        <v>3016.8548907142995</v>
      </c>
      <c r="Q300" s="10">
        <v>1E-3</v>
      </c>
      <c r="R300" s="11">
        <v>1E-3</v>
      </c>
      <c r="S300" s="11">
        <v>1E-3</v>
      </c>
      <c r="T300" s="11">
        <v>0</v>
      </c>
      <c r="U300" s="10">
        <v>0</v>
      </c>
      <c r="V300" s="11">
        <v>0</v>
      </c>
      <c r="W300" s="11">
        <v>0</v>
      </c>
      <c r="X300" s="11">
        <v>957.18251060806551</v>
      </c>
      <c r="Y300" s="10">
        <v>113516.69515012507</v>
      </c>
      <c r="Z300" s="11">
        <v>146264.98707952056</v>
      </c>
      <c r="AA300" s="11">
        <v>127083.85291383106</v>
      </c>
      <c r="AB300" s="12">
        <v>9202.5693084698141</v>
      </c>
    </row>
    <row r="301" spans="1:28" s="1" customFormat="1" x14ac:dyDescent="0.3">
      <c r="A301" s="327">
        <v>1</v>
      </c>
      <c r="B301" s="179">
        <v>2026</v>
      </c>
      <c r="C301" s="23" t="s">
        <v>0</v>
      </c>
      <c r="D301" s="13">
        <f t="shared" si="36"/>
        <v>1385.6558915710054</v>
      </c>
      <c r="E301" s="14">
        <f t="shared" si="37"/>
        <v>1123.4030660617143</v>
      </c>
      <c r="F301" s="14">
        <f t="shared" si="38"/>
        <v>111.79899354923452</v>
      </c>
      <c r="G301" s="15">
        <f t="shared" si="39"/>
        <v>932.52994347126071</v>
      </c>
      <c r="H301" s="7">
        <v>266.72165330093179</v>
      </c>
      <c r="I301" s="8">
        <v>166.38253317693966</v>
      </c>
      <c r="J301" s="8">
        <v>19.636675453514112</v>
      </c>
      <c r="K301" s="9">
        <v>2262.4380647390226</v>
      </c>
      <c r="L301" s="7">
        <v>245.59871323854958</v>
      </c>
      <c r="M301" s="8">
        <v>155.32939783799398</v>
      </c>
      <c r="N301" s="8">
        <v>19.123881051838879</v>
      </c>
      <c r="O301" s="8">
        <v>67.481865309771138</v>
      </c>
      <c r="P301" s="9">
        <v>3275.9185233203798</v>
      </c>
      <c r="Q301" s="13">
        <v>1E-3</v>
      </c>
      <c r="R301" s="14">
        <v>1E-3</v>
      </c>
      <c r="S301" s="14">
        <v>1E-3</v>
      </c>
      <c r="T301" s="14">
        <v>0</v>
      </c>
      <c r="U301" s="13">
        <v>0</v>
      </c>
      <c r="V301" s="14">
        <v>0</v>
      </c>
      <c r="W301" s="14">
        <v>0</v>
      </c>
      <c r="X301" s="14">
        <v>1080.9613238911286</v>
      </c>
      <c r="Y301" s="13">
        <v>119488.18219934822</v>
      </c>
      <c r="Z301" s="14">
        <v>155294.36910268516</v>
      </c>
      <c r="AA301" s="14">
        <v>130947.66768028593</v>
      </c>
      <c r="AB301" s="15">
        <v>9480.1219242715906</v>
      </c>
    </row>
    <row r="302" spans="1:28" s="1" customFormat="1" x14ac:dyDescent="0.3">
      <c r="A302" s="327">
        <v>1</v>
      </c>
      <c r="B302" s="179">
        <v>2027</v>
      </c>
      <c r="C302" s="23" t="s">
        <v>0</v>
      </c>
      <c r="D302" s="13">
        <f t="shared" si="36"/>
        <v>1487.6732344928212</v>
      </c>
      <c r="E302" s="14">
        <f t="shared" si="37"/>
        <v>1332.8828866326032</v>
      </c>
      <c r="F302" s="14">
        <f t="shared" si="38"/>
        <v>131.95641510490128</v>
      </c>
      <c r="G302" s="15">
        <f t="shared" si="39"/>
        <v>1027.519457143628</v>
      </c>
      <c r="H302" s="7">
        <v>272.98805189946307</v>
      </c>
      <c r="I302" s="8">
        <v>187.36996374803772</v>
      </c>
      <c r="J302" s="8">
        <v>22.686194353797834</v>
      </c>
      <c r="K302" s="9">
        <v>2419.4647723121789</v>
      </c>
      <c r="L302" s="7">
        <v>250.8691376771086</v>
      </c>
      <c r="M302" s="8">
        <v>173.1769563225931</v>
      </c>
      <c r="N302" s="8">
        <v>22.001228816398587</v>
      </c>
      <c r="O302" s="8">
        <v>72.286229484142581</v>
      </c>
      <c r="P302" s="9">
        <v>3553.5124192680623</v>
      </c>
      <c r="Q302" s="13">
        <v>1E-3</v>
      </c>
      <c r="R302" s="14">
        <v>1E-3</v>
      </c>
      <c r="S302" s="14">
        <v>1E-3</v>
      </c>
      <c r="T302" s="14">
        <v>0</v>
      </c>
      <c r="U302" s="13">
        <v>0</v>
      </c>
      <c r="V302" s="14">
        <v>0</v>
      </c>
      <c r="W302" s="14">
        <v>0</v>
      </c>
      <c r="X302" s="14">
        <v>1206.3328764400264</v>
      </c>
      <c r="Y302" s="13">
        <v>125340.59331628276</v>
      </c>
      <c r="Z302" s="14">
        <v>163613.77127539169</v>
      </c>
      <c r="AA302" s="14">
        <v>133781.69560222642</v>
      </c>
      <c r="AB302" s="15">
        <v>9767.8411294736252</v>
      </c>
    </row>
    <row r="303" spans="1:28" s="1" customFormat="1" x14ac:dyDescent="0.3">
      <c r="A303" s="327">
        <v>1</v>
      </c>
      <c r="B303" s="179">
        <v>2028</v>
      </c>
      <c r="C303" s="23" t="s">
        <v>0</v>
      </c>
      <c r="D303" s="13">
        <f t="shared" si="36"/>
        <v>1591.6345292705971</v>
      </c>
      <c r="E303" s="14">
        <f t="shared" si="37"/>
        <v>1578.4001024756831</v>
      </c>
      <c r="F303" s="14">
        <f t="shared" si="38"/>
        <v>155.71244614563327</v>
      </c>
      <c r="G303" s="15">
        <f t="shared" si="39"/>
        <v>1136.1125053683359</v>
      </c>
      <c r="H303" s="7">
        <v>279.32150422200215</v>
      </c>
      <c r="I303" s="8">
        <v>212.20487611528642</v>
      </c>
      <c r="J303" s="8">
        <v>26.434039086531534</v>
      </c>
      <c r="K303" s="9">
        <v>2595.897860461298</v>
      </c>
      <c r="L303" s="7">
        <v>256.19548168862912</v>
      </c>
      <c r="M303" s="8">
        <v>193.99573981704054</v>
      </c>
      <c r="N303" s="8">
        <v>25.543992960491078</v>
      </c>
      <c r="O303" s="8">
        <v>77.099329242774971</v>
      </c>
      <c r="P303" s="9">
        <v>3854.3262751730804</v>
      </c>
      <c r="Q303" s="13">
        <v>1E-3</v>
      </c>
      <c r="R303" s="14">
        <v>1E-3</v>
      </c>
      <c r="S303" s="14">
        <v>1E-3</v>
      </c>
      <c r="T303" s="14">
        <v>0</v>
      </c>
      <c r="U303" s="13">
        <v>0</v>
      </c>
      <c r="V303" s="14">
        <v>0</v>
      </c>
      <c r="W303" s="14">
        <v>0</v>
      </c>
      <c r="X303" s="14">
        <v>1335.5267439545576</v>
      </c>
      <c r="Y303" s="13">
        <v>131058.98980168872</v>
      </c>
      <c r="Z303" s="14">
        <v>171076.1930711618</v>
      </c>
      <c r="AA303" s="14">
        <v>135483.88309580451</v>
      </c>
      <c r="AB303" s="15">
        <v>10066.107770060047</v>
      </c>
    </row>
    <row r="304" spans="1:28" s="1" customFormat="1" x14ac:dyDescent="0.3">
      <c r="A304" s="327">
        <v>1</v>
      </c>
      <c r="B304" s="179">
        <v>2029</v>
      </c>
      <c r="C304" s="23" t="s">
        <v>0</v>
      </c>
      <c r="D304" s="13">
        <f t="shared" si="36"/>
        <v>1701.7275062683464</v>
      </c>
      <c r="E304" s="14">
        <f t="shared" si="37"/>
        <v>1867.5139918924201</v>
      </c>
      <c r="F304" s="14">
        <f t="shared" si="38"/>
        <v>183.97679299848315</v>
      </c>
      <c r="G304" s="15">
        <f t="shared" si="39"/>
        <v>1262.5641018338595</v>
      </c>
      <c r="H304" s="7">
        <v>285.72036349294461</v>
      </c>
      <c r="I304" s="8">
        <v>241.6846680980932</v>
      </c>
      <c r="J304" s="8">
        <v>31.084640434958935</v>
      </c>
      <c r="K304" s="9">
        <v>2798.8514478853535</v>
      </c>
      <c r="L304" s="7">
        <v>261.71744660108055</v>
      </c>
      <c r="M304" s="8">
        <v>218.42627606597034</v>
      </c>
      <c r="N304" s="8">
        <v>29.910507537074722</v>
      </c>
      <c r="O304" s="8">
        <v>82.004024794120937</v>
      </c>
      <c r="P304" s="9">
        <v>4200.2399790854033</v>
      </c>
      <c r="Q304" s="13">
        <v>1E-3</v>
      </c>
      <c r="R304" s="14">
        <v>1E-3</v>
      </c>
      <c r="S304" s="14">
        <v>1E-3</v>
      </c>
      <c r="T304" s="14">
        <v>0</v>
      </c>
      <c r="U304" s="13">
        <v>0</v>
      </c>
      <c r="V304" s="14">
        <v>0</v>
      </c>
      <c r="W304" s="14">
        <v>0</v>
      </c>
      <c r="X304" s="14">
        <v>1483.3915559941709</v>
      </c>
      <c r="Y304" s="13">
        <v>136986.15025434986</v>
      </c>
      <c r="Z304" s="14">
        <v>177722.57608038373</v>
      </c>
      <c r="AA304" s="14">
        <v>136127.23775328763</v>
      </c>
      <c r="AB304" s="15">
        <v>10375.318191366998</v>
      </c>
    </row>
    <row r="305" spans="1:28" s="1" customFormat="1" x14ac:dyDescent="0.3">
      <c r="A305" s="327">
        <v>1</v>
      </c>
      <c r="B305" s="179">
        <v>2030</v>
      </c>
      <c r="C305" s="23" t="s">
        <v>0</v>
      </c>
      <c r="D305" s="13">
        <f t="shared" si="36"/>
        <v>1817.9328132905796</v>
      </c>
      <c r="E305" s="14">
        <f t="shared" si="37"/>
        <v>2207.4293509722247</v>
      </c>
      <c r="F305" s="14">
        <f t="shared" si="38"/>
        <v>217.56872179467368</v>
      </c>
      <c r="G305" s="15">
        <f t="shared" si="39"/>
        <v>1409.5287396840206</v>
      </c>
      <c r="H305" s="7">
        <v>292.25981767736027</v>
      </c>
      <c r="I305" s="8">
        <v>276.84446874077065</v>
      </c>
      <c r="J305" s="8">
        <v>36.885746499668642</v>
      </c>
      <c r="K305" s="9">
        <v>3030.9945983123371</v>
      </c>
      <c r="L305" s="7">
        <v>267.31586243896618</v>
      </c>
      <c r="M305" s="8">
        <v>247.14105270011129</v>
      </c>
      <c r="N305" s="8">
        <v>35.327460486883894</v>
      </c>
      <c r="O305" s="8">
        <v>86.560410147093222</v>
      </c>
      <c r="P305" s="9">
        <v>4595.5450441538487</v>
      </c>
      <c r="Q305" s="13">
        <v>1E-3</v>
      </c>
      <c r="R305" s="14">
        <v>1E-3</v>
      </c>
      <c r="S305" s="14">
        <v>0</v>
      </c>
      <c r="T305" s="14">
        <v>0</v>
      </c>
      <c r="U305" s="13">
        <v>0</v>
      </c>
      <c r="V305" s="14">
        <v>0</v>
      </c>
      <c r="W305" s="14">
        <v>1.4657445637821738E-2</v>
      </c>
      <c r="X305" s="14">
        <v>1651.1098559886041</v>
      </c>
      <c r="Y305" s="13">
        <v>143066.03979286033</v>
      </c>
      <c r="Z305" s="14">
        <v>183391.32908557975</v>
      </c>
      <c r="AA305" s="14">
        <v>135664.34398507967</v>
      </c>
      <c r="AB305" s="15">
        <v>10695.882147326663</v>
      </c>
    </row>
    <row r="306" spans="1:28" s="1" customFormat="1" ht="16.2" thickBot="1" x14ac:dyDescent="0.35">
      <c r="A306" s="409">
        <v>2</v>
      </c>
      <c r="B306" s="180">
        <v>2018</v>
      </c>
      <c r="C306" s="24" t="s">
        <v>1</v>
      </c>
      <c r="D306" s="19">
        <f t="shared" si="36"/>
        <v>324.94882447403575</v>
      </c>
      <c r="E306" s="20">
        <f t="shared" si="37"/>
        <v>1433.7402363196734</v>
      </c>
      <c r="F306" s="20">
        <f t="shared" si="38"/>
        <v>123.12899106498698</v>
      </c>
      <c r="G306" s="21">
        <f t="shared" si="39"/>
        <v>100.97715813542465</v>
      </c>
      <c r="H306" s="16">
        <v>95.48810102722291</v>
      </c>
      <c r="I306" s="17">
        <v>414.04894000327295</v>
      </c>
      <c r="J306" s="17">
        <v>33.830309604790394</v>
      </c>
      <c r="K306" s="18">
        <v>332.10403618883601</v>
      </c>
      <c r="L306" s="16">
        <v>95.065742750544885</v>
      </c>
      <c r="M306" s="17">
        <v>421.23042051868026</v>
      </c>
      <c r="N306" s="17">
        <v>33.888387268538104</v>
      </c>
      <c r="O306" s="17">
        <v>49.947741995221875</v>
      </c>
      <c r="P306" s="18">
        <v>4003.5527529301162</v>
      </c>
      <c r="Q306" s="19">
        <v>1E-3</v>
      </c>
      <c r="R306" s="20">
        <v>1E-3</v>
      </c>
      <c r="S306" s="20">
        <v>1E-3</v>
      </c>
      <c r="T306" s="20">
        <v>0</v>
      </c>
      <c r="U306" s="19">
        <v>0</v>
      </c>
      <c r="V306" s="20">
        <v>0</v>
      </c>
      <c r="W306" s="20">
        <v>0</v>
      </c>
      <c r="X306" s="20">
        <v>3721.3954587365024</v>
      </c>
      <c r="Y306" s="19">
        <v>78269.678446868405</v>
      </c>
      <c r="Z306" s="20">
        <v>79642.820568727504</v>
      </c>
      <c r="AA306" s="20">
        <v>83710.933407883815</v>
      </c>
      <c r="AB306" s="21">
        <v>6993.2141258114561</v>
      </c>
    </row>
    <row r="307" spans="1:28" s="1" customFormat="1" x14ac:dyDescent="0.3">
      <c r="A307" s="47">
        <v>2</v>
      </c>
      <c r="B307" s="178">
        <v>2019</v>
      </c>
      <c r="C307" s="22" t="s">
        <v>1</v>
      </c>
      <c r="D307" s="10">
        <f t="shared" si="36"/>
        <v>351.93345869905454</v>
      </c>
      <c r="E307" s="11">
        <f t="shared" si="37"/>
        <v>1723.797983810043</v>
      </c>
      <c r="F307" s="11">
        <f t="shared" si="38"/>
        <v>141.25868795367828</v>
      </c>
      <c r="G307" s="12">
        <f t="shared" si="39"/>
        <v>104.74362486022756</v>
      </c>
      <c r="H307" s="4">
        <v>97.722617435539064</v>
      </c>
      <c r="I307" s="5">
        <v>446.45586305419397</v>
      </c>
      <c r="J307" s="5">
        <v>36.028481509581589</v>
      </c>
      <c r="K307" s="6">
        <v>330.26773440835103</v>
      </c>
      <c r="L307" s="4">
        <v>96.786563712765641</v>
      </c>
      <c r="M307" s="5">
        <v>459.27788590394073</v>
      </c>
      <c r="N307" s="5">
        <v>37.056268726161314</v>
      </c>
      <c r="O307" s="5">
        <v>48.342689239746662</v>
      </c>
      <c r="P307" s="6">
        <v>4399.5234982394231</v>
      </c>
      <c r="Q307" s="10">
        <v>1E-3</v>
      </c>
      <c r="R307" s="11">
        <v>1E-3</v>
      </c>
      <c r="S307" s="11">
        <v>1E-3</v>
      </c>
      <c r="T307" s="11">
        <v>0</v>
      </c>
      <c r="U307" s="10">
        <v>0</v>
      </c>
      <c r="V307" s="11">
        <v>0</v>
      </c>
      <c r="W307" s="11">
        <v>0</v>
      </c>
      <c r="X307" s="11">
        <v>4117.597453070819</v>
      </c>
      <c r="Y307" s="10">
        <v>82831.075983178845</v>
      </c>
      <c r="Z307" s="11">
        <v>88804.643210203081</v>
      </c>
      <c r="AA307" s="11">
        <v>90177.262177162775</v>
      </c>
      <c r="AB307" s="12">
        <v>7294.3951854726438</v>
      </c>
    </row>
    <row r="308" spans="1:28" s="1" customFormat="1" x14ac:dyDescent="0.3">
      <c r="A308" s="327">
        <v>2</v>
      </c>
      <c r="B308" s="179">
        <v>2020</v>
      </c>
      <c r="C308" s="23" t="s">
        <v>1</v>
      </c>
      <c r="D308" s="13">
        <f t="shared" si="36"/>
        <v>381.5654101126969</v>
      </c>
      <c r="E308" s="14">
        <f t="shared" si="37"/>
        <v>2075.3672008614603</v>
      </c>
      <c r="F308" s="14">
        <f t="shared" si="38"/>
        <v>166.14062956084405</v>
      </c>
      <c r="G308" s="15">
        <f t="shared" si="39"/>
        <v>112.08386849704753</v>
      </c>
      <c r="H308" s="7">
        <v>100.08607017941928</v>
      </c>
      <c r="I308" s="8">
        <v>484.50205265444924</v>
      </c>
      <c r="J308" s="8">
        <v>39.135867828073692</v>
      </c>
      <c r="K308" s="9">
        <v>343.13061970197862</v>
      </c>
      <c r="L308" s="7">
        <v>98.498762369299158</v>
      </c>
      <c r="M308" s="8">
        <v>502.85242436682239</v>
      </c>
      <c r="N308" s="8">
        <v>40.434596547730024</v>
      </c>
      <c r="O308" s="8">
        <v>47.24093300886134</v>
      </c>
      <c r="P308" s="9">
        <v>4883.4079135066459</v>
      </c>
      <c r="Q308" s="13">
        <v>1E-3</v>
      </c>
      <c r="R308" s="14">
        <v>1E-3</v>
      </c>
      <c r="S308" s="14">
        <v>1E-3</v>
      </c>
      <c r="T308" s="14">
        <v>0</v>
      </c>
      <c r="U308" s="13">
        <v>0</v>
      </c>
      <c r="V308" s="14">
        <v>0</v>
      </c>
      <c r="W308" s="14">
        <v>0</v>
      </c>
      <c r="X308" s="14">
        <v>4587.5172268136084</v>
      </c>
      <c r="Y308" s="13">
        <v>87684.574055707504</v>
      </c>
      <c r="Z308" s="14">
        <v>98520.626194038996</v>
      </c>
      <c r="AA308" s="14">
        <v>97640.213235754331</v>
      </c>
      <c r="AB308" s="15">
        <v>7512.9668627973742</v>
      </c>
    </row>
    <row r="309" spans="1:28" s="1" customFormat="1" x14ac:dyDescent="0.3">
      <c r="A309" s="327">
        <v>2</v>
      </c>
      <c r="B309" s="179">
        <v>2021</v>
      </c>
      <c r="C309" s="23" t="s">
        <v>1</v>
      </c>
      <c r="D309" s="13">
        <f t="shared" si="36"/>
        <v>413.21977081465633</v>
      </c>
      <c r="E309" s="14">
        <f t="shared" si="37"/>
        <v>2498.4071173444008</v>
      </c>
      <c r="F309" s="14">
        <f t="shared" si="38"/>
        <v>195.47504346535482</v>
      </c>
      <c r="G309" s="15">
        <f t="shared" si="39"/>
        <v>121.19283097344464</v>
      </c>
      <c r="H309" s="7">
        <v>102.48415751595454</v>
      </c>
      <c r="I309" s="8">
        <v>528.81846892080591</v>
      </c>
      <c r="J309" s="8">
        <v>42.875005576848842</v>
      </c>
      <c r="K309" s="9">
        <v>358.78365847401506</v>
      </c>
      <c r="L309" s="7">
        <v>100.23263704666698</v>
      </c>
      <c r="M309" s="8">
        <v>552.78320834168403</v>
      </c>
      <c r="N309" s="8">
        <v>44.439640766740737</v>
      </c>
      <c r="O309" s="8">
        <v>46.356632824476243</v>
      </c>
      <c r="P309" s="9">
        <v>5430.8725201455709</v>
      </c>
      <c r="Q309" s="13">
        <v>1E-3</v>
      </c>
      <c r="R309" s="14">
        <v>1E-3</v>
      </c>
      <c r="S309" s="14">
        <v>1E-3</v>
      </c>
      <c r="T309" s="14">
        <v>0</v>
      </c>
      <c r="U309" s="13">
        <v>0</v>
      </c>
      <c r="V309" s="14">
        <v>0</v>
      </c>
      <c r="W309" s="14">
        <v>0</v>
      </c>
      <c r="X309" s="14">
        <v>5118.4444944960323</v>
      </c>
      <c r="Y309" s="13">
        <v>92736.818637139339</v>
      </c>
      <c r="Z309" s="14">
        <v>108663.68532133612</v>
      </c>
      <c r="AA309" s="14">
        <v>104861.2341669483</v>
      </c>
      <c r="AB309" s="15">
        <v>7769.1250606139492</v>
      </c>
    </row>
    <row r="310" spans="1:28" s="1" customFormat="1" x14ac:dyDescent="0.3">
      <c r="A310" s="327">
        <v>2</v>
      </c>
      <c r="B310" s="179">
        <v>2022</v>
      </c>
      <c r="C310" s="23" t="s">
        <v>1</v>
      </c>
      <c r="D310" s="13">
        <f t="shared" si="36"/>
        <v>447.0014741947042</v>
      </c>
      <c r="E310" s="14">
        <f t="shared" si="37"/>
        <v>3007.1772537920806</v>
      </c>
      <c r="F310" s="14">
        <f t="shared" si="38"/>
        <v>230.10404639829363</v>
      </c>
      <c r="G310" s="15">
        <f t="shared" si="39"/>
        <v>131.56202556346867</v>
      </c>
      <c r="H310" s="7">
        <v>104.92876641592969</v>
      </c>
      <c r="I310" s="8">
        <v>580.58143191299155</v>
      </c>
      <c r="J310" s="8">
        <v>47.384435381013155</v>
      </c>
      <c r="K310" s="9">
        <v>376.68585834953046</v>
      </c>
      <c r="L310" s="7">
        <v>101.99187861659111</v>
      </c>
      <c r="M310" s="8">
        <v>610.22613421750884</v>
      </c>
      <c r="N310" s="8">
        <v>49.198740693818159</v>
      </c>
      <c r="O310" s="8">
        <v>45.782721250541208</v>
      </c>
      <c r="P310" s="9">
        <v>6059.9274753840218</v>
      </c>
      <c r="Q310" s="13">
        <v>1E-3</v>
      </c>
      <c r="R310" s="14">
        <v>1E-3</v>
      </c>
      <c r="S310" s="14">
        <v>1E-3</v>
      </c>
      <c r="T310" s="14">
        <v>0</v>
      </c>
      <c r="U310" s="13">
        <v>0</v>
      </c>
      <c r="V310" s="14">
        <v>0</v>
      </c>
      <c r="W310" s="14">
        <v>0</v>
      </c>
      <c r="X310" s="14">
        <v>5729.0233382850311</v>
      </c>
      <c r="Y310" s="13">
        <v>97981.080476301009</v>
      </c>
      <c r="Z310" s="14">
        <v>119130.70765856534</v>
      </c>
      <c r="AA310" s="14">
        <v>111690.5377178221</v>
      </c>
      <c r="AB310" s="15">
        <v>8033.0241257743019</v>
      </c>
    </row>
    <row r="311" spans="1:28" s="1" customFormat="1" x14ac:dyDescent="0.3">
      <c r="A311" s="327">
        <v>2</v>
      </c>
      <c r="B311" s="179">
        <v>2023</v>
      </c>
      <c r="C311" s="23" t="s">
        <v>1</v>
      </c>
      <c r="D311" s="13">
        <f t="shared" si="36"/>
        <v>483.04737528450295</v>
      </c>
      <c r="E311" s="14">
        <f t="shared" si="37"/>
        <v>3618.3467246759055</v>
      </c>
      <c r="F311" s="14">
        <f t="shared" si="38"/>
        <v>270.97778400299546</v>
      </c>
      <c r="G311" s="15">
        <f t="shared" si="39"/>
        <v>143.03763103305425</v>
      </c>
      <c r="H311" s="7">
        <v>107.4282857075049</v>
      </c>
      <c r="I311" s="8">
        <v>641.14324188687465</v>
      </c>
      <c r="J311" s="8">
        <v>52.827802392718546</v>
      </c>
      <c r="K311" s="9">
        <v>396.76141678382703</v>
      </c>
      <c r="L311" s="7">
        <v>103.775386887468</v>
      </c>
      <c r="M311" s="8">
        <v>676.59520248943249</v>
      </c>
      <c r="N311" s="8">
        <v>54.876979537519446</v>
      </c>
      <c r="O311" s="8">
        <v>45.541530628443866</v>
      </c>
      <c r="P311" s="9">
        <v>6789.2179654052197</v>
      </c>
      <c r="Q311" s="13">
        <v>1E-3</v>
      </c>
      <c r="R311" s="14">
        <v>1E-3</v>
      </c>
      <c r="S311" s="14">
        <v>1E-3</v>
      </c>
      <c r="T311" s="14">
        <v>0</v>
      </c>
      <c r="U311" s="13">
        <v>0</v>
      </c>
      <c r="V311" s="14">
        <v>0</v>
      </c>
      <c r="W311" s="14">
        <v>0</v>
      </c>
      <c r="X311" s="14">
        <v>6437.997079249837</v>
      </c>
      <c r="Y311" s="13">
        <v>103418.66258382842</v>
      </c>
      <c r="Z311" s="14">
        <v>129802.46726554402</v>
      </c>
      <c r="AA311" s="14">
        <v>117977.442743822</v>
      </c>
      <c r="AB311" s="15">
        <v>8291.7979788158445</v>
      </c>
    </row>
    <row r="312" spans="1:28" s="1" customFormat="1" x14ac:dyDescent="0.3">
      <c r="A312" s="327">
        <v>2</v>
      </c>
      <c r="B312" s="179">
        <v>2024</v>
      </c>
      <c r="C312" s="23" t="s">
        <v>1</v>
      </c>
      <c r="D312" s="13">
        <f t="shared" si="36"/>
        <v>521.53665432758964</v>
      </c>
      <c r="E312" s="14">
        <f t="shared" si="37"/>
        <v>4352.6318762962728</v>
      </c>
      <c r="F312" s="14">
        <f t="shared" si="38"/>
        <v>319.25326988513592</v>
      </c>
      <c r="G312" s="15">
        <f t="shared" si="39"/>
        <v>156.20489650871306</v>
      </c>
      <c r="H312" s="7">
        <v>109.98888683975515</v>
      </c>
      <c r="I312" s="8">
        <v>712.1779941849843</v>
      </c>
      <c r="J312" s="8">
        <v>59.411775176236183</v>
      </c>
      <c r="K312" s="9">
        <v>419.68674597901094</v>
      </c>
      <c r="L312" s="7">
        <v>105.5671606188952</v>
      </c>
      <c r="M312" s="8">
        <v>753.43042730290676</v>
      </c>
      <c r="N312" s="8">
        <v>61.671162604535148</v>
      </c>
      <c r="O312" s="8">
        <v>45.588209802340579</v>
      </c>
      <c r="P312" s="9">
        <v>7633.4566845546178</v>
      </c>
      <c r="Q312" s="13">
        <v>1E-3</v>
      </c>
      <c r="R312" s="14">
        <v>1E-3</v>
      </c>
      <c r="S312" s="14">
        <v>1E-3</v>
      </c>
      <c r="T312" s="14">
        <v>0</v>
      </c>
      <c r="U312" s="13">
        <v>0</v>
      </c>
      <c r="V312" s="14">
        <v>0</v>
      </c>
      <c r="W312" s="14">
        <v>0</v>
      </c>
      <c r="X312" s="14">
        <v>7259.3571483779469</v>
      </c>
      <c r="Y312" s="13">
        <v>109059.5913295386</v>
      </c>
      <c r="Z312" s="14">
        <v>140569.54016022448</v>
      </c>
      <c r="AA312" s="14">
        <v>123592.08566949445</v>
      </c>
      <c r="AB312" s="15">
        <v>8560.4624261355075</v>
      </c>
    </row>
    <row r="313" spans="1:28" s="1" customFormat="1" ht="16.2" thickBot="1" x14ac:dyDescent="0.35">
      <c r="A313" s="409">
        <v>2</v>
      </c>
      <c r="B313" s="180">
        <v>2025</v>
      </c>
      <c r="C313" s="24" t="s">
        <v>1</v>
      </c>
      <c r="D313" s="19">
        <f t="shared" si="36"/>
        <v>562.45416637368351</v>
      </c>
      <c r="E313" s="20">
        <f t="shared" si="37"/>
        <v>5234.8061014546629</v>
      </c>
      <c r="F313" s="20">
        <f t="shared" si="38"/>
        <v>376.38504445973405</v>
      </c>
      <c r="G313" s="21">
        <f t="shared" si="39"/>
        <v>171.34467521596329</v>
      </c>
      <c r="H313" s="16">
        <v>112.59880001972914</v>
      </c>
      <c r="I313" s="17">
        <v>795.752377717846</v>
      </c>
      <c r="J313" s="17">
        <v>67.412527379246853</v>
      </c>
      <c r="K313" s="18">
        <v>445.83623661803426</v>
      </c>
      <c r="L313" s="16">
        <v>107.3820545708958</v>
      </c>
      <c r="M313" s="17">
        <v>842.65529088137862</v>
      </c>
      <c r="N313" s="17">
        <v>69.819282181782427</v>
      </c>
      <c r="O313" s="17">
        <v>45.91567942306051</v>
      </c>
      <c r="P313" s="18">
        <v>8614.4851880979604</v>
      </c>
      <c r="Q313" s="19">
        <v>1E-3</v>
      </c>
      <c r="R313" s="20">
        <v>1E-3</v>
      </c>
      <c r="S313" s="20">
        <v>1E-3</v>
      </c>
      <c r="T313" s="20">
        <v>0</v>
      </c>
      <c r="U313" s="19">
        <v>0</v>
      </c>
      <c r="V313" s="20">
        <v>0</v>
      </c>
      <c r="W313" s="20">
        <v>0</v>
      </c>
      <c r="X313" s="20">
        <v>8214.5636309029851</v>
      </c>
      <c r="Y313" s="19">
        <v>114889.73083485833</v>
      </c>
      <c r="Z313" s="20">
        <v>151304.02836967492</v>
      </c>
      <c r="AA313" s="20">
        <v>128416.13212144485</v>
      </c>
      <c r="AB313" s="21">
        <v>8839.406056048123</v>
      </c>
    </row>
    <row r="314" spans="1:28" s="1" customFormat="1" x14ac:dyDescent="0.3">
      <c r="A314" s="47">
        <v>2</v>
      </c>
      <c r="B314" s="178">
        <v>2026</v>
      </c>
      <c r="C314" s="22" t="s">
        <v>1</v>
      </c>
      <c r="D314" s="10">
        <f t="shared" si="36"/>
        <v>605.74001771185965</v>
      </c>
      <c r="E314" s="11">
        <f t="shared" si="37"/>
        <v>6294.9897580075485</v>
      </c>
      <c r="F314" s="11">
        <f t="shared" si="38"/>
        <v>443.97484948615073</v>
      </c>
      <c r="G314" s="12">
        <f t="shared" si="39"/>
        <v>188.40161423858029</v>
      </c>
      <c r="H314" s="4">
        <v>115.25234236049097</v>
      </c>
      <c r="I314" s="5">
        <v>894.4821584472968</v>
      </c>
      <c r="J314" s="5">
        <v>77.177547708106147</v>
      </c>
      <c r="K314" s="6">
        <v>475.28644886228778</v>
      </c>
      <c r="L314" s="4">
        <v>109.23246962921455</v>
      </c>
      <c r="M314" s="5">
        <v>946.55801313334086</v>
      </c>
      <c r="N314" s="5">
        <v>79.631765815481472</v>
      </c>
      <c r="O314" s="5">
        <v>46.572064426890641</v>
      </c>
      <c r="P314" s="6">
        <v>9761.6210110541506</v>
      </c>
      <c r="Q314" s="10">
        <v>1E-3</v>
      </c>
      <c r="R314" s="11">
        <v>1E-3</v>
      </c>
      <c r="S314" s="11">
        <v>1E-3</v>
      </c>
      <c r="T314" s="11">
        <v>0</v>
      </c>
      <c r="U314" s="10">
        <v>0</v>
      </c>
      <c r="V314" s="11">
        <v>0</v>
      </c>
      <c r="W314" s="11">
        <v>0</v>
      </c>
      <c r="X314" s="11">
        <v>9332.9056266187508</v>
      </c>
      <c r="Y314" s="10">
        <v>120882.75276692971</v>
      </c>
      <c r="Z314" s="11">
        <v>161864.34024072756</v>
      </c>
      <c r="AA314" s="11">
        <v>132310.78003154712</v>
      </c>
      <c r="AB314" s="12">
        <v>9117.1064057475014</v>
      </c>
    </row>
    <row r="315" spans="1:28" s="1" customFormat="1" x14ac:dyDescent="0.3">
      <c r="A315" s="327">
        <v>2</v>
      </c>
      <c r="B315" s="179">
        <v>2027</v>
      </c>
      <c r="C315" s="23" t="s">
        <v>1</v>
      </c>
      <c r="D315" s="13">
        <f t="shared" si="36"/>
        <v>649.90930696119938</v>
      </c>
      <c r="E315" s="14">
        <f t="shared" si="37"/>
        <v>7557.0507924446065</v>
      </c>
      <c r="F315" s="14">
        <f t="shared" si="38"/>
        <v>523.92105057528863</v>
      </c>
      <c r="G315" s="15">
        <f t="shared" si="39"/>
        <v>207.89153515082575</v>
      </c>
      <c r="H315" s="7">
        <v>117.92473693081823</v>
      </c>
      <c r="I315" s="8">
        <v>1011.3188317591178</v>
      </c>
      <c r="J315" s="8">
        <v>89.145766571658129</v>
      </c>
      <c r="K315" s="9">
        <v>508.40286045495463</v>
      </c>
      <c r="L315" s="7">
        <v>111.1007451942927</v>
      </c>
      <c r="M315" s="8">
        <v>1067.8563985650239</v>
      </c>
      <c r="N315" s="8">
        <v>91.515489410513339</v>
      </c>
      <c r="O315" s="8">
        <v>47.794206923142497</v>
      </c>
      <c r="P315" s="9">
        <v>11074.155269704064</v>
      </c>
      <c r="Q315" s="13">
        <v>1E-3</v>
      </c>
      <c r="R315" s="14">
        <v>1E-3</v>
      </c>
      <c r="S315" s="14">
        <v>1E-3</v>
      </c>
      <c r="T315" s="14">
        <v>0</v>
      </c>
      <c r="U315" s="13">
        <v>0</v>
      </c>
      <c r="V315" s="14">
        <v>0</v>
      </c>
      <c r="W315" s="14">
        <v>0</v>
      </c>
      <c r="X315" s="14">
        <v>10613.545616172252</v>
      </c>
      <c r="Y315" s="13">
        <v>126758.08697268442</v>
      </c>
      <c r="Z315" s="14">
        <v>171866.8364198182</v>
      </c>
      <c r="AA315" s="14">
        <v>135173.93620195444</v>
      </c>
      <c r="AB315" s="15">
        <v>9404.953591705138</v>
      </c>
    </row>
    <row r="316" spans="1:28" s="1" customFormat="1" x14ac:dyDescent="0.3">
      <c r="A316" s="327">
        <v>2</v>
      </c>
      <c r="B316" s="179">
        <v>2028</v>
      </c>
      <c r="C316" s="23" t="s">
        <v>1</v>
      </c>
      <c r="D316" s="13">
        <f t="shared" si="36"/>
        <v>694.93790917744559</v>
      </c>
      <c r="E316" s="14">
        <f t="shared" si="37"/>
        <v>9057.8296416424037</v>
      </c>
      <c r="F316" s="14">
        <f t="shared" si="38"/>
        <v>618.18694719205905</v>
      </c>
      <c r="G316" s="15">
        <f t="shared" si="39"/>
        <v>230.22509127860943</v>
      </c>
      <c r="H316" s="7">
        <v>120.62685329912446</v>
      </c>
      <c r="I316" s="8">
        <v>1150.1153305174739</v>
      </c>
      <c r="J316" s="8">
        <v>103.85984260910004</v>
      </c>
      <c r="K316" s="9">
        <v>545.70731523940617</v>
      </c>
      <c r="L316" s="7">
        <v>112.97667253947446</v>
      </c>
      <c r="M316" s="8">
        <v>1209.9159282321086</v>
      </c>
      <c r="N316" s="8">
        <v>106.01702066454473</v>
      </c>
      <c r="O316" s="8">
        <v>49.568894407674236</v>
      </c>
      <c r="P316" s="9">
        <v>12582.711372510488</v>
      </c>
      <c r="Q316" s="13">
        <v>1E-3</v>
      </c>
      <c r="R316" s="14">
        <v>1E-3</v>
      </c>
      <c r="S316" s="14">
        <v>0</v>
      </c>
      <c r="T316" s="14">
        <v>0</v>
      </c>
      <c r="U316" s="13">
        <v>0</v>
      </c>
      <c r="V316" s="14">
        <v>0</v>
      </c>
      <c r="W316" s="14">
        <v>0.21913608717558186</v>
      </c>
      <c r="X316" s="14">
        <v>12086.571951678756</v>
      </c>
      <c r="Y316" s="13">
        <v>132504.25982219717</v>
      </c>
      <c r="Z316" s="14">
        <v>181138.42692979396</v>
      </c>
      <c r="AA316" s="14">
        <v>136898.9151941154</v>
      </c>
      <c r="AB316" s="15">
        <v>9703.328050651071</v>
      </c>
    </row>
    <row r="317" spans="1:28" s="1" customFormat="1" x14ac:dyDescent="0.3">
      <c r="A317" s="327">
        <v>2</v>
      </c>
      <c r="B317" s="179">
        <v>2029</v>
      </c>
      <c r="C317" s="23" t="s">
        <v>1</v>
      </c>
      <c r="D317" s="13">
        <f t="shared" si="36"/>
        <v>742.93513825105197</v>
      </c>
      <c r="E317" s="14">
        <f t="shared" si="37"/>
        <v>10860.425889885048</v>
      </c>
      <c r="F317" s="14">
        <f t="shared" si="38"/>
        <v>730.21039180728724</v>
      </c>
      <c r="G317" s="15">
        <f t="shared" si="39"/>
        <v>256.1263933744525</v>
      </c>
      <c r="H317" s="7">
        <v>123.40902149798794</v>
      </c>
      <c r="I317" s="8">
        <v>1315.9102099296974</v>
      </c>
      <c r="J317" s="8">
        <v>122.10540577892189</v>
      </c>
      <c r="K317" s="9">
        <v>588.34690070385716</v>
      </c>
      <c r="L317" s="7">
        <v>114.85149521190718</v>
      </c>
      <c r="M317" s="8">
        <v>1376.8631743488047</v>
      </c>
      <c r="N317" s="8">
        <v>123.7380488520306</v>
      </c>
      <c r="O317" s="8">
        <v>51.61789450016478</v>
      </c>
      <c r="P317" s="9">
        <v>14367.093876104944</v>
      </c>
      <c r="Q317" s="13">
        <v>1E-3</v>
      </c>
      <c r="R317" s="14">
        <v>1E-3</v>
      </c>
      <c r="S317" s="14">
        <v>0</v>
      </c>
      <c r="T317" s="14">
        <v>0</v>
      </c>
      <c r="U317" s="13">
        <v>0</v>
      </c>
      <c r="V317" s="14">
        <v>0</v>
      </c>
      <c r="W317" s="14">
        <v>0.70111512732571435</v>
      </c>
      <c r="X317" s="14">
        <v>13830.363869901252</v>
      </c>
      <c r="Y317" s="13">
        <v>138462.39093673383</v>
      </c>
      <c r="Z317" s="14">
        <v>189822.82649870246</v>
      </c>
      <c r="AA317" s="14">
        <v>137543.77952746439</v>
      </c>
      <c r="AB317" s="15">
        <v>10012.642270342441</v>
      </c>
    </row>
    <row r="318" spans="1:28" s="1" customFormat="1" x14ac:dyDescent="0.3">
      <c r="A318" s="327">
        <v>2</v>
      </c>
      <c r="B318" s="179">
        <v>2030</v>
      </c>
      <c r="C318" s="23" t="s">
        <v>1</v>
      </c>
      <c r="D318" s="13">
        <f t="shared" si="36"/>
        <v>793.46929926684982</v>
      </c>
      <c r="E318" s="14">
        <f t="shared" si="37"/>
        <v>13020.010990923964</v>
      </c>
      <c r="F318" s="14">
        <f t="shared" si="38"/>
        <v>863.64385444218976</v>
      </c>
      <c r="G318" s="15">
        <f t="shared" si="39"/>
        <v>286.25621275064071</v>
      </c>
      <c r="H318" s="7">
        <v>126.23219350505322</v>
      </c>
      <c r="I318" s="8">
        <v>1514.430502110732</v>
      </c>
      <c r="J318" s="8">
        <v>144.87918253096527</v>
      </c>
      <c r="K318" s="9">
        <v>637.15253325860306</v>
      </c>
      <c r="L318" s="7">
        <v>116.77209762907574</v>
      </c>
      <c r="M318" s="8">
        <v>1574.181789970839</v>
      </c>
      <c r="N318" s="8">
        <v>145.48947218978017</v>
      </c>
      <c r="O318" s="8">
        <v>53.967936995638311</v>
      </c>
      <c r="P318" s="9">
        <v>16483.800902255403</v>
      </c>
      <c r="Q318" s="13">
        <v>1E-3</v>
      </c>
      <c r="R318" s="14">
        <v>1E-3</v>
      </c>
      <c r="S318" s="14">
        <v>0</v>
      </c>
      <c r="T318" s="14">
        <v>0</v>
      </c>
      <c r="U318" s="13">
        <v>0</v>
      </c>
      <c r="V318" s="14">
        <v>0</v>
      </c>
      <c r="W318" s="14">
        <v>1.3133398847482822</v>
      </c>
      <c r="X318" s="14">
        <v>15900.61530599244</v>
      </c>
      <c r="Y318" s="13">
        <v>144573.21366602875</v>
      </c>
      <c r="Z318" s="14">
        <v>197737.8640841422</v>
      </c>
      <c r="AA318" s="14">
        <v>137106.02382730064</v>
      </c>
      <c r="AB318" s="15">
        <v>10333.307253119736</v>
      </c>
    </row>
    <row r="319" spans="1:28" s="1" customFormat="1" x14ac:dyDescent="0.3">
      <c r="A319" s="327">
        <v>3</v>
      </c>
      <c r="B319" s="179">
        <v>2018</v>
      </c>
      <c r="C319" s="23" t="s">
        <v>2</v>
      </c>
      <c r="D319" s="13">
        <f t="shared" si="36"/>
        <v>335.90545398292704</v>
      </c>
      <c r="E319" s="14">
        <f t="shared" si="37"/>
        <v>289.99579771538453</v>
      </c>
      <c r="F319" s="14">
        <f t="shared" si="38"/>
        <v>23.781911346745375</v>
      </c>
      <c r="G319" s="15">
        <f t="shared" si="39"/>
        <v>138.22392833777454</v>
      </c>
      <c r="H319" s="7">
        <v>97.043212590161886</v>
      </c>
      <c r="I319" s="8">
        <v>82.811970084565985</v>
      </c>
      <c r="J319" s="8">
        <v>6.4309587999049471</v>
      </c>
      <c r="K319" s="9">
        <v>430.2749176737675</v>
      </c>
      <c r="L319" s="7">
        <v>101.3935908209112</v>
      </c>
      <c r="M319" s="8">
        <v>88.501306752352917</v>
      </c>
      <c r="N319" s="8">
        <v>6.741478743881979</v>
      </c>
      <c r="O319" s="8">
        <v>30.359288697347203</v>
      </c>
      <c r="P319" s="9">
        <v>1182.1128043851922</v>
      </c>
      <c r="Q319" s="13">
        <v>1E-3</v>
      </c>
      <c r="R319" s="14">
        <v>1E-3</v>
      </c>
      <c r="S319" s="14">
        <v>1E-3</v>
      </c>
      <c r="T319" s="14">
        <v>0</v>
      </c>
      <c r="U319" s="13">
        <v>0</v>
      </c>
      <c r="V319" s="14">
        <v>0</v>
      </c>
      <c r="W319" s="14">
        <v>0</v>
      </c>
      <c r="X319" s="14">
        <v>782.19617540877186</v>
      </c>
      <c r="Y319" s="13">
        <v>79612.218468440886</v>
      </c>
      <c r="Z319" s="14">
        <v>80542.744492646016</v>
      </c>
      <c r="AA319" s="14">
        <v>85054.807221471914</v>
      </c>
      <c r="AB319" s="15">
        <v>7388.6490268978032</v>
      </c>
    </row>
    <row r="320" spans="1:28" s="1" customFormat="1" ht="16.2" thickBot="1" x14ac:dyDescent="0.35">
      <c r="A320" s="409">
        <v>3</v>
      </c>
      <c r="B320" s="180">
        <v>2019</v>
      </c>
      <c r="C320" s="24" t="s">
        <v>2</v>
      </c>
      <c r="D320" s="19">
        <f t="shared" si="36"/>
        <v>363.31696463382497</v>
      </c>
      <c r="E320" s="20">
        <f t="shared" si="37"/>
        <v>348.54391521031306</v>
      </c>
      <c r="F320" s="20">
        <f t="shared" si="38"/>
        <v>27.235182143180225</v>
      </c>
      <c r="G320" s="21">
        <f t="shared" si="39"/>
        <v>142.45418509646802</v>
      </c>
      <c r="H320" s="16">
        <v>99.28179435852779</v>
      </c>
      <c r="I320" s="17">
        <v>89.292822216198545</v>
      </c>
      <c r="J320" s="17">
        <v>6.84448146119973</v>
      </c>
      <c r="K320" s="18">
        <v>426.08232427805228</v>
      </c>
      <c r="L320" s="16">
        <v>104.92672499213984</v>
      </c>
      <c r="M320" s="17">
        <v>100.93196915885181</v>
      </c>
      <c r="N320" s="17">
        <v>7.655437312537142</v>
      </c>
      <c r="O320" s="17">
        <v>34.443156876428588</v>
      </c>
      <c r="P320" s="18">
        <v>1278.5363205318608</v>
      </c>
      <c r="Q320" s="19">
        <v>1E-3</v>
      </c>
      <c r="R320" s="20">
        <v>1E-3</v>
      </c>
      <c r="S320" s="20">
        <v>1E-3</v>
      </c>
      <c r="T320" s="20">
        <v>0</v>
      </c>
      <c r="U320" s="19">
        <v>0</v>
      </c>
      <c r="V320" s="20">
        <v>0</v>
      </c>
      <c r="W320" s="20">
        <v>0</v>
      </c>
      <c r="X320" s="20">
        <v>886.89615313023728</v>
      </c>
      <c r="Y320" s="19">
        <v>84167.396858296328</v>
      </c>
      <c r="Z320" s="20">
        <v>89777.765456078632</v>
      </c>
      <c r="AA320" s="20">
        <v>91520.328142337545</v>
      </c>
      <c r="AB320" s="21">
        <v>7689.7023662512347</v>
      </c>
    </row>
    <row r="321" spans="1:28" s="1" customFormat="1" x14ac:dyDescent="0.3">
      <c r="A321" s="47">
        <v>3</v>
      </c>
      <c r="B321" s="178">
        <v>2020</v>
      </c>
      <c r="C321" s="22" t="s">
        <v>2</v>
      </c>
      <c r="D321" s="10">
        <f t="shared" si="36"/>
        <v>393.39521543677728</v>
      </c>
      <c r="E321" s="11">
        <f t="shared" si="37"/>
        <v>419.808244824312</v>
      </c>
      <c r="F321" s="11">
        <f t="shared" si="38"/>
        <v>31.974913896765667</v>
      </c>
      <c r="G321" s="12">
        <f t="shared" si="39"/>
        <v>152.10154650589723</v>
      </c>
      <c r="H321" s="4">
        <v>101.64824442999694</v>
      </c>
      <c r="I321" s="5">
        <v>96.925204413445996</v>
      </c>
      <c r="J321" s="5">
        <v>7.4297674826588826</v>
      </c>
      <c r="K321" s="6">
        <v>442.37146309164234</v>
      </c>
      <c r="L321" s="4">
        <v>108.50947091930821</v>
      </c>
      <c r="M321" s="5">
        <v>115.63410379969969</v>
      </c>
      <c r="N321" s="5">
        <v>8.6788996058559889</v>
      </c>
      <c r="O321" s="5">
        <v>39.410357691499861</v>
      </c>
      <c r="P321" s="6">
        <v>1393.9973397296535</v>
      </c>
      <c r="Q321" s="10">
        <v>1E-3</v>
      </c>
      <c r="R321" s="11">
        <v>1E-3</v>
      </c>
      <c r="S321" s="11">
        <v>1E-3</v>
      </c>
      <c r="T321" s="11">
        <v>0</v>
      </c>
      <c r="U321" s="10">
        <v>0</v>
      </c>
      <c r="V321" s="11">
        <v>0</v>
      </c>
      <c r="W321" s="11">
        <v>0</v>
      </c>
      <c r="X321" s="11">
        <v>991.03523432950897</v>
      </c>
      <c r="Y321" s="10">
        <v>89013.73561131311</v>
      </c>
      <c r="Z321" s="11">
        <v>99618.976192942646</v>
      </c>
      <c r="AA321" s="11">
        <v>98983.315607398428</v>
      </c>
      <c r="AB321" s="12">
        <v>7908.1402430131802</v>
      </c>
    </row>
    <row r="322" spans="1:28" s="1" customFormat="1" x14ac:dyDescent="0.3">
      <c r="A322" s="327">
        <v>3</v>
      </c>
      <c r="B322" s="179">
        <v>2021</v>
      </c>
      <c r="C322" s="23" t="s">
        <v>2</v>
      </c>
      <c r="D322" s="13">
        <f t="shared" si="36"/>
        <v>425.51133263356456</v>
      </c>
      <c r="E322" s="14">
        <f t="shared" si="37"/>
        <v>505.95182463603987</v>
      </c>
      <c r="F322" s="14">
        <f t="shared" si="38"/>
        <v>37.565861210623289</v>
      </c>
      <c r="G322" s="15">
        <f t="shared" si="39"/>
        <v>164.07510549898711</v>
      </c>
      <c r="H322" s="7">
        <v>104.05055648869791</v>
      </c>
      <c r="I322" s="8">
        <v>105.83869159118095</v>
      </c>
      <c r="J322" s="8">
        <v>8.1353083028445159</v>
      </c>
      <c r="K322" s="9">
        <v>462.23055633643133</v>
      </c>
      <c r="L322" s="7">
        <v>112.20387485634915</v>
      </c>
      <c r="M322" s="8">
        <v>133.09549909931999</v>
      </c>
      <c r="N322" s="8">
        <v>9.9264524559211704</v>
      </c>
      <c r="O322" s="8">
        <v>44.722708637411991</v>
      </c>
      <c r="P322" s="9">
        <v>1521.0071197131476</v>
      </c>
      <c r="Q322" s="13">
        <v>1E-3</v>
      </c>
      <c r="R322" s="14">
        <v>1E-3</v>
      </c>
      <c r="S322" s="14">
        <v>1E-3</v>
      </c>
      <c r="T322" s="14">
        <v>0</v>
      </c>
      <c r="U322" s="13">
        <v>0</v>
      </c>
      <c r="V322" s="14">
        <v>0</v>
      </c>
      <c r="W322" s="14">
        <v>0</v>
      </c>
      <c r="X322" s="14">
        <v>1103.4982720141284</v>
      </c>
      <c r="Y322" s="13">
        <v>94057.74443537007</v>
      </c>
      <c r="Z322" s="14">
        <v>109949.31807715738</v>
      </c>
      <c r="AA322" s="14">
        <v>106205.53956661142</v>
      </c>
      <c r="AB322" s="15">
        <v>8164.1669395175641</v>
      </c>
    </row>
    <row r="323" spans="1:28" s="1" customFormat="1" x14ac:dyDescent="0.3">
      <c r="A323" s="327">
        <v>3</v>
      </c>
      <c r="B323" s="179">
        <v>2022</v>
      </c>
      <c r="C323" s="23" t="s">
        <v>2</v>
      </c>
      <c r="D323" s="13">
        <f t="shared" si="36"/>
        <v>459.76929275996235</v>
      </c>
      <c r="E323" s="14">
        <f t="shared" si="37"/>
        <v>610.06829873522997</v>
      </c>
      <c r="F323" s="14">
        <f t="shared" si="38"/>
        <v>44.169368670077283</v>
      </c>
      <c r="G323" s="15">
        <f t="shared" si="39"/>
        <v>177.7234165929932</v>
      </c>
      <c r="H323" s="7">
        <v>106.5002300964251</v>
      </c>
      <c r="I323" s="8">
        <v>116.27290527525426</v>
      </c>
      <c r="J323" s="8">
        <v>8.9872047683505265</v>
      </c>
      <c r="K323" s="9">
        <v>485.01062091326418</v>
      </c>
      <c r="L323" s="7">
        <v>116.01136096834141</v>
      </c>
      <c r="M323" s="8">
        <v>153.93534601519869</v>
      </c>
      <c r="N323" s="8">
        <v>11.455385863788685</v>
      </c>
      <c r="O323" s="8">
        <v>50.477976797706688</v>
      </c>
      <c r="P323" s="9">
        <v>1663.2649623093305</v>
      </c>
      <c r="Q323" s="13">
        <v>1E-3</v>
      </c>
      <c r="R323" s="14">
        <v>1E-3</v>
      </c>
      <c r="S323" s="14">
        <v>1E-3</v>
      </c>
      <c r="T323" s="14">
        <v>0</v>
      </c>
      <c r="U323" s="13">
        <v>0</v>
      </c>
      <c r="V323" s="14">
        <v>0</v>
      </c>
      <c r="W323" s="14">
        <v>0</v>
      </c>
      <c r="X323" s="14">
        <v>1228.7313181937732</v>
      </c>
      <c r="Y323" s="13">
        <v>99292.684381102532</v>
      </c>
      <c r="Z323" s="14">
        <v>120677.90718476658</v>
      </c>
      <c r="AA323" s="14">
        <v>113037.98072893255</v>
      </c>
      <c r="AB323" s="15">
        <v>8427.9362252766987</v>
      </c>
    </row>
    <row r="324" spans="1:28" s="1" customFormat="1" x14ac:dyDescent="0.3">
      <c r="A324" s="327">
        <v>3</v>
      </c>
      <c r="B324" s="179">
        <v>2023</v>
      </c>
      <c r="C324" s="23" t="s">
        <v>2</v>
      </c>
      <c r="D324" s="13">
        <f t="shared" si="36"/>
        <v>496.30236984670864</v>
      </c>
      <c r="E324" s="14">
        <f t="shared" si="37"/>
        <v>735.80968445329017</v>
      </c>
      <c r="F324" s="14">
        <f t="shared" si="38"/>
        <v>51.968111202968004</v>
      </c>
      <c r="G324" s="15">
        <f t="shared" si="39"/>
        <v>192.85334868832791</v>
      </c>
      <c r="H324" s="7">
        <v>109.0055917717447</v>
      </c>
      <c r="I324" s="8">
        <v>128.50508260355568</v>
      </c>
      <c r="J324" s="8">
        <v>10.016403554598499</v>
      </c>
      <c r="K324" s="9">
        <v>510.62967091361378</v>
      </c>
      <c r="L324" s="7">
        <v>119.93138279866703</v>
      </c>
      <c r="M324" s="8">
        <v>178.93955022538549</v>
      </c>
      <c r="N324" s="8">
        <v>13.341926922065714</v>
      </c>
      <c r="O324" s="8">
        <v>56.72510916744551</v>
      </c>
      <c r="P324" s="9">
        <v>1824.3246068279132</v>
      </c>
      <c r="Q324" s="13">
        <v>1E-3</v>
      </c>
      <c r="R324" s="14">
        <v>1E-3</v>
      </c>
      <c r="S324" s="14">
        <v>1E-3</v>
      </c>
      <c r="T324" s="14">
        <v>0</v>
      </c>
      <c r="U324" s="13">
        <v>0</v>
      </c>
      <c r="V324" s="14">
        <v>0</v>
      </c>
      <c r="W324" s="14">
        <v>0</v>
      </c>
      <c r="X324" s="14">
        <v>1370.4190450817448</v>
      </c>
      <c r="Y324" s="13">
        <v>104718.98111774818</v>
      </c>
      <c r="Z324" s="14">
        <v>131696.13527766726</v>
      </c>
      <c r="AA324" s="14">
        <v>119330.91065600298</v>
      </c>
      <c r="AB324" s="15">
        <v>8686.5830023064664</v>
      </c>
    </row>
    <row r="325" spans="1:28" s="1" customFormat="1" x14ac:dyDescent="0.3">
      <c r="A325" s="327">
        <v>3</v>
      </c>
      <c r="B325" s="179">
        <v>2024</v>
      </c>
      <c r="C325" s="23" t="s">
        <v>2</v>
      </c>
      <c r="D325" s="13">
        <f t="shared" ref="D325:D356" si="40">Y325*H325/23000</f>
        <v>535.28889608923009</v>
      </c>
      <c r="E325" s="14">
        <f t="shared" ref="E325:E356" si="41">Z325*I325/23000</f>
        <v>887.75200749514738</v>
      </c>
      <c r="F325" s="14">
        <f t="shared" ref="F325:F356" si="42">AA325*J325/23000</f>
        <v>61.185269881876913</v>
      </c>
      <c r="G325" s="15">
        <f t="shared" ref="G325:G356" si="43">AB325*K325/23000</f>
        <v>210.22294463873138</v>
      </c>
      <c r="H325" s="7">
        <v>111.57314052686911</v>
      </c>
      <c r="I325" s="8">
        <v>142.88005234571125</v>
      </c>
      <c r="J325" s="8">
        <v>11.262101675460784</v>
      </c>
      <c r="K325" s="9">
        <v>539.92853639014902</v>
      </c>
      <c r="L325" s="7">
        <v>123.94771252032606</v>
      </c>
      <c r="M325" s="8">
        <v>209.05002201933468</v>
      </c>
      <c r="N325" s="8">
        <v>15.683408358515891</v>
      </c>
      <c r="O325" s="8">
        <v>63.343110303630553</v>
      </c>
      <c r="P325" s="9">
        <v>2006.4491229123034</v>
      </c>
      <c r="Q325" s="13">
        <v>1E-3</v>
      </c>
      <c r="R325" s="14">
        <v>1E-3</v>
      </c>
      <c r="S325" s="14">
        <v>1E-3</v>
      </c>
      <c r="T325" s="14">
        <v>0</v>
      </c>
      <c r="U325" s="13">
        <v>0</v>
      </c>
      <c r="V325" s="14">
        <v>0</v>
      </c>
      <c r="W325" s="14">
        <v>0</v>
      </c>
      <c r="X325" s="14">
        <v>1529.8626968257854</v>
      </c>
      <c r="Y325" s="13">
        <v>110345.95380137565</v>
      </c>
      <c r="Z325" s="14">
        <v>142905.15601845155</v>
      </c>
      <c r="AA325" s="14">
        <v>124955.46993235538</v>
      </c>
      <c r="AB325" s="15">
        <v>8955.1253560656187</v>
      </c>
    </row>
    <row r="326" spans="1:28" s="1" customFormat="1" x14ac:dyDescent="0.3">
      <c r="A326" s="327">
        <v>3</v>
      </c>
      <c r="B326" s="179">
        <v>2025</v>
      </c>
      <c r="C326" s="23" t="s">
        <v>2</v>
      </c>
      <c r="D326" s="13">
        <f t="shared" si="40"/>
        <v>576.71507038015568</v>
      </c>
      <c r="E326" s="14">
        <f t="shared" si="41"/>
        <v>1071.3977049631565</v>
      </c>
      <c r="F326" s="14">
        <f t="shared" si="42"/>
        <v>72.101919305670279</v>
      </c>
      <c r="G326" s="15">
        <f t="shared" si="43"/>
        <v>230.20615213276483</v>
      </c>
      <c r="H326" s="7">
        <v>114.19110405428239</v>
      </c>
      <c r="I326" s="8">
        <v>159.82126086526836</v>
      </c>
      <c r="J326" s="8">
        <v>12.776665780707866</v>
      </c>
      <c r="K326" s="9">
        <v>573.39936475116065</v>
      </c>
      <c r="L326" s="7">
        <v>128.08183287725072</v>
      </c>
      <c r="M326" s="8">
        <v>245.47619482459157</v>
      </c>
      <c r="N326" s="8">
        <v>18.604780214697506</v>
      </c>
      <c r="O326" s="8">
        <v>70.312927292590501</v>
      </c>
      <c r="P326" s="9">
        <v>2213.5443307154774</v>
      </c>
      <c r="Q326" s="13">
        <v>1E-3</v>
      </c>
      <c r="R326" s="14">
        <v>1E-3</v>
      </c>
      <c r="S326" s="14">
        <v>1E-3</v>
      </c>
      <c r="T326" s="14">
        <v>0</v>
      </c>
      <c r="U326" s="13">
        <v>0</v>
      </c>
      <c r="V326" s="14">
        <v>0</v>
      </c>
      <c r="W326" s="14">
        <v>0</v>
      </c>
      <c r="X326" s="14">
        <v>1710.4568932569073</v>
      </c>
      <c r="Y326" s="13">
        <v>116160.06981102604</v>
      </c>
      <c r="Z326" s="14">
        <v>154185.66391442931</v>
      </c>
      <c r="AA326" s="14">
        <v>129794.75024966484</v>
      </c>
      <c r="AB326" s="15">
        <v>9233.9507584759212</v>
      </c>
    </row>
    <row r="327" spans="1:28" s="1" customFormat="1" ht="16.2" thickBot="1" x14ac:dyDescent="0.35">
      <c r="A327" s="409">
        <v>3</v>
      </c>
      <c r="B327" s="180">
        <v>2026</v>
      </c>
      <c r="C327" s="24" t="s">
        <v>2</v>
      </c>
      <c r="D327" s="19">
        <f t="shared" si="40"/>
        <v>620.52942516350345</v>
      </c>
      <c r="E327" s="20">
        <f t="shared" si="41"/>
        <v>1293.4818310199278</v>
      </c>
      <c r="F327" s="20">
        <f t="shared" si="42"/>
        <v>85.028994620213197</v>
      </c>
      <c r="G327" s="21">
        <f t="shared" si="43"/>
        <v>252.74629631587234</v>
      </c>
      <c r="H327" s="16">
        <v>116.85362313659246</v>
      </c>
      <c r="I327" s="17">
        <v>179.86470672102649</v>
      </c>
      <c r="J327" s="17">
        <v>14.626011178477224</v>
      </c>
      <c r="K327" s="18">
        <v>611.1699483651355</v>
      </c>
      <c r="L327" s="16">
        <v>132.34964520661472</v>
      </c>
      <c r="M327" s="17">
        <v>289.73045645453232</v>
      </c>
      <c r="N327" s="17">
        <v>22.27392008691918</v>
      </c>
      <c r="O327" s="17">
        <v>77.6555266928831</v>
      </c>
      <c r="P327" s="18">
        <v>2451.0267889775714</v>
      </c>
      <c r="Q327" s="19">
        <v>1E-3</v>
      </c>
      <c r="R327" s="20">
        <v>1E-3</v>
      </c>
      <c r="S327" s="20">
        <v>1E-3</v>
      </c>
      <c r="T327" s="20">
        <v>0</v>
      </c>
      <c r="U327" s="19">
        <v>0</v>
      </c>
      <c r="V327" s="20">
        <v>0</v>
      </c>
      <c r="W327" s="20">
        <v>0</v>
      </c>
      <c r="X327" s="20">
        <v>1917.511367305319</v>
      </c>
      <c r="Y327" s="19">
        <v>122137.22087228358</v>
      </c>
      <c r="Z327" s="20">
        <v>165402.55537514243</v>
      </c>
      <c r="AA327" s="20">
        <v>133711.5671798985</v>
      </c>
      <c r="AB327" s="21">
        <v>9511.5357533778224</v>
      </c>
    </row>
    <row r="328" spans="1:28" s="1" customFormat="1" x14ac:dyDescent="0.3">
      <c r="A328" s="47">
        <v>3</v>
      </c>
      <c r="B328" s="178">
        <v>2027</v>
      </c>
      <c r="C328" s="22" t="s">
        <v>2</v>
      </c>
      <c r="D328" s="10">
        <f t="shared" si="40"/>
        <v>665.22276929063128</v>
      </c>
      <c r="E328" s="11">
        <f t="shared" si="41"/>
        <v>1559.3615009258278</v>
      </c>
      <c r="F328" s="11">
        <f t="shared" si="42"/>
        <v>100.33131657250708</v>
      </c>
      <c r="G328" s="12">
        <f t="shared" si="43"/>
        <v>278.4426414774382</v>
      </c>
      <c r="H328" s="4">
        <v>119.53627108168743</v>
      </c>
      <c r="I328" s="5">
        <v>203.61886764538156</v>
      </c>
      <c r="J328" s="5">
        <v>16.893384026741693</v>
      </c>
      <c r="K328" s="6">
        <v>653.53472101055922</v>
      </c>
      <c r="L328" s="4">
        <v>136.72955412245557</v>
      </c>
      <c r="M328" s="5">
        <v>343.69589174125468</v>
      </c>
      <c r="N328" s="5">
        <v>26.921471432408882</v>
      </c>
      <c r="O328" s="5">
        <v>84.226628547065388</v>
      </c>
      <c r="P328" s="6">
        <v>2715.0756529963819</v>
      </c>
      <c r="Q328" s="10">
        <v>1E-3</v>
      </c>
      <c r="R328" s="11">
        <v>1E-3</v>
      </c>
      <c r="S328" s="11">
        <v>0</v>
      </c>
      <c r="T328" s="11">
        <v>0</v>
      </c>
      <c r="U328" s="10">
        <v>0</v>
      </c>
      <c r="V328" s="11">
        <v>0</v>
      </c>
      <c r="W328" s="11">
        <v>0.23017220554600984</v>
      </c>
      <c r="X328" s="11">
        <v>2145.766560532888</v>
      </c>
      <c r="Y328" s="10">
        <v>127995.65818168181</v>
      </c>
      <c r="Z328" s="11">
        <v>176139.44589730428</v>
      </c>
      <c r="AA328" s="11">
        <v>136599.05425193513</v>
      </c>
      <c r="AB328" s="12">
        <v>9799.2968821584691</v>
      </c>
    </row>
    <row r="329" spans="1:28" s="1" customFormat="1" x14ac:dyDescent="0.3">
      <c r="A329" s="327">
        <v>3</v>
      </c>
      <c r="B329" s="179">
        <v>2028</v>
      </c>
      <c r="C329" s="23" t="s">
        <v>2</v>
      </c>
      <c r="D329" s="13">
        <f t="shared" si="40"/>
        <v>710.81592210455187</v>
      </c>
      <c r="E329" s="14">
        <f t="shared" si="41"/>
        <v>1877.4189640863638</v>
      </c>
      <c r="F329" s="14">
        <f t="shared" si="42"/>
        <v>118.37862544064052</v>
      </c>
      <c r="G329" s="15">
        <f t="shared" si="43"/>
        <v>307.79523933856177</v>
      </c>
      <c r="H329" s="7">
        <v>122.2598617346589</v>
      </c>
      <c r="I329" s="8">
        <v>231.89145556285865</v>
      </c>
      <c r="J329" s="8">
        <v>19.681314398652358</v>
      </c>
      <c r="K329" s="9">
        <v>701.08534364696857</v>
      </c>
      <c r="L329" s="7">
        <v>141.19010688923291</v>
      </c>
      <c r="M329" s="8">
        <v>409.75047565341282</v>
      </c>
      <c r="N329" s="8">
        <v>32.868643985847612</v>
      </c>
      <c r="O329" s="8">
        <v>89.706035744936997</v>
      </c>
      <c r="P329" s="9">
        <v>3010.5543526474062</v>
      </c>
      <c r="Q329" s="13">
        <v>1E-3</v>
      </c>
      <c r="R329" s="14">
        <v>1E-3</v>
      </c>
      <c r="S329" s="14">
        <v>0</v>
      </c>
      <c r="T329" s="14">
        <v>0</v>
      </c>
      <c r="U329" s="13">
        <v>0</v>
      </c>
      <c r="V329" s="14">
        <v>0</v>
      </c>
      <c r="W329" s="14">
        <v>0.60128636043871642</v>
      </c>
      <c r="X329" s="14">
        <v>2399.174044745374</v>
      </c>
      <c r="Y329" s="13">
        <v>133721.45180309864</v>
      </c>
      <c r="Z329" s="14">
        <v>186210.55298987255</v>
      </c>
      <c r="AA329" s="14">
        <v>138339.76379754211</v>
      </c>
      <c r="AB329" s="15">
        <v>10097.615887904934</v>
      </c>
    </row>
    <row r="330" spans="1:28" s="1" customFormat="1" x14ac:dyDescent="0.3">
      <c r="A330" s="327">
        <v>3</v>
      </c>
      <c r="B330" s="179">
        <v>2029</v>
      </c>
      <c r="C330" s="23" t="s">
        <v>2</v>
      </c>
      <c r="D330" s="13">
        <f t="shared" si="40"/>
        <v>759.33835652864241</v>
      </c>
      <c r="E330" s="14">
        <f t="shared" si="41"/>
        <v>2262.0748152649712</v>
      </c>
      <c r="F330" s="14">
        <f t="shared" si="42"/>
        <v>139.86169034766291</v>
      </c>
      <c r="G330" s="15">
        <f t="shared" si="43"/>
        <v>341.87614893471249</v>
      </c>
      <c r="H330" s="7">
        <v>125.05473191949464</v>
      </c>
      <c r="I330" s="8">
        <v>265.70760034189425</v>
      </c>
      <c r="J330" s="8">
        <v>23.140327412650482</v>
      </c>
      <c r="K330" s="9">
        <v>755.57269299274958</v>
      </c>
      <c r="L330" s="7">
        <v>145.76206341570528</v>
      </c>
      <c r="M330" s="8">
        <v>491.0697079249245</v>
      </c>
      <c r="N330" s="8">
        <v>40.505775419529364</v>
      </c>
      <c r="O330" s="8">
        <v>95.256856996111026</v>
      </c>
      <c r="P330" s="9">
        <v>3356.7376032498978</v>
      </c>
      <c r="Q330" s="13">
        <v>1E-3</v>
      </c>
      <c r="R330" s="14">
        <v>1E-3</v>
      </c>
      <c r="S330" s="14">
        <v>0</v>
      </c>
      <c r="T330" s="14">
        <v>0</v>
      </c>
      <c r="U330" s="13">
        <v>0</v>
      </c>
      <c r="V330" s="14">
        <v>0</v>
      </c>
      <c r="W330" s="14">
        <v>0.88989347213430581</v>
      </c>
      <c r="X330" s="14">
        <v>2696.4207672532593</v>
      </c>
      <c r="Y330" s="13">
        <v>139657.10798853994</v>
      </c>
      <c r="Z330" s="14">
        <v>195808.17667296174</v>
      </c>
      <c r="AA330" s="14">
        <v>139013.54205721646</v>
      </c>
      <c r="AB330" s="15">
        <v>10406.876133060357</v>
      </c>
    </row>
    <row r="331" spans="1:28" s="1" customFormat="1" x14ac:dyDescent="0.3">
      <c r="A331" s="327">
        <v>3</v>
      </c>
      <c r="B331" s="179">
        <v>2030</v>
      </c>
      <c r="C331" s="23" t="s">
        <v>2</v>
      </c>
      <c r="D331" s="13">
        <f t="shared" si="40"/>
        <v>810.41679111410826</v>
      </c>
      <c r="E331" s="14">
        <f t="shared" si="41"/>
        <v>2726.2114032634045</v>
      </c>
      <c r="F331" s="14">
        <f t="shared" si="42"/>
        <v>165.49161237901407</v>
      </c>
      <c r="G331" s="15">
        <f t="shared" si="43"/>
        <v>381.54405693011438</v>
      </c>
      <c r="H331" s="7">
        <v>127.89150866710816</v>
      </c>
      <c r="I331" s="8">
        <v>306.26128522123508</v>
      </c>
      <c r="J331" s="8">
        <v>27.459510798873485</v>
      </c>
      <c r="K331" s="9">
        <v>818.03992012555477</v>
      </c>
      <c r="L331" s="7">
        <v>150.49616881242113</v>
      </c>
      <c r="M331" s="8">
        <v>591.82147370953817</v>
      </c>
      <c r="N331" s="8">
        <v>50.382245202317655</v>
      </c>
      <c r="O331" s="8">
        <v>100.81741651840612</v>
      </c>
      <c r="P331" s="9">
        <v>3763.5095273038237</v>
      </c>
      <c r="Q331" s="13">
        <v>1E-3</v>
      </c>
      <c r="R331" s="14">
        <v>1E-3</v>
      </c>
      <c r="S331" s="14">
        <v>0</v>
      </c>
      <c r="T331" s="14">
        <v>0</v>
      </c>
      <c r="U331" s="13">
        <v>0</v>
      </c>
      <c r="V331" s="14">
        <v>0</v>
      </c>
      <c r="W331" s="14">
        <v>1.2925199311655513</v>
      </c>
      <c r="X331" s="14">
        <v>3046.2860236966744</v>
      </c>
      <c r="Y331" s="13">
        <v>145745.29919841597</v>
      </c>
      <c r="Z331" s="14">
        <v>204736.49560297315</v>
      </c>
      <c r="AA331" s="14">
        <v>138615.25475076839</v>
      </c>
      <c r="AB331" s="15">
        <v>10727.487856638762</v>
      </c>
    </row>
    <row r="332" spans="1:28" s="1" customFormat="1" x14ac:dyDescent="0.3">
      <c r="A332" s="327">
        <v>4</v>
      </c>
      <c r="B332" s="179">
        <v>2018</v>
      </c>
      <c r="C332" s="23" t="s">
        <v>3</v>
      </c>
      <c r="D332" s="13">
        <f t="shared" si="40"/>
        <v>211.66039127764384</v>
      </c>
      <c r="E332" s="14">
        <f t="shared" si="41"/>
        <v>204.00078832850568</v>
      </c>
      <c r="F332" s="14">
        <f t="shared" si="42"/>
        <v>18.766458267973714</v>
      </c>
      <c r="G332" s="15">
        <f t="shared" si="43"/>
        <v>105.1904787087101</v>
      </c>
      <c r="H332" s="7">
        <v>58.980659438163009</v>
      </c>
      <c r="I332" s="8">
        <v>58.138044069897632</v>
      </c>
      <c r="J332" s="8">
        <v>5.1470242082273154</v>
      </c>
      <c r="K332" s="9">
        <v>312.95915404968315</v>
      </c>
      <c r="L332" s="7">
        <v>73.27354745655532</v>
      </c>
      <c r="M332" s="8">
        <v>76.396207453537485</v>
      </c>
      <c r="N332" s="8">
        <v>6.6961833275157945</v>
      </c>
      <c r="O332" s="8">
        <v>18.402649429558497</v>
      </c>
      <c r="P332" s="9">
        <v>787.98536010137241</v>
      </c>
      <c r="Q332" s="13">
        <v>1E-3</v>
      </c>
      <c r="R332" s="14">
        <v>1E-3</v>
      </c>
      <c r="S332" s="14">
        <v>1E-3</v>
      </c>
      <c r="T332" s="14">
        <v>0</v>
      </c>
      <c r="U332" s="13">
        <v>0</v>
      </c>
      <c r="V332" s="14">
        <v>0</v>
      </c>
      <c r="W332" s="14">
        <v>0</v>
      </c>
      <c r="X332" s="14">
        <v>321.35190063860989</v>
      </c>
      <c r="Y332" s="13">
        <v>82538.734659108988</v>
      </c>
      <c r="Z332" s="14">
        <v>80704.78129457809</v>
      </c>
      <c r="AA332" s="14">
        <v>83859.823210750445</v>
      </c>
      <c r="AB332" s="15">
        <v>7730.6606277324254</v>
      </c>
    </row>
    <row r="333" spans="1:28" s="1" customFormat="1" x14ac:dyDescent="0.3">
      <c r="A333" s="327">
        <v>4</v>
      </c>
      <c r="B333" s="179">
        <v>2019</v>
      </c>
      <c r="C333" s="23" t="s">
        <v>3</v>
      </c>
      <c r="D333" s="13">
        <f t="shared" si="40"/>
        <v>228.14713556373707</v>
      </c>
      <c r="E333" s="14">
        <f t="shared" si="41"/>
        <v>243.75727454449435</v>
      </c>
      <c r="F333" s="14">
        <f t="shared" si="42"/>
        <v>21.718456128232443</v>
      </c>
      <c r="G333" s="15">
        <f t="shared" si="43"/>
        <v>111.52856993117759</v>
      </c>
      <c r="H333" s="7">
        <v>60.252043104613996</v>
      </c>
      <c r="I333" s="8">
        <v>62.546089607545809</v>
      </c>
      <c r="J333" s="8">
        <v>5.503834045774</v>
      </c>
      <c r="K333" s="9">
        <v>319.38436827550606</v>
      </c>
      <c r="L333" s="7">
        <v>75.063718512893217</v>
      </c>
      <c r="M333" s="8">
        <v>83.12115032491117</v>
      </c>
      <c r="N333" s="8">
        <v>7.3491753108101179</v>
      </c>
      <c r="O333" s="8">
        <v>19.142608761840293</v>
      </c>
      <c r="P333" s="9">
        <v>853.56578721260917</v>
      </c>
      <c r="Q333" s="13">
        <v>1E-3</v>
      </c>
      <c r="R333" s="14">
        <v>1E-3</v>
      </c>
      <c r="S333" s="14">
        <v>1E-3</v>
      </c>
      <c r="T333" s="14">
        <v>0</v>
      </c>
      <c r="U333" s="13">
        <v>0</v>
      </c>
      <c r="V333" s="14">
        <v>0</v>
      </c>
      <c r="W333" s="14">
        <v>0</v>
      </c>
      <c r="X333" s="14">
        <v>436.25336177457621</v>
      </c>
      <c r="Y333" s="13">
        <v>87090.559051334756</v>
      </c>
      <c r="Z333" s="14">
        <v>89636.575998621498</v>
      </c>
      <c r="AA333" s="14">
        <v>90759.366433458374</v>
      </c>
      <c r="AB333" s="15">
        <v>8031.5674880003489</v>
      </c>
    </row>
    <row r="334" spans="1:28" s="1" customFormat="1" ht="16.2" thickBot="1" x14ac:dyDescent="0.35">
      <c r="A334" s="409">
        <v>4</v>
      </c>
      <c r="B334" s="180">
        <v>2020</v>
      </c>
      <c r="C334" s="24" t="s">
        <v>3</v>
      </c>
      <c r="D334" s="19">
        <f t="shared" si="40"/>
        <v>246.23568915157944</v>
      </c>
      <c r="E334" s="20">
        <f t="shared" si="41"/>
        <v>291.42236376551926</v>
      </c>
      <c r="F334" s="20">
        <f t="shared" si="42"/>
        <v>25.52944587966363</v>
      </c>
      <c r="G334" s="21">
        <f t="shared" si="43"/>
        <v>119.18592211639667</v>
      </c>
      <c r="H334" s="16">
        <v>61.603848418788843</v>
      </c>
      <c r="I334" s="17">
        <v>67.707283540060502</v>
      </c>
      <c r="J334" s="17">
        <v>5.9780792869909032</v>
      </c>
      <c r="K334" s="18">
        <v>332.28074344639288</v>
      </c>
      <c r="L334" s="16">
        <v>76.841200150645648</v>
      </c>
      <c r="M334" s="17">
        <v>90.861808868975999</v>
      </c>
      <c r="N334" s="17">
        <v>8.0843470820680743</v>
      </c>
      <c r="O334" s="17">
        <v>20.234914463609282</v>
      </c>
      <c r="P334" s="18">
        <v>931.51854250563542</v>
      </c>
      <c r="Q334" s="19">
        <v>1E-3</v>
      </c>
      <c r="R334" s="20">
        <v>1E-3</v>
      </c>
      <c r="S334" s="20">
        <v>1E-3</v>
      </c>
      <c r="T334" s="20">
        <v>0</v>
      </c>
      <c r="U334" s="19">
        <v>0</v>
      </c>
      <c r="V334" s="20">
        <v>0</v>
      </c>
      <c r="W334" s="20">
        <v>0</v>
      </c>
      <c r="X334" s="20">
        <v>557.20217830695992</v>
      </c>
      <c r="Y334" s="19">
        <v>91932.906723389286</v>
      </c>
      <c r="Z334" s="20">
        <v>98995.470149694243</v>
      </c>
      <c r="AA334" s="20">
        <v>98221.724243443779</v>
      </c>
      <c r="AB334" s="21">
        <v>8249.8798463154872</v>
      </c>
    </row>
    <row r="335" spans="1:28" s="1" customFormat="1" x14ac:dyDescent="0.3">
      <c r="A335" s="47">
        <v>4</v>
      </c>
      <c r="B335" s="178">
        <v>2021</v>
      </c>
      <c r="C335" s="22" t="s">
        <v>3</v>
      </c>
      <c r="D335" s="10">
        <f t="shared" si="40"/>
        <v>265.59568075277156</v>
      </c>
      <c r="E335" s="11">
        <f t="shared" si="41"/>
        <v>348.12645315250307</v>
      </c>
      <c r="F335" s="11">
        <f t="shared" si="42"/>
        <v>30.019387363023291</v>
      </c>
      <c r="G335" s="12">
        <f t="shared" si="43"/>
        <v>128.68088889559237</v>
      </c>
      <c r="H335" s="4">
        <v>62.994126619874343</v>
      </c>
      <c r="I335" s="5">
        <v>73.705605121772891</v>
      </c>
      <c r="J335" s="5">
        <v>6.5487495075430946</v>
      </c>
      <c r="K335" s="6">
        <v>347.95787523755325</v>
      </c>
      <c r="L335" s="4">
        <v>78.61911370015217</v>
      </c>
      <c r="M335" s="5">
        <v>99.774034933485723</v>
      </c>
      <c r="N335" s="5">
        <v>8.9745417480491678</v>
      </c>
      <c r="O335" s="5">
        <v>21.394827832481219</v>
      </c>
      <c r="P335" s="6">
        <v>1016.9686247072948</v>
      </c>
      <c r="Q335" s="10">
        <v>1E-3</v>
      </c>
      <c r="R335" s="11">
        <v>1E-3</v>
      </c>
      <c r="S335" s="11">
        <v>1E-3</v>
      </c>
      <c r="T335" s="11">
        <v>0</v>
      </c>
      <c r="U335" s="10">
        <v>0</v>
      </c>
      <c r="V335" s="11">
        <v>0</v>
      </c>
      <c r="W335" s="11">
        <v>0</v>
      </c>
      <c r="X335" s="11">
        <v>681.43782786701445</v>
      </c>
      <c r="Y335" s="10">
        <v>96972.543078111034</v>
      </c>
      <c r="Z335" s="11">
        <v>108633.64338816481</v>
      </c>
      <c r="AA335" s="11">
        <v>105431.71769728775</v>
      </c>
      <c r="AB335" s="12">
        <v>8505.8010041532871</v>
      </c>
    </row>
    <row r="336" spans="1:28" s="1" customFormat="1" x14ac:dyDescent="0.3">
      <c r="A336" s="327">
        <v>4</v>
      </c>
      <c r="B336" s="179">
        <v>2022</v>
      </c>
      <c r="C336" s="23" t="s">
        <v>3</v>
      </c>
      <c r="D336" s="13">
        <f t="shared" si="40"/>
        <v>286.26643062927445</v>
      </c>
      <c r="E336" s="14">
        <f t="shared" si="41"/>
        <v>415.45389825441026</v>
      </c>
      <c r="F336" s="14">
        <f t="shared" si="42"/>
        <v>35.317397530763444</v>
      </c>
      <c r="G336" s="15">
        <f t="shared" si="43"/>
        <v>139.49761688615149</v>
      </c>
      <c r="H336" s="7">
        <v>64.422264406679787</v>
      </c>
      <c r="I336" s="8">
        <v>80.689680920535238</v>
      </c>
      <c r="J336" s="8">
        <v>7.2370356829546374</v>
      </c>
      <c r="K336" s="9">
        <v>365.86481388704857</v>
      </c>
      <c r="L336" s="7">
        <v>80.410170374501064</v>
      </c>
      <c r="M336" s="8">
        <v>110.08453451925084</v>
      </c>
      <c r="N336" s="8">
        <v>10.054941272274981</v>
      </c>
      <c r="O336" s="8">
        <v>22.657703999488167</v>
      </c>
      <c r="P336" s="9">
        <v>1112.399645716469</v>
      </c>
      <c r="Q336" s="13">
        <v>1E-3</v>
      </c>
      <c r="R336" s="14">
        <v>1E-3</v>
      </c>
      <c r="S336" s="14">
        <v>1E-3</v>
      </c>
      <c r="T336" s="14">
        <v>0</v>
      </c>
      <c r="U336" s="13">
        <v>0</v>
      </c>
      <c r="V336" s="14">
        <v>0</v>
      </c>
      <c r="W336" s="14">
        <v>0</v>
      </c>
      <c r="X336" s="14">
        <v>769.19153582890863</v>
      </c>
      <c r="Y336" s="13">
        <v>102202.67736802217</v>
      </c>
      <c r="Z336" s="14">
        <v>118422.07765404126</v>
      </c>
      <c r="AA336" s="14">
        <v>112242.10834289054</v>
      </c>
      <c r="AB336" s="15">
        <v>8769.4827887220927</v>
      </c>
    </row>
    <row r="337" spans="1:28" s="1" customFormat="1" x14ac:dyDescent="0.3">
      <c r="A337" s="327">
        <v>4</v>
      </c>
      <c r="B337" s="179">
        <v>2023</v>
      </c>
      <c r="C337" s="23" t="s">
        <v>3</v>
      </c>
      <c r="D337" s="13">
        <f t="shared" si="40"/>
        <v>308.20770316782375</v>
      </c>
      <c r="E337" s="14">
        <f t="shared" si="41"/>
        <v>495.29896646653043</v>
      </c>
      <c r="F337" s="14">
        <f t="shared" si="42"/>
        <v>41.577331240739404</v>
      </c>
      <c r="G337" s="15">
        <f t="shared" si="43"/>
        <v>151.47045844391224</v>
      </c>
      <c r="H337" s="7">
        <v>65.882285446806222</v>
      </c>
      <c r="I337" s="8">
        <v>88.846115314317188</v>
      </c>
      <c r="J337" s="8">
        <v>8.069790344025348</v>
      </c>
      <c r="K337" s="9">
        <v>385.88812905718942</v>
      </c>
      <c r="L337" s="7">
        <v>82.227068346214992</v>
      </c>
      <c r="M337" s="8">
        <v>122.0415391700656</v>
      </c>
      <c r="N337" s="8">
        <v>11.368579943651268</v>
      </c>
      <c r="O337" s="8">
        <v>24.024153555145347</v>
      </c>
      <c r="P337" s="9">
        <v>1219.7270239406482</v>
      </c>
      <c r="Q337" s="13">
        <v>1E-3</v>
      </c>
      <c r="R337" s="14">
        <v>1E-3</v>
      </c>
      <c r="S337" s="14">
        <v>1E-3</v>
      </c>
      <c r="T337" s="14">
        <v>0</v>
      </c>
      <c r="U337" s="13">
        <v>0</v>
      </c>
      <c r="V337" s="14">
        <v>0</v>
      </c>
      <c r="W337" s="14">
        <v>0</v>
      </c>
      <c r="X337" s="14">
        <v>857.86204843860423</v>
      </c>
      <c r="Y337" s="13">
        <v>107597.6208898137</v>
      </c>
      <c r="Z337" s="14">
        <v>128220.30753318086</v>
      </c>
      <c r="AA337" s="14">
        <v>118501.04869762929</v>
      </c>
      <c r="AB337" s="15">
        <v>9028.0583461370788</v>
      </c>
    </row>
    <row r="338" spans="1:28" s="1" customFormat="1" x14ac:dyDescent="0.3">
      <c r="A338" s="327">
        <v>4</v>
      </c>
      <c r="B338" s="179">
        <v>2024</v>
      </c>
      <c r="C338" s="23" t="s">
        <v>3</v>
      </c>
      <c r="D338" s="13">
        <f t="shared" si="40"/>
        <v>331.35030705956814</v>
      </c>
      <c r="E338" s="14">
        <f t="shared" si="41"/>
        <v>589.81961170834825</v>
      </c>
      <c r="F338" s="14">
        <f t="shared" si="42"/>
        <v>48.997517053830386</v>
      </c>
      <c r="G338" s="15">
        <f t="shared" si="43"/>
        <v>165.26199720066992</v>
      </c>
      <c r="H338" s="7">
        <v>67.345792221514458</v>
      </c>
      <c r="I338" s="8">
        <v>98.374608862267067</v>
      </c>
      <c r="J338" s="8">
        <v>9.0806583119496533</v>
      </c>
      <c r="K338" s="9">
        <v>408.86459451556362</v>
      </c>
      <c r="L338" s="7">
        <v>84.119783723321973</v>
      </c>
      <c r="M338" s="8">
        <v>135.97802822869329</v>
      </c>
      <c r="N338" s="8">
        <v>12.969317840943649</v>
      </c>
      <c r="O338" s="8">
        <v>25.531119158247023</v>
      </c>
      <c r="P338" s="9">
        <v>1341.1215241122866</v>
      </c>
      <c r="Q338" s="13">
        <v>1E-3</v>
      </c>
      <c r="R338" s="14">
        <v>1E-3</v>
      </c>
      <c r="S338" s="14">
        <v>1E-3</v>
      </c>
      <c r="T338" s="14">
        <v>0</v>
      </c>
      <c r="U338" s="13">
        <v>0</v>
      </c>
      <c r="V338" s="14">
        <v>0</v>
      </c>
      <c r="W338" s="14">
        <v>0</v>
      </c>
      <c r="X338" s="14">
        <v>957.7870487549701</v>
      </c>
      <c r="Y338" s="13">
        <v>113163.0768749859</v>
      </c>
      <c r="Z338" s="14">
        <v>137899.92383385607</v>
      </c>
      <c r="AA338" s="14">
        <v>124103.65565182683</v>
      </c>
      <c r="AB338" s="15">
        <v>9296.5397019005522</v>
      </c>
    </row>
    <row r="339" spans="1:28" s="1" customFormat="1" x14ac:dyDescent="0.3">
      <c r="A339" s="327">
        <v>4</v>
      </c>
      <c r="B339" s="179">
        <v>2025</v>
      </c>
      <c r="C339" s="23" t="s">
        <v>3</v>
      </c>
      <c r="D339" s="13">
        <f t="shared" si="40"/>
        <v>355.90414441146493</v>
      </c>
      <c r="E339" s="14">
        <f t="shared" si="41"/>
        <v>701.64306896303469</v>
      </c>
      <c r="F339" s="14">
        <f t="shared" si="42"/>
        <v>57.782600799053775</v>
      </c>
      <c r="G339" s="15">
        <f t="shared" si="43"/>
        <v>181.13407998555246</v>
      </c>
      <c r="H339" s="7">
        <v>68.841284363861007</v>
      </c>
      <c r="I339" s="8">
        <v>109.54480346452057</v>
      </c>
      <c r="J339" s="8">
        <v>10.309610004356784</v>
      </c>
      <c r="K339" s="9">
        <v>435.08587426143515</v>
      </c>
      <c r="L339" s="7">
        <v>86.037892187203482</v>
      </c>
      <c r="M339" s="8">
        <v>152.25482833594231</v>
      </c>
      <c r="N339" s="8">
        <v>14.933457811904534</v>
      </c>
      <c r="O339" s="8">
        <v>27.075295177643365</v>
      </c>
      <c r="P339" s="9">
        <v>1478.644019719703</v>
      </c>
      <c r="Q339" s="13">
        <v>1E-3</v>
      </c>
      <c r="R339" s="14">
        <v>1E-3</v>
      </c>
      <c r="S339" s="14">
        <v>1E-3</v>
      </c>
      <c r="T339" s="14">
        <v>0</v>
      </c>
      <c r="U339" s="13">
        <v>0</v>
      </c>
      <c r="V339" s="14">
        <v>0</v>
      </c>
      <c r="W339" s="14">
        <v>0</v>
      </c>
      <c r="X339" s="14">
        <v>1070.6324406359111</v>
      </c>
      <c r="Y339" s="13">
        <v>118908.23068026482</v>
      </c>
      <c r="Z339" s="14">
        <v>147316.80623605769</v>
      </c>
      <c r="AA339" s="14">
        <v>128908.83533097846</v>
      </c>
      <c r="AB339" s="15">
        <v>9575.3139463323114</v>
      </c>
    </row>
    <row r="340" spans="1:28" s="1" customFormat="1" x14ac:dyDescent="0.3">
      <c r="A340" s="327">
        <v>4</v>
      </c>
      <c r="B340" s="179">
        <v>2026</v>
      </c>
      <c r="C340" s="23" t="s">
        <v>3</v>
      </c>
      <c r="D340" s="13">
        <f t="shared" si="40"/>
        <v>382.01480004352703</v>
      </c>
      <c r="E340" s="14">
        <f t="shared" si="41"/>
        <v>833.72423294580562</v>
      </c>
      <c r="F340" s="14">
        <f t="shared" si="42"/>
        <v>68.158682223308261</v>
      </c>
      <c r="G340" s="15">
        <f t="shared" si="43"/>
        <v>199.04426951699122</v>
      </c>
      <c r="H340" s="7">
        <v>70.377561634533961</v>
      </c>
      <c r="I340" s="8">
        <v>122.67280939950237</v>
      </c>
      <c r="J340" s="8">
        <v>11.806799566862798</v>
      </c>
      <c r="K340" s="9">
        <v>464.63871082042391</v>
      </c>
      <c r="L340" s="7">
        <v>87.973171733919102</v>
      </c>
      <c r="M340" s="8">
        <v>171.35284862080232</v>
      </c>
      <c r="N340" s="8">
        <v>17.363586958591224</v>
      </c>
      <c r="O340" s="8">
        <v>28.646964247072727</v>
      </c>
      <c r="P340" s="9">
        <v>1636.1783950007798</v>
      </c>
      <c r="Q340" s="13">
        <v>1E-3</v>
      </c>
      <c r="R340" s="14">
        <v>1E-3</v>
      </c>
      <c r="S340" s="14">
        <v>1E-3</v>
      </c>
      <c r="T340" s="14">
        <v>0</v>
      </c>
      <c r="U340" s="13">
        <v>0</v>
      </c>
      <c r="V340" s="14">
        <v>0</v>
      </c>
      <c r="W340" s="14">
        <v>0</v>
      </c>
      <c r="X340" s="14">
        <v>1200.185648427429</v>
      </c>
      <c r="Y340" s="13">
        <v>124845.76329353394</v>
      </c>
      <c r="Z340" s="14">
        <v>156315.46592615428</v>
      </c>
      <c r="AA340" s="14">
        <v>132775.15911559024</v>
      </c>
      <c r="AB340" s="15">
        <v>9852.8557614308102</v>
      </c>
    </row>
    <row r="341" spans="1:28" s="1" customFormat="1" ht="16.2" thickBot="1" x14ac:dyDescent="0.35">
      <c r="A341" s="409">
        <v>4</v>
      </c>
      <c r="B341" s="180">
        <v>2027</v>
      </c>
      <c r="C341" s="24" t="s">
        <v>3</v>
      </c>
      <c r="D341" s="19">
        <f t="shared" si="40"/>
        <v>408.81424826325485</v>
      </c>
      <c r="E341" s="20">
        <f t="shared" si="41"/>
        <v>988.48722032242995</v>
      </c>
      <c r="F341" s="20">
        <f t="shared" si="42"/>
        <v>80.414483093752651</v>
      </c>
      <c r="G341" s="21">
        <f t="shared" si="43"/>
        <v>219.53792627236919</v>
      </c>
      <c r="H341" s="16">
        <v>71.943523732279886</v>
      </c>
      <c r="I341" s="17">
        <v>138.13042959910601</v>
      </c>
      <c r="J341" s="17">
        <v>13.638778338938584</v>
      </c>
      <c r="K341" s="18">
        <v>497.93747360094608</v>
      </c>
      <c r="L341" s="16">
        <v>89.906795810281452</v>
      </c>
      <c r="M341" s="17">
        <v>193.83427701526819</v>
      </c>
      <c r="N341" s="17">
        <v>20.387723446195189</v>
      </c>
      <c r="O341" s="17">
        <v>29.837198229513056</v>
      </c>
      <c r="P341" s="18">
        <v>1812.6688105449025</v>
      </c>
      <c r="Q341" s="19">
        <v>1E-3</v>
      </c>
      <c r="R341" s="20">
        <v>1E-3</v>
      </c>
      <c r="S341" s="20">
        <v>1E-3</v>
      </c>
      <c r="T341" s="20">
        <v>0</v>
      </c>
      <c r="U341" s="19">
        <v>0</v>
      </c>
      <c r="V341" s="20">
        <v>0</v>
      </c>
      <c r="W341" s="20">
        <v>0</v>
      </c>
      <c r="X341" s="20">
        <v>1344.5675351734697</v>
      </c>
      <c r="Y341" s="19">
        <v>130695.95736017599</v>
      </c>
      <c r="Z341" s="20">
        <v>164592.30694786049</v>
      </c>
      <c r="AA341" s="20">
        <v>135608.41485896954</v>
      </c>
      <c r="AB341" s="21">
        <v>10140.575015872631</v>
      </c>
    </row>
    <row r="342" spans="1:28" s="1" customFormat="1" x14ac:dyDescent="0.3">
      <c r="A342" s="47">
        <v>4</v>
      </c>
      <c r="B342" s="178">
        <v>2028</v>
      </c>
      <c r="C342" s="22" t="s">
        <v>3</v>
      </c>
      <c r="D342" s="10">
        <f t="shared" si="40"/>
        <v>436.05432921014136</v>
      </c>
      <c r="E342" s="11">
        <f t="shared" si="41"/>
        <v>1169.7388762834055</v>
      </c>
      <c r="F342" s="11">
        <f t="shared" si="42"/>
        <v>94.883444885256381</v>
      </c>
      <c r="G342" s="12">
        <f t="shared" si="43"/>
        <v>243.0689460080396</v>
      </c>
      <c r="H342" s="4">
        <v>73.52190796129905</v>
      </c>
      <c r="I342" s="5">
        <v>156.41527912479543</v>
      </c>
      <c r="J342" s="5">
        <v>15.892442179218842</v>
      </c>
      <c r="K342" s="6">
        <v>535.55569460031188</v>
      </c>
      <c r="L342" s="4">
        <v>91.869244481669043</v>
      </c>
      <c r="M342" s="5">
        <v>220.35751375605719</v>
      </c>
      <c r="N342" s="5">
        <v>24.173544537153784</v>
      </c>
      <c r="O342" s="5">
        <v>30.638247227679436</v>
      </c>
      <c r="P342" s="6">
        <v>2011.792802279954</v>
      </c>
      <c r="Q342" s="10">
        <v>1E-3</v>
      </c>
      <c r="R342" s="11">
        <v>1E-3</v>
      </c>
      <c r="S342" s="11">
        <v>1E-3</v>
      </c>
      <c r="T342" s="11">
        <v>0</v>
      </c>
      <c r="U342" s="10">
        <v>0</v>
      </c>
      <c r="V342" s="11">
        <v>0</v>
      </c>
      <c r="W342" s="11">
        <v>0</v>
      </c>
      <c r="X342" s="11">
        <v>1506.8743549073213</v>
      </c>
      <c r="Y342" s="10">
        <v>136411.71522796326</v>
      </c>
      <c r="Z342" s="11">
        <v>172003.61949968495</v>
      </c>
      <c r="AA342" s="11">
        <v>137318.05393726868</v>
      </c>
      <c r="AB342" s="12">
        <v>10438.850365240156</v>
      </c>
    </row>
    <row r="343" spans="1:28" s="1" customFormat="1" x14ac:dyDescent="0.3">
      <c r="A343" s="327">
        <v>4</v>
      </c>
      <c r="B343" s="179">
        <v>2029</v>
      </c>
      <c r="C343" s="23" t="s">
        <v>3</v>
      </c>
      <c r="D343" s="13">
        <f t="shared" si="40"/>
        <v>464.91340377837889</v>
      </c>
      <c r="E343" s="14">
        <f t="shared" si="41"/>
        <v>1382.1003436857493</v>
      </c>
      <c r="F343" s="14">
        <f t="shared" si="42"/>
        <v>112.10971026251742</v>
      </c>
      <c r="G343" s="15">
        <f t="shared" si="43"/>
        <v>270.44485269984779</v>
      </c>
      <c r="H343" s="7">
        <v>75.12494613620288</v>
      </c>
      <c r="I343" s="8">
        <v>178.13032353889056</v>
      </c>
      <c r="J343" s="8">
        <v>18.689836811596631</v>
      </c>
      <c r="K343" s="9">
        <v>578.73009256991929</v>
      </c>
      <c r="L343" s="7">
        <v>93.872175651943579</v>
      </c>
      <c r="M343" s="8">
        <v>251.95029475799504</v>
      </c>
      <c r="N343" s="8">
        <v>28.927438943270889</v>
      </c>
      <c r="O343" s="8">
        <v>31.451371332204417</v>
      </c>
      <c r="P343" s="9">
        <v>2244.177981056293</v>
      </c>
      <c r="Q343" s="13">
        <v>1E-3</v>
      </c>
      <c r="R343" s="14">
        <v>1E-3</v>
      </c>
      <c r="S343" s="14">
        <v>1E-3</v>
      </c>
      <c r="T343" s="14">
        <v>0</v>
      </c>
      <c r="U343" s="13">
        <v>0</v>
      </c>
      <c r="V343" s="14">
        <v>0</v>
      </c>
      <c r="W343" s="14">
        <v>0</v>
      </c>
      <c r="X343" s="14">
        <v>1696.8982598185773</v>
      </c>
      <c r="Y343" s="13">
        <v>142336.31885094597</v>
      </c>
      <c r="Z343" s="14">
        <v>178455.34254493174</v>
      </c>
      <c r="AA343" s="14">
        <v>137963.92991713999</v>
      </c>
      <c r="AB343" s="15">
        <v>10748.070114126649</v>
      </c>
    </row>
    <row r="344" spans="1:28" s="1" customFormat="1" x14ac:dyDescent="0.3">
      <c r="A344" s="327">
        <v>4</v>
      </c>
      <c r="B344" s="179">
        <v>2030</v>
      </c>
      <c r="C344" s="23" t="s">
        <v>3</v>
      </c>
      <c r="D344" s="13">
        <f t="shared" si="40"/>
        <v>495.5090327007797</v>
      </c>
      <c r="E344" s="14">
        <f t="shared" si="41"/>
        <v>1632.8477117924087</v>
      </c>
      <c r="F344" s="14">
        <f t="shared" si="42"/>
        <v>132.57144731272689</v>
      </c>
      <c r="G344" s="15">
        <f t="shared" si="43"/>
        <v>302.21770963871251</v>
      </c>
      <c r="H344" s="7">
        <v>76.790128510088309</v>
      </c>
      <c r="I344" s="8">
        <v>204.06051282542745</v>
      </c>
      <c r="J344" s="8">
        <v>22.17869247936299</v>
      </c>
      <c r="K344" s="9">
        <v>627.99072995495033</v>
      </c>
      <c r="L344" s="7">
        <v>95.864904642074961</v>
      </c>
      <c r="M344" s="8">
        <v>289.29212309415891</v>
      </c>
      <c r="N344" s="8">
        <v>34.945896805881993</v>
      </c>
      <c r="O344" s="8">
        <v>32.107008078691706</v>
      </c>
      <c r="P344" s="9">
        <v>2513.8415303804049</v>
      </c>
      <c r="Q344" s="13">
        <v>1E-3</v>
      </c>
      <c r="R344" s="14">
        <v>1E-3</v>
      </c>
      <c r="S344" s="14">
        <v>1E-3</v>
      </c>
      <c r="T344" s="14">
        <v>0</v>
      </c>
      <c r="U344" s="13">
        <v>0</v>
      </c>
      <c r="V344" s="14">
        <v>0</v>
      </c>
      <c r="W344" s="14">
        <v>0</v>
      </c>
      <c r="X344" s="14">
        <v>1917.9568085041467</v>
      </c>
      <c r="Y344" s="13">
        <v>148413.70854875821</v>
      </c>
      <c r="Z344" s="14">
        <v>184040.98299681285</v>
      </c>
      <c r="AA344" s="14">
        <v>137480.75054604371</v>
      </c>
      <c r="AB344" s="15">
        <v>11068.646383027066</v>
      </c>
    </row>
    <row r="345" spans="1:28" s="1" customFormat="1" x14ac:dyDescent="0.3">
      <c r="A345" s="327">
        <v>5</v>
      </c>
      <c r="B345" s="179">
        <v>2018</v>
      </c>
      <c r="C345" s="23" t="s">
        <v>4</v>
      </c>
      <c r="D345" s="13">
        <f t="shared" si="40"/>
        <v>158.88637689228457</v>
      </c>
      <c r="E345" s="14">
        <f t="shared" si="41"/>
        <v>252.09008217955</v>
      </c>
      <c r="F345" s="14">
        <f t="shared" si="42"/>
        <v>25.1042196329295</v>
      </c>
      <c r="G345" s="15">
        <f t="shared" si="43"/>
        <v>331.71418708596667</v>
      </c>
      <c r="H345" s="7">
        <v>45.125638719458472</v>
      </c>
      <c r="I345" s="8">
        <v>75.318898027449549</v>
      </c>
      <c r="J345" s="8">
        <v>7.0154824615355187</v>
      </c>
      <c r="K345" s="9">
        <v>1057.9985190946591</v>
      </c>
      <c r="L345" s="7">
        <v>33.471229836622065</v>
      </c>
      <c r="M345" s="8">
        <v>59.314386873693458</v>
      </c>
      <c r="N345" s="8">
        <v>5.4653074309244296</v>
      </c>
      <c r="O345" s="8">
        <v>15.411497887133979</v>
      </c>
      <c r="P345" s="9">
        <v>870.51106636488748</v>
      </c>
      <c r="Q345" s="13">
        <v>1E-3</v>
      </c>
      <c r="R345" s="14">
        <v>1E-3</v>
      </c>
      <c r="S345" s="14">
        <v>2.0159113226059597E-3</v>
      </c>
      <c r="T345" s="14">
        <v>1E-3</v>
      </c>
      <c r="U345" s="13">
        <v>0</v>
      </c>
      <c r="V345" s="14">
        <v>0</v>
      </c>
      <c r="W345" s="14">
        <v>0</v>
      </c>
      <c r="X345" s="14">
        <v>0</v>
      </c>
      <c r="Y345" s="13">
        <v>80982.491821146221</v>
      </c>
      <c r="Z345" s="14">
        <v>76980.30696116366</v>
      </c>
      <c r="AA345" s="14">
        <v>82303.256365208028</v>
      </c>
      <c r="AB345" s="15">
        <v>7211.1880737846559</v>
      </c>
    </row>
    <row r="346" spans="1:28" s="1" customFormat="1" x14ac:dyDescent="0.3">
      <c r="A346" s="327">
        <v>5</v>
      </c>
      <c r="B346" s="179">
        <v>2019</v>
      </c>
      <c r="C346" s="23" t="s">
        <v>4</v>
      </c>
      <c r="D346" s="13">
        <f t="shared" si="40"/>
        <v>171.49998832570068</v>
      </c>
      <c r="E346" s="14">
        <f t="shared" si="41"/>
        <v>305.82776071135078</v>
      </c>
      <c r="F346" s="14">
        <f t="shared" si="42"/>
        <v>29.11934439067463</v>
      </c>
      <c r="G346" s="15">
        <f t="shared" si="43"/>
        <v>354.89711371985823</v>
      </c>
      <c r="H346" s="7">
        <v>46.113391287560795</v>
      </c>
      <c r="I346" s="8">
        <v>81.465692752108296</v>
      </c>
      <c r="J346" s="8">
        <v>7.5080770881515022</v>
      </c>
      <c r="K346" s="9">
        <v>1086.5829191187161</v>
      </c>
      <c r="L346" s="7">
        <v>34.103561276890879</v>
      </c>
      <c r="M346" s="8">
        <v>63.094939100243295</v>
      </c>
      <c r="N346" s="8">
        <v>6.09509803483291</v>
      </c>
      <c r="O346" s="8">
        <v>17.956894256078353</v>
      </c>
      <c r="P346" s="9">
        <v>951.55635893827025</v>
      </c>
      <c r="Q346" s="13">
        <v>1E-3</v>
      </c>
      <c r="R346" s="14">
        <v>1E-3</v>
      </c>
      <c r="S346" s="14">
        <v>1E-3</v>
      </c>
      <c r="T346" s="14">
        <v>1E-3</v>
      </c>
      <c r="U346" s="13">
        <v>0</v>
      </c>
      <c r="V346" s="14">
        <v>0</v>
      </c>
      <c r="W346" s="14">
        <v>0</v>
      </c>
      <c r="X346" s="14">
        <v>0</v>
      </c>
      <c r="Y346" s="13">
        <v>85539.13779390922</v>
      </c>
      <c r="Z346" s="14">
        <v>86343.566951120418</v>
      </c>
      <c r="AA346" s="14">
        <v>89203.255790013282</v>
      </c>
      <c r="AB346" s="15">
        <v>7512.2049794203695</v>
      </c>
    </row>
    <row r="347" spans="1:28" s="1" customFormat="1" x14ac:dyDescent="0.3">
      <c r="A347" s="327">
        <v>5</v>
      </c>
      <c r="B347" s="179">
        <v>2020</v>
      </c>
      <c r="C347" s="23" t="s">
        <v>4</v>
      </c>
      <c r="D347" s="13">
        <f t="shared" si="40"/>
        <v>185.35079584273501</v>
      </c>
      <c r="E347" s="14">
        <f t="shared" si="41"/>
        <v>370.97085174613551</v>
      </c>
      <c r="F347" s="14">
        <f t="shared" si="42"/>
        <v>34.30073510053996</v>
      </c>
      <c r="G347" s="15">
        <f t="shared" si="43"/>
        <v>380.58884732725238</v>
      </c>
      <c r="H347" s="7">
        <v>47.164576963505169</v>
      </c>
      <c r="I347" s="8">
        <v>88.668422142724864</v>
      </c>
      <c r="J347" s="8">
        <v>8.1615853848279976</v>
      </c>
      <c r="K347" s="9">
        <v>1132.3223574495566</v>
      </c>
      <c r="L347" s="7">
        <v>34.71465307504257</v>
      </c>
      <c r="M347" s="8">
        <v>67.494814119582287</v>
      </c>
      <c r="N347" s="8">
        <v>6.8151827581618276</v>
      </c>
      <c r="O347" s="8">
        <v>21.062796080531967</v>
      </c>
      <c r="P347" s="9">
        <v>1048.9900261531316</v>
      </c>
      <c r="Q347" s="13">
        <v>1E-3</v>
      </c>
      <c r="R347" s="14">
        <v>1E-3</v>
      </c>
      <c r="S347" s="14">
        <v>1E-3</v>
      </c>
      <c r="T347" s="14">
        <v>1E-3</v>
      </c>
      <c r="U347" s="13">
        <v>0</v>
      </c>
      <c r="V347" s="14">
        <v>0</v>
      </c>
      <c r="W347" s="14">
        <v>0</v>
      </c>
      <c r="X347" s="14">
        <v>0</v>
      </c>
      <c r="Y347" s="13">
        <v>90387.078159983634</v>
      </c>
      <c r="Z347" s="14">
        <v>96227.375924509819</v>
      </c>
      <c r="AA347" s="14">
        <v>96662.213297305992</v>
      </c>
      <c r="AB347" s="15">
        <v>7730.6108379271864</v>
      </c>
    </row>
    <row r="348" spans="1:28" s="1" customFormat="1" ht="16.2" thickBot="1" x14ac:dyDescent="0.35">
      <c r="A348" s="409">
        <v>5</v>
      </c>
      <c r="B348" s="180">
        <v>2021</v>
      </c>
      <c r="C348" s="24" t="s">
        <v>4</v>
      </c>
      <c r="D348" s="19">
        <f t="shared" si="40"/>
        <v>200.17930878784588</v>
      </c>
      <c r="E348" s="20">
        <f t="shared" si="41"/>
        <v>449.21819346082577</v>
      </c>
      <c r="F348" s="20">
        <f t="shared" si="42"/>
        <v>40.383858376521239</v>
      </c>
      <c r="G348" s="21">
        <f t="shared" si="43"/>
        <v>413.66959584707752</v>
      </c>
      <c r="H348" s="16">
        <v>48.24453955017632</v>
      </c>
      <c r="I348" s="17">
        <v>97.04211378955722</v>
      </c>
      <c r="J348" s="17">
        <v>8.9427116830653297</v>
      </c>
      <c r="K348" s="18">
        <v>1189.8205036701331</v>
      </c>
      <c r="L348" s="16">
        <v>35.318218915032148</v>
      </c>
      <c r="M348" s="17">
        <v>72.614239125526325</v>
      </c>
      <c r="N348" s="17">
        <v>7.6938003674146014</v>
      </c>
      <c r="O348" s="17">
        <v>24.432763780196602</v>
      </c>
      <c r="P348" s="18">
        <v>1156.4209904547283</v>
      </c>
      <c r="Q348" s="19">
        <v>1E-3</v>
      </c>
      <c r="R348" s="20">
        <v>1E-3</v>
      </c>
      <c r="S348" s="20">
        <v>1E-3</v>
      </c>
      <c r="T348" s="20">
        <v>1E-3</v>
      </c>
      <c r="U348" s="19">
        <v>0</v>
      </c>
      <c r="V348" s="20">
        <v>0</v>
      </c>
      <c r="W348" s="20">
        <v>0</v>
      </c>
      <c r="X348" s="20">
        <v>0</v>
      </c>
      <c r="Y348" s="19">
        <v>95433.061338101805</v>
      </c>
      <c r="Z348" s="20">
        <v>106469.42905638591</v>
      </c>
      <c r="AA348" s="20">
        <v>103864.328357907</v>
      </c>
      <c r="AB348" s="21">
        <v>7996.5008798676445</v>
      </c>
    </row>
    <row r="349" spans="1:28" s="1" customFormat="1" x14ac:dyDescent="0.3">
      <c r="A349" s="47">
        <v>5</v>
      </c>
      <c r="B349" s="178">
        <v>2022</v>
      </c>
      <c r="C349" s="22" t="s">
        <v>4</v>
      </c>
      <c r="D349" s="10">
        <f t="shared" si="40"/>
        <v>215.95757576954372</v>
      </c>
      <c r="E349" s="11">
        <f t="shared" si="41"/>
        <v>542.93608688303732</v>
      </c>
      <c r="F349" s="11">
        <f t="shared" si="42"/>
        <v>47.566815960568562</v>
      </c>
      <c r="G349" s="12">
        <f t="shared" si="43"/>
        <v>455.78149654706715</v>
      </c>
      <c r="H349" s="4">
        <v>49.33957191920755</v>
      </c>
      <c r="I349" s="5">
        <v>106.80000140763272</v>
      </c>
      <c r="J349" s="5">
        <v>9.8864160706367876</v>
      </c>
      <c r="K349" s="6">
        <v>1258.782542164497</v>
      </c>
      <c r="L349" s="4">
        <v>35.925448472214782</v>
      </c>
      <c r="M349" s="5">
        <v>78.593391807155129</v>
      </c>
      <c r="N349" s="5">
        <v>8.7695466323146167</v>
      </c>
      <c r="O349" s="5">
        <v>28.002616315868789</v>
      </c>
      <c r="P349" s="6">
        <v>1276.4488965299972</v>
      </c>
      <c r="Q349" s="10">
        <v>1E-3</v>
      </c>
      <c r="R349" s="11">
        <v>1E-3</v>
      </c>
      <c r="S349" s="11">
        <v>1E-3</v>
      </c>
      <c r="T349" s="11">
        <v>0</v>
      </c>
      <c r="U349" s="10">
        <v>0</v>
      </c>
      <c r="V349" s="11">
        <v>0</v>
      </c>
      <c r="W349" s="11">
        <v>0</v>
      </c>
      <c r="X349" s="11">
        <v>45.667970681368701</v>
      </c>
      <c r="Y349" s="10">
        <v>100670.19330514049</v>
      </c>
      <c r="Z349" s="11">
        <v>116924.43664534827</v>
      </c>
      <c r="AA349" s="11">
        <v>110660.603324437</v>
      </c>
      <c r="AB349" s="12">
        <v>8327.8676573929115</v>
      </c>
    </row>
    <row r="350" spans="1:28" s="1" customFormat="1" x14ac:dyDescent="0.3">
      <c r="A350" s="327">
        <v>5</v>
      </c>
      <c r="B350" s="179">
        <v>2023</v>
      </c>
      <c r="C350" s="23" t="s">
        <v>4</v>
      </c>
      <c r="D350" s="13">
        <f t="shared" si="40"/>
        <v>232.77687737153852</v>
      </c>
      <c r="E350" s="14">
        <f t="shared" si="41"/>
        <v>655.19802260989854</v>
      </c>
      <c r="F350" s="14">
        <f t="shared" si="42"/>
        <v>56.052250463793932</v>
      </c>
      <c r="G350" s="15">
        <f t="shared" si="43"/>
        <v>496.33404058263312</v>
      </c>
      <c r="H350" s="7">
        <v>50.473900825689405</v>
      </c>
      <c r="I350" s="8">
        <v>118.26182199887752</v>
      </c>
      <c r="J350" s="8">
        <v>11.028485279496978</v>
      </c>
      <c r="K350" s="9">
        <v>1329.4937892255477</v>
      </c>
      <c r="L350" s="7">
        <v>36.528982960406374</v>
      </c>
      <c r="M350" s="8">
        <v>85.563416608614119</v>
      </c>
      <c r="N350" s="8">
        <v>10.09099472915873</v>
      </c>
      <c r="O350" s="8">
        <v>32.080072729349311</v>
      </c>
      <c r="P350" s="9">
        <v>1416.8738813837074</v>
      </c>
      <c r="Q350" s="13">
        <v>1E-3</v>
      </c>
      <c r="R350" s="14">
        <v>1E-3</v>
      </c>
      <c r="S350" s="14">
        <v>1E-3</v>
      </c>
      <c r="T350" s="14">
        <v>0</v>
      </c>
      <c r="U350" s="13">
        <v>0</v>
      </c>
      <c r="V350" s="14">
        <v>0</v>
      </c>
      <c r="W350" s="14">
        <v>0</v>
      </c>
      <c r="X350" s="14">
        <v>119.4591648875091</v>
      </c>
      <c r="Y350" s="13">
        <v>106072.01131600392</v>
      </c>
      <c r="Z350" s="14">
        <v>127425.35389122195</v>
      </c>
      <c r="AA350" s="14">
        <v>116897.44584090903</v>
      </c>
      <c r="AB350" s="15">
        <v>8586.4883506153019</v>
      </c>
    </row>
    <row r="351" spans="1:28" s="1" customFormat="1" x14ac:dyDescent="0.3">
      <c r="A351" s="327">
        <v>5</v>
      </c>
      <c r="B351" s="179">
        <v>2024</v>
      </c>
      <c r="C351" s="23" t="s">
        <v>4</v>
      </c>
      <c r="D351" s="13">
        <f t="shared" si="40"/>
        <v>250.52063653573174</v>
      </c>
      <c r="E351" s="14">
        <f t="shared" si="41"/>
        <v>789.02804572678451</v>
      </c>
      <c r="F351" s="14">
        <f t="shared" si="42"/>
        <v>66.095118913792064</v>
      </c>
      <c r="G351" s="15">
        <f t="shared" si="43"/>
        <v>543.09762985068369</v>
      </c>
      <c r="H351" s="7">
        <v>51.610534804229822</v>
      </c>
      <c r="I351" s="8">
        <v>131.68332834257836</v>
      </c>
      <c r="J351" s="8">
        <v>12.413754447956928</v>
      </c>
      <c r="K351" s="9">
        <v>1410.6427865931421</v>
      </c>
      <c r="L351" s="7">
        <v>37.160708873197287</v>
      </c>
      <c r="M351" s="8">
        <v>93.745736010925413</v>
      </c>
      <c r="N351" s="8">
        <v>11.720916718209498</v>
      </c>
      <c r="O351" s="8">
        <v>36.645994018858985</v>
      </c>
      <c r="P351" s="9">
        <v>1578.5904243502173</v>
      </c>
      <c r="Q351" s="13">
        <v>1E-3</v>
      </c>
      <c r="R351" s="14">
        <v>1E-3</v>
      </c>
      <c r="S351" s="14">
        <v>1E-3</v>
      </c>
      <c r="T351" s="14">
        <v>0</v>
      </c>
      <c r="U351" s="13">
        <v>0</v>
      </c>
      <c r="V351" s="14">
        <v>0</v>
      </c>
      <c r="W351" s="14">
        <v>0</v>
      </c>
      <c r="X351" s="14">
        <v>204.59263177593382</v>
      </c>
      <c r="Y351" s="13">
        <v>111643.38176649933</v>
      </c>
      <c r="Z351" s="14">
        <v>137812.77615116446</v>
      </c>
      <c r="AA351" s="14">
        <v>122459.948872874</v>
      </c>
      <c r="AB351" s="15">
        <v>8855.00256002688</v>
      </c>
    </row>
    <row r="352" spans="1:28" s="1" customFormat="1" x14ac:dyDescent="0.3">
      <c r="A352" s="327">
        <v>5</v>
      </c>
      <c r="B352" s="179">
        <v>2025</v>
      </c>
      <c r="C352" s="23" t="s">
        <v>4</v>
      </c>
      <c r="D352" s="13">
        <f t="shared" si="40"/>
        <v>269.3503752407151</v>
      </c>
      <c r="E352" s="14">
        <f t="shared" si="41"/>
        <v>948.39419563478862</v>
      </c>
      <c r="F352" s="14">
        <f t="shared" si="42"/>
        <v>77.967429449202001</v>
      </c>
      <c r="G352" s="15">
        <f t="shared" si="43"/>
        <v>596.95588805545583</v>
      </c>
      <c r="H352" s="7">
        <v>52.771557973432422</v>
      </c>
      <c r="I352" s="8">
        <v>147.48038010277233</v>
      </c>
      <c r="J352" s="8">
        <v>14.096841635274682</v>
      </c>
      <c r="K352" s="9">
        <v>1503.2061776053195</v>
      </c>
      <c r="L352" s="7">
        <v>37.795650321249276</v>
      </c>
      <c r="M352" s="8">
        <v>103.33716016494236</v>
      </c>
      <c r="N352" s="8">
        <v>13.746623069978552</v>
      </c>
      <c r="O352" s="8">
        <v>41.572792100799234</v>
      </c>
      <c r="P352" s="9">
        <v>1764.9340803959285</v>
      </c>
      <c r="Q352" s="13">
        <v>1E-3</v>
      </c>
      <c r="R352" s="14">
        <v>1E-3</v>
      </c>
      <c r="S352" s="14">
        <v>1E-3</v>
      </c>
      <c r="T352" s="14">
        <v>0</v>
      </c>
      <c r="U352" s="13">
        <v>0</v>
      </c>
      <c r="V352" s="14">
        <v>0</v>
      </c>
      <c r="W352" s="14">
        <v>0</v>
      </c>
      <c r="X352" s="14">
        <v>303.29969489140836</v>
      </c>
      <c r="Y352" s="13">
        <v>117393.89300682233</v>
      </c>
      <c r="Z352" s="14">
        <v>147904.87035902409</v>
      </c>
      <c r="AA352" s="14">
        <v>127209.40787505015</v>
      </c>
      <c r="AB352" s="15">
        <v>9133.8005589812165</v>
      </c>
    </row>
    <row r="353" spans="1:28" s="1" customFormat="1" x14ac:dyDescent="0.3">
      <c r="A353" s="327">
        <v>5</v>
      </c>
      <c r="B353" s="179">
        <v>2026</v>
      </c>
      <c r="C353" s="23" t="s">
        <v>4</v>
      </c>
      <c r="D353" s="13">
        <f t="shared" si="40"/>
        <v>289.38002821638162</v>
      </c>
      <c r="E353" s="14">
        <f t="shared" si="41"/>
        <v>1137.6236757703734</v>
      </c>
      <c r="F353" s="14">
        <f t="shared" si="42"/>
        <v>92.441846820943482</v>
      </c>
      <c r="G353" s="15">
        <f t="shared" si="43"/>
        <v>657.79845874232819</v>
      </c>
      <c r="H353" s="7">
        <v>53.963420203889136</v>
      </c>
      <c r="I353" s="8">
        <v>166.12545946654794</v>
      </c>
      <c r="J353" s="8">
        <v>16.182510336151527</v>
      </c>
      <c r="K353" s="9">
        <v>1607.5641698142654</v>
      </c>
      <c r="L353" s="7">
        <v>38.429665321171719</v>
      </c>
      <c r="M353" s="8">
        <v>114.63414741276895</v>
      </c>
      <c r="N353" s="8">
        <v>16.246562479200975</v>
      </c>
      <c r="O353" s="8">
        <v>46.876401357250415</v>
      </c>
      <c r="P353" s="9">
        <v>1982.4205406249605</v>
      </c>
      <c r="Q353" s="13">
        <v>1E-3</v>
      </c>
      <c r="R353" s="14">
        <v>1E-3</v>
      </c>
      <c r="S353" s="14">
        <v>1E-3</v>
      </c>
      <c r="T353" s="14">
        <v>0</v>
      </c>
      <c r="U353" s="13">
        <v>0</v>
      </c>
      <c r="V353" s="14">
        <v>0</v>
      </c>
      <c r="W353" s="14">
        <v>0</v>
      </c>
      <c r="X353" s="14">
        <v>421.731772167945</v>
      </c>
      <c r="Y353" s="13">
        <v>123338.00607577314</v>
      </c>
      <c r="Z353" s="14">
        <v>157503.51948906065</v>
      </c>
      <c r="AA353" s="14">
        <v>131386.44330922377</v>
      </c>
      <c r="AB353" s="15">
        <v>9411.3596428449655</v>
      </c>
    </row>
    <row r="354" spans="1:28" s="1" customFormat="1" x14ac:dyDescent="0.3">
      <c r="A354" s="327">
        <v>5</v>
      </c>
      <c r="B354" s="179">
        <v>2027</v>
      </c>
      <c r="C354" s="23" t="s">
        <v>4</v>
      </c>
      <c r="D354" s="13">
        <f t="shared" si="40"/>
        <v>309.95054894179628</v>
      </c>
      <c r="E354" s="14">
        <f t="shared" si="41"/>
        <v>1362.7112550094419</v>
      </c>
      <c r="F354" s="14">
        <f t="shared" si="42"/>
        <v>109.02986592132407</v>
      </c>
      <c r="G354" s="15">
        <f t="shared" si="43"/>
        <v>727.3580140841126</v>
      </c>
      <c r="H354" s="7">
        <v>55.177725771866548</v>
      </c>
      <c r="I354" s="8">
        <v>188.30914626467131</v>
      </c>
      <c r="J354" s="8">
        <v>18.691390639539783</v>
      </c>
      <c r="K354" s="9">
        <v>1724.8247157615153</v>
      </c>
      <c r="L354" s="7">
        <v>39.053333435834844</v>
      </c>
      <c r="M354" s="8">
        <v>127.80919121524533</v>
      </c>
      <c r="N354" s="8">
        <v>19.446861157672522</v>
      </c>
      <c r="O354" s="8">
        <v>51.710881262087767</v>
      </c>
      <c r="P354" s="9">
        <v>2229.7245652347297</v>
      </c>
      <c r="Q354" s="13">
        <v>1E-3</v>
      </c>
      <c r="R354" s="14">
        <v>1E-3</v>
      </c>
      <c r="S354" s="14">
        <v>1E-3</v>
      </c>
      <c r="T354" s="14">
        <v>0</v>
      </c>
      <c r="U354" s="13">
        <v>0</v>
      </c>
      <c r="V354" s="14">
        <v>0</v>
      </c>
      <c r="W354" s="14">
        <v>0</v>
      </c>
      <c r="X354" s="14">
        <v>556.6097307353017</v>
      </c>
      <c r="Y354" s="13">
        <v>129198.19593753727</v>
      </c>
      <c r="Z354" s="14">
        <v>166440.98009538534</v>
      </c>
      <c r="AA354" s="14">
        <v>134162.67224578201</v>
      </c>
      <c r="AB354" s="15">
        <v>9699.0924185293698</v>
      </c>
    </row>
    <row r="355" spans="1:28" s="1" customFormat="1" ht="16.2" thickBot="1" x14ac:dyDescent="0.35">
      <c r="A355" s="409">
        <v>5</v>
      </c>
      <c r="B355" s="180">
        <v>2028</v>
      </c>
      <c r="C355" s="24" t="s">
        <v>4</v>
      </c>
      <c r="D355" s="19">
        <f t="shared" si="40"/>
        <v>330.8713803925944</v>
      </c>
      <c r="E355" s="20">
        <f t="shared" si="41"/>
        <v>1624.032783663579</v>
      </c>
      <c r="F355" s="20">
        <f t="shared" si="42"/>
        <v>128.62707339338692</v>
      </c>
      <c r="G355" s="21">
        <f t="shared" si="43"/>
        <v>807.17703977266945</v>
      </c>
      <c r="H355" s="16">
        <v>56.401456318592487</v>
      </c>
      <c r="I355" s="17">
        <v>214.53608383769091</v>
      </c>
      <c r="J355" s="17">
        <v>21.779434927695888</v>
      </c>
      <c r="K355" s="18">
        <v>1856.9942096426512</v>
      </c>
      <c r="L355" s="16">
        <v>39.680932571015497</v>
      </c>
      <c r="M355" s="17">
        <v>143.52723260410329</v>
      </c>
      <c r="N355" s="17">
        <v>23.505201932712545</v>
      </c>
      <c r="O355" s="17">
        <v>55.924878956733394</v>
      </c>
      <c r="P355" s="18">
        <v>2510.5535930371789</v>
      </c>
      <c r="Q355" s="19">
        <v>1E-3</v>
      </c>
      <c r="R355" s="20">
        <v>1E-3</v>
      </c>
      <c r="S355" s="20">
        <v>1E-3</v>
      </c>
      <c r="T355" s="20">
        <v>0</v>
      </c>
      <c r="U355" s="19">
        <v>0</v>
      </c>
      <c r="V355" s="20">
        <v>0</v>
      </c>
      <c r="W355" s="20">
        <v>0</v>
      </c>
      <c r="X355" s="20">
        <v>709.48326235126126</v>
      </c>
      <c r="Y355" s="19">
        <v>134926.33427837669</v>
      </c>
      <c r="Z355" s="20">
        <v>174109.42418675759</v>
      </c>
      <c r="AA355" s="20">
        <v>135835.60353468178</v>
      </c>
      <c r="AB355" s="21">
        <v>9997.3773845767391</v>
      </c>
    </row>
    <row r="356" spans="1:28" s="1" customFormat="1" x14ac:dyDescent="0.3">
      <c r="A356" s="47">
        <v>5</v>
      </c>
      <c r="B356" s="178">
        <v>2029</v>
      </c>
      <c r="C356" s="22" t="s">
        <v>4</v>
      </c>
      <c r="D356" s="10">
        <f t="shared" si="40"/>
        <v>353.07654726679908</v>
      </c>
      <c r="E356" s="11">
        <f t="shared" si="41"/>
        <v>1928.9713084295424</v>
      </c>
      <c r="F356" s="11">
        <f t="shared" si="42"/>
        <v>151.90856736931516</v>
      </c>
      <c r="G356" s="12">
        <f t="shared" si="43"/>
        <v>900.13855564145081</v>
      </c>
      <c r="H356" s="4">
        <v>57.649461907426257</v>
      </c>
      <c r="I356" s="5">
        <v>245.6318472674343</v>
      </c>
      <c r="J356" s="5">
        <v>25.61127401783693</v>
      </c>
      <c r="K356" s="6">
        <v>2008.7306111474904</v>
      </c>
      <c r="L356" s="4">
        <v>40.318568636041647</v>
      </c>
      <c r="M356" s="5">
        <v>162.33089583903956</v>
      </c>
      <c r="N356" s="5">
        <v>28.685242772166358</v>
      </c>
      <c r="O356" s="5">
        <v>60.351004841966976</v>
      </c>
      <c r="P356" s="6">
        <v>2841.1289689253699</v>
      </c>
      <c r="Q356" s="10">
        <v>1E-3</v>
      </c>
      <c r="R356" s="11">
        <v>1E-3</v>
      </c>
      <c r="S356" s="11">
        <v>1E-3</v>
      </c>
      <c r="T356" s="11">
        <v>0</v>
      </c>
      <c r="U356" s="10">
        <v>0</v>
      </c>
      <c r="V356" s="11">
        <v>0</v>
      </c>
      <c r="W356" s="11">
        <v>0</v>
      </c>
      <c r="X356" s="11">
        <v>892.74836261984626</v>
      </c>
      <c r="Y356" s="10">
        <v>140864.46461853763</v>
      </c>
      <c r="Z356" s="11">
        <v>180621.28582852348</v>
      </c>
      <c r="AA356" s="11">
        <v>136420.27519056373</v>
      </c>
      <c r="AB356" s="12">
        <v>10306.601923055596</v>
      </c>
    </row>
    <row r="357" spans="1:28" s="1" customFormat="1" x14ac:dyDescent="0.3">
      <c r="A357" s="327">
        <v>5</v>
      </c>
      <c r="B357" s="179">
        <v>2030</v>
      </c>
      <c r="C357" s="23" t="s">
        <v>4</v>
      </c>
      <c r="D357" s="13">
        <f t="shared" ref="D357:D383" si="44">Y357*H357/23000</f>
        <v>376.58600309016975</v>
      </c>
      <c r="E357" s="14">
        <f t="shared" ref="E357:E383" si="45">Z357*I357/23000</f>
        <v>2291.5986715273266</v>
      </c>
      <c r="F357" s="14">
        <f t="shared" ref="F357:F383" si="46">AA357*J357/23000</f>
        <v>179.5252231959177</v>
      </c>
      <c r="G357" s="15">
        <f t="shared" ref="G357:G383" si="47">AB357*K357/23000</f>
        <v>1008.1912147966794</v>
      </c>
      <c r="H357" s="7">
        <v>58.93954542669622</v>
      </c>
      <c r="I357" s="8">
        <v>283.22673129683574</v>
      </c>
      <c r="J357" s="8">
        <v>30.388588236409589</v>
      </c>
      <c r="K357" s="9">
        <v>2181.9900029856699</v>
      </c>
      <c r="L357" s="7">
        <v>40.941966743934195</v>
      </c>
      <c r="M357" s="8">
        <v>184.53059487006834</v>
      </c>
      <c r="N357" s="8">
        <v>35.350036548609445</v>
      </c>
      <c r="O357" s="8">
        <v>64.566125516592123</v>
      </c>
      <c r="P357" s="9">
        <v>3232.4344432142138</v>
      </c>
      <c r="Q357" s="13">
        <v>1E-3</v>
      </c>
      <c r="R357" s="14">
        <v>1E-3</v>
      </c>
      <c r="S357" s="14">
        <v>1E-3</v>
      </c>
      <c r="T357" s="14">
        <v>0</v>
      </c>
      <c r="U357" s="13">
        <v>0</v>
      </c>
      <c r="V357" s="14">
        <v>0</v>
      </c>
      <c r="W357" s="14">
        <v>0</v>
      </c>
      <c r="X357" s="14">
        <v>1115.0095657451359</v>
      </c>
      <c r="Y357" s="13">
        <v>146955.29136454375</v>
      </c>
      <c r="Z357" s="14">
        <v>186093.90859328595</v>
      </c>
      <c r="AA357" s="14">
        <v>135876.01047418575</v>
      </c>
      <c r="AB357" s="15">
        <v>10627.178817773858</v>
      </c>
    </row>
    <row r="358" spans="1:28" s="1" customFormat="1" x14ac:dyDescent="0.3">
      <c r="A358" s="327">
        <v>6</v>
      </c>
      <c r="B358" s="179">
        <v>2018</v>
      </c>
      <c r="C358" s="23" t="s">
        <v>5</v>
      </c>
      <c r="D358" s="13">
        <f t="shared" si="44"/>
        <v>187.2221597077793</v>
      </c>
      <c r="E358" s="14">
        <f t="shared" si="45"/>
        <v>869.35510897708082</v>
      </c>
      <c r="F358" s="14">
        <f t="shared" si="46"/>
        <v>97.030343234986589</v>
      </c>
      <c r="G358" s="15">
        <f t="shared" si="47"/>
        <v>115.66344493357872</v>
      </c>
      <c r="H358" s="7">
        <v>53.864199453964019</v>
      </c>
      <c r="I358" s="8">
        <v>252.9192663376972</v>
      </c>
      <c r="J358" s="8">
        <v>27.31945533894288</v>
      </c>
      <c r="K358" s="9">
        <v>387.04263670514064</v>
      </c>
      <c r="L358" s="7">
        <v>44.79787859579227</v>
      </c>
      <c r="M358" s="8">
        <v>223.6504991370179</v>
      </c>
      <c r="N358" s="8">
        <v>23.76852887944672</v>
      </c>
      <c r="O358" s="8">
        <v>27.744910633943078</v>
      </c>
      <c r="P358" s="9">
        <v>2479.9422049503914</v>
      </c>
      <c r="Q358" s="13">
        <v>1E-3</v>
      </c>
      <c r="R358" s="14">
        <v>1E-3</v>
      </c>
      <c r="S358" s="14">
        <v>1.9860179629283754</v>
      </c>
      <c r="T358" s="14">
        <v>0</v>
      </c>
      <c r="U358" s="13">
        <v>0</v>
      </c>
      <c r="V358" s="14">
        <v>0</v>
      </c>
      <c r="W358" s="14">
        <v>0</v>
      </c>
      <c r="X358" s="14">
        <v>2120.6434788791935</v>
      </c>
      <c r="Y358" s="13">
        <v>79943.81642967173</v>
      </c>
      <c r="Z358" s="14">
        <v>79057.510311513237</v>
      </c>
      <c r="AA358" s="14">
        <v>81688.960000000006</v>
      </c>
      <c r="AB358" s="15">
        <v>6873.2976194014682</v>
      </c>
    </row>
    <row r="359" spans="1:28" s="1" customFormat="1" x14ac:dyDescent="0.3">
      <c r="A359" s="327">
        <v>6</v>
      </c>
      <c r="B359" s="179">
        <v>2019</v>
      </c>
      <c r="C359" s="23" t="s">
        <v>5</v>
      </c>
      <c r="D359" s="13">
        <f t="shared" si="44"/>
        <v>202.6047858549916</v>
      </c>
      <c r="E359" s="14">
        <f t="shared" si="45"/>
        <v>1042.4165579824091</v>
      </c>
      <c r="F359" s="14">
        <f t="shared" si="46"/>
        <v>111.55771221867175</v>
      </c>
      <c r="G359" s="15">
        <f t="shared" si="47"/>
        <v>122.58152272160673</v>
      </c>
      <c r="H359" s="7">
        <v>55.141928567907534</v>
      </c>
      <c r="I359" s="8">
        <v>272.40716764545101</v>
      </c>
      <c r="J359" s="8">
        <v>29.120387369229999</v>
      </c>
      <c r="K359" s="9">
        <v>393.03365192847781</v>
      </c>
      <c r="L359" s="7">
        <v>44.603275791793848</v>
      </c>
      <c r="M359" s="8">
        <v>229.59173543846074</v>
      </c>
      <c r="N359" s="8">
        <v>25.223549897351049</v>
      </c>
      <c r="O359" s="8">
        <v>29.484047282245459</v>
      </c>
      <c r="P359" s="9">
        <v>2717.7308720536171</v>
      </c>
      <c r="Q359" s="13">
        <v>1E-3</v>
      </c>
      <c r="R359" s="14">
        <v>1E-3</v>
      </c>
      <c r="S359" s="14">
        <v>1E-3</v>
      </c>
      <c r="T359" s="14">
        <v>0</v>
      </c>
      <c r="U359" s="13">
        <v>0</v>
      </c>
      <c r="V359" s="14">
        <v>0</v>
      </c>
      <c r="W359" s="14">
        <v>0</v>
      </c>
      <c r="X359" s="14">
        <v>2354.1802674073847</v>
      </c>
      <c r="Y359" s="13">
        <v>84507.564310633548</v>
      </c>
      <c r="Z359" s="14">
        <v>88013.766454194774</v>
      </c>
      <c r="AA359" s="14">
        <v>88111.031920565278</v>
      </c>
      <c r="AB359" s="15">
        <v>7173.3680023663974</v>
      </c>
    </row>
    <row r="360" spans="1:28" s="1" customFormat="1" x14ac:dyDescent="0.3">
      <c r="A360" s="327">
        <v>6</v>
      </c>
      <c r="B360" s="179">
        <v>2020</v>
      </c>
      <c r="C360" s="23" t="s">
        <v>5</v>
      </c>
      <c r="D360" s="13">
        <f t="shared" si="44"/>
        <v>219.2093232473226</v>
      </c>
      <c r="E360" s="14">
        <f t="shared" si="45"/>
        <v>1248.0970715662256</v>
      </c>
      <c r="F360" s="14">
        <f t="shared" si="46"/>
        <v>131.61383429820228</v>
      </c>
      <c r="G360" s="15">
        <f t="shared" si="47"/>
        <v>131.65705655881092</v>
      </c>
      <c r="H360" s="7">
        <v>56.419648347276862</v>
      </c>
      <c r="I360" s="8">
        <v>294.96711758059433</v>
      </c>
      <c r="J360" s="8">
        <v>31.673871225760251</v>
      </c>
      <c r="K360" s="9">
        <v>409.70705398712295</v>
      </c>
      <c r="L360" s="7">
        <v>44.490540904856104</v>
      </c>
      <c r="M360" s="8">
        <v>237.32556957070892</v>
      </c>
      <c r="N360" s="8">
        <v>26.664878341147574</v>
      </c>
      <c r="O360" s="8">
        <v>32.259128825208364</v>
      </c>
      <c r="P360" s="9">
        <v>3011.88831414468</v>
      </c>
      <c r="Q360" s="13">
        <v>1E-3</v>
      </c>
      <c r="R360" s="14">
        <v>1E-3</v>
      </c>
      <c r="S360" s="14">
        <v>1E-3</v>
      </c>
      <c r="T360" s="14">
        <v>0</v>
      </c>
      <c r="U360" s="13">
        <v>0</v>
      </c>
      <c r="V360" s="14">
        <v>0</v>
      </c>
      <c r="W360" s="14">
        <v>0</v>
      </c>
      <c r="X360" s="14">
        <v>2634.4393889827948</v>
      </c>
      <c r="Y360" s="13">
        <v>89362.741214812399</v>
      </c>
      <c r="Z360" s="14">
        <v>97320.111073668202</v>
      </c>
      <c r="AA360" s="14">
        <v>95571.462271928016</v>
      </c>
      <c r="AB360" s="15">
        <v>7390.920589196945</v>
      </c>
    </row>
    <row r="361" spans="1:28" s="1" customFormat="1" x14ac:dyDescent="0.3">
      <c r="A361" s="327">
        <v>6</v>
      </c>
      <c r="B361" s="179">
        <v>2021</v>
      </c>
      <c r="C361" s="23" t="s">
        <v>5</v>
      </c>
      <c r="D361" s="13">
        <f t="shared" si="44"/>
        <v>236.94341393632001</v>
      </c>
      <c r="E361" s="14">
        <f t="shared" si="45"/>
        <v>1491.0138285370303</v>
      </c>
      <c r="F361" s="14">
        <f t="shared" si="46"/>
        <v>155.23750713081742</v>
      </c>
      <c r="G361" s="15">
        <f t="shared" si="47"/>
        <v>142.94600145414157</v>
      </c>
      <c r="H361" s="7">
        <v>57.719503266752227</v>
      </c>
      <c r="I361" s="8">
        <v>321.08415397978393</v>
      </c>
      <c r="J361" s="8">
        <v>34.737847609385234</v>
      </c>
      <c r="K361" s="9">
        <v>429.9847522125724</v>
      </c>
      <c r="L361" s="7">
        <v>44.367511538640606</v>
      </c>
      <c r="M361" s="8">
        <v>246.73672046447786</v>
      </c>
      <c r="N361" s="8">
        <v>28.430655858927238</v>
      </c>
      <c r="O361" s="8">
        <v>35.687290985626184</v>
      </c>
      <c r="P361" s="9">
        <v>3342.2545922333848</v>
      </c>
      <c r="Q361" s="13">
        <v>1E-3</v>
      </c>
      <c r="R361" s="14">
        <v>1E-3</v>
      </c>
      <c r="S361" s="14">
        <v>1E-3</v>
      </c>
      <c r="T361" s="14">
        <v>0</v>
      </c>
      <c r="U361" s="13">
        <v>0</v>
      </c>
      <c r="V361" s="14">
        <v>0</v>
      </c>
      <c r="W361" s="14">
        <v>0</v>
      </c>
      <c r="X361" s="14">
        <v>2947.9561310064382</v>
      </c>
      <c r="Y361" s="13">
        <v>94416.933828231908</v>
      </c>
      <c r="Z361" s="14">
        <v>106804.76638691698</v>
      </c>
      <c r="AA361" s="14">
        <v>102783.071195354</v>
      </c>
      <c r="AB361" s="15">
        <v>7646.2200497283702</v>
      </c>
    </row>
    <row r="362" spans="1:28" s="1" customFormat="1" ht="16.2" thickBot="1" x14ac:dyDescent="0.35">
      <c r="A362" s="409">
        <v>6</v>
      </c>
      <c r="B362" s="180">
        <v>2022</v>
      </c>
      <c r="C362" s="24" t="s">
        <v>5</v>
      </c>
      <c r="D362" s="19">
        <f t="shared" si="44"/>
        <v>255.85556062785361</v>
      </c>
      <c r="E362" s="20">
        <f t="shared" si="45"/>
        <v>1777.0775310417259</v>
      </c>
      <c r="F362" s="20">
        <f t="shared" si="46"/>
        <v>183.09918227825165</v>
      </c>
      <c r="G362" s="21">
        <f t="shared" si="47"/>
        <v>155.79805969135924</v>
      </c>
      <c r="H362" s="16">
        <v>59.047144916501281</v>
      </c>
      <c r="I362" s="17">
        <v>351.41755798473747</v>
      </c>
      <c r="J362" s="17">
        <v>38.426622891030654</v>
      </c>
      <c r="K362" s="18">
        <v>453.04942746677688</v>
      </c>
      <c r="L362" s="16">
        <v>44.238312014037383</v>
      </c>
      <c r="M362" s="17">
        <v>258.03659698527497</v>
      </c>
      <c r="N362" s="17">
        <v>30.573956332522133</v>
      </c>
      <c r="O362" s="17">
        <v>39.790626896845438</v>
      </c>
      <c r="P362" s="18">
        <v>3719.0507895348196</v>
      </c>
      <c r="Q362" s="19">
        <v>1E-3</v>
      </c>
      <c r="R362" s="20">
        <v>1E-3</v>
      </c>
      <c r="S362" s="20">
        <v>1E-3</v>
      </c>
      <c r="T362" s="20">
        <v>0</v>
      </c>
      <c r="U362" s="19">
        <v>0</v>
      </c>
      <c r="V362" s="20">
        <v>0</v>
      </c>
      <c r="W362" s="20">
        <v>0</v>
      </c>
      <c r="X362" s="20">
        <v>3305.7909889648877</v>
      </c>
      <c r="Y362" s="19">
        <v>99660.667806414203</v>
      </c>
      <c r="Z362" s="20">
        <v>116308.31267609814</v>
      </c>
      <c r="AA362" s="20">
        <v>109592.79987580598</v>
      </c>
      <c r="AB362" s="21">
        <v>7909.4137541185573</v>
      </c>
    </row>
    <row r="363" spans="1:28" s="1" customFormat="1" x14ac:dyDescent="0.3">
      <c r="A363" s="47">
        <v>6</v>
      </c>
      <c r="B363" s="178">
        <v>2023</v>
      </c>
      <c r="C363" s="22" t="s">
        <v>5</v>
      </c>
      <c r="D363" s="10">
        <f t="shared" si="44"/>
        <v>275.92561590181242</v>
      </c>
      <c r="E363" s="11">
        <f t="shared" si="45"/>
        <v>2113.0699059628364</v>
      </c>
      <c r="F363" s="11">
        <f t="shared" si="46"/>
        <v>215.98980390533612</v>
      </c>
      <c r="G363" s="12">
        <f t="shared" si="47"/>
        <v>170.00012510980682</v>
      </c>
      <c r="H363" s="4">
        <v>60.399738716672033</v>
      </c>
      <c r="I363" s="5">
        <v>386.76149341956312</v>
      </c>
      <c r="J363" s="5">
        <v>42.882374469641981</v>
      </c>
      <c r="K363" s="6">
        <v>478.72018585597345</v>
      </c>
      <c r="L363" s="4">
        <v>44.109698860320258</v>
      </c>
      <c r="M363" s="5">
        <v>271.44527977055498</v>
      </c>
      <c r="N363" s="5">
        <v>33.158769097727991</v>
      </c>
      <c r="O363" s="5">
        <v>44.494934924864225</v>
      </c>
      <c r="P363" s="6">
        <v>4151.6917662354545</v>
      </c>
      <c r="Q363" s="10">
        <v>1E-3</v>
      </c>
      <c r="R363" s="11">
        <v>1E-3</v>
      </c>
      <c r="S363" s="11">
        <v>1E-3</v>
      </c>
      <c r="T363" s="11">
        <v>0</v>
      </c>
      <c r="U363" s="10">
        <v>0</v>
      </c>
      <c r="V363" s="11">
        <v>0</v>
      </c>
      <c r="W363" s="11">
        <v>0</v>
      </c>
      <c r="X363" s="11">
        <v>3717.465515304345</v>
      </c>
      <c r="Y363" s="10">
        <v>105071.46720470714</v>
      </c>
      <c r="Z363" s="11">
        <v>125660.41000473325</v>
      </c>
      <c r="AA363" s="11">
        <v>115846.32500561728</v>
      </c>
      <c r="AB363" s="12">
        <v>8167.6164762810113</v>
      </c>
    </row>
    <row r="364" spans="1:28" s="1" customFormat="1" x14ac:dyDescent="0.3">
      <c r="A364" s="327">
        <v>6</v>
      </c>
      <c r="B364" s="179">
        <v>2024</v>
      </c>
      <c r="C364" s="23" t="s">
        <v>5</v>
      </c>
      <c r="D364" s="13">
        <f t="shared" si="44"/>
        <v>297.2151531215207</v>
      </c>
      <c r="E364" s="14">
        <f t="shared" si="45"/>
        <v>2506.8851062285885</v>
      </c>
      <c r="F364" s="14">
        <f t="shared" si="46"/>
        <v>254.84525403576058</v>
      </c>
      <c r="G364" s="15">
        <f t="shared" si="47"/>
        <v>186.29778958501112</v>
      </c>
      <c r="H364" s="7">
        <v>61.779250849427967</v>
      </c>
      <c r="I364" s="8">
        <v>428.04725434605859</v>
      </c>
      <c r="J364" s="8">
        <v>48.277658805960527</v>
      </c>
      <c r="K364" s="9">
        <v>507.93520242378156</v>
      </c>
      <c r="L364" s="7">
        <v>43.975106948886946</v>
      </c>
      <c r="M364" s="8">
        <v>287.21118675798516</v>
      </c>
      <c r="N364" s="8">
        <v>36.266590188771218</v>
      </c>
      <c r="O364" s="8">
        <v>49.648720218686918</v>
      </c>
      <c r="P364" s="9">
        <v>4647.4836614403894</v>
      </c>
      <c r="Q364" s="13">
        <v>1E-3</v>
      </c>
      <c r="R364" s="14">
        <v>1E-3</v>
      </c>
      <c r="S364" s="14">
        <v>1E-3</v>
      </c>
      <c r="T364" s="14">
        <v>0</v>
      </c>
      <c r="U364" s="13">
        <v>0</v>
      </c>
      <c r="V364" s="14">
        <v>0</v>
      </c>
      <c r="W364" s="14">
        <v>0</v>
      </c>
      <c r="X364" s="14">
        <v>4189.196179235294</v>
      </c>
      <c r="Y364" s="13">
        <v>110651.20453558028</v>
      </c>
      <c r="Z364" s="14">
        <v>134700.91644751708</v>
      </c>
      <c r="AA364" s="14">
        <v>121411.04162447121</v>
      </c>
      <c r="AB364" s="15">
        <v>8435.8184666246289</v>
      </c>
    </row>
    <row r="365" spans="1:28" s="1" customFormat="1" x14ac:dyDescent="0.3">
      <c r="A365" s="327">
        <v>6</v>
      </c>
      <c r="B365" s="179">
        <v>2025</v>
      </c>
      <c r="C365" s="23" t="s">
        <v>5</v>
      </c>
      <c r="D365" s="13">
        <f t="shared" si="44"/>
        <v>319.80723215360507</v>
      </c>
      <c r="E365" s="14">
        <f t="shared" si="45"/>
        <v>2967.1314522205694</v>
      </c>
      <c r="F365" s="14">
        <f t="shared" si="46"/>
        <v>300.76420866280671</v>
      </c>
      <c r="G365" s="15">
        <f t="shared" si="47"/>
        <v>205.05195251909478</v>
      </c>
      <c r="H365" s="7">
        <v>63.186995499010095</v>
      </c>
      <c r="I365" s="8">
        <v>476.37009494946841</v>
      </c>
      <c r="J365" s="8">
        <v>54.830106912122446</v>
      </c>
      <c r="K365" s="9">
        <v>541.19671919190887</v>
      </c>
      <c r="L365" s="7">
        <v>43.834987925565883</v>
      </c>
      <c r="M365" s="8">
        <v>305.70559028903421</v>
      </c>
      <c r="N365" s="8">
        <v>40.007538496936085</v>
      </c>
      <c r="O365" s="8">
        <v>55.197384375762084</v>
      </c>
      <c r="P365" s="9">
        <v>5219.077877753788</v>
      </c>
      <c r="Q365" s="13">
        <v>1E-3</v>
      </c>
      <c r="R365" s="14">
        <v>1E-3</v>
      </c>
      <c r="S365" s="14">
        <v>1E-3</v>
      </c>
      <c r="T365" s="14">
        <v>0</v>
      </c>
      <c r="U365" s="13">
        <v>0</v>
      </c>
      <c r="V365" s="14">
        <v>0</v>
      </c>
      <c r="W365" s="14">
        <v>0</v>
      </c>
      <c r="X365" s="14">
        <v>4733.0775429376417</v>
      </c>
      <c r="Y365" s="13">
        <v>116409.4966289092</v>
      </c>
      <c r="Z365" s="14">
        <v>143258.41215601953</v>
      </c>
      <c r="AA365" s="14">
        <v>126163.8393361429</v>
      </c>
      <c r="AB365" s="15">
        <v>8714.38192563546</v>
      </c>
    </row>
    <row r="366" spans="1:28" s="1" customFormat="1" x14ac:dyDescent="0.3">
      <c r="A366" s="327">
        <v>6</v>
      </c>
      <c r="B366" s="179">
        <v>2026</v>
      </c>
      <c r="C366" s="23" t="s">
        <v>5</v>
      </c>
      <c r="D366" s="13">
        <f t="shared" si="44"/>
        <v>343.84749319224625</v>
      </c>
      <c r="E366" s="14">
        <f t="shared" si="45"/>
        <v>3503.3554802222266</v>
      </c>
      <c r="F366" s="14">
        <f t="shared" si="46"/>
        <v>354.88331511370541</v>
      </c>
      <c r="G366" s="15">
        <f t="shared" si="47"/>
        <v>226.19429459931203</v>
      </c>
      <c r="H366" s="7">
        <v>64.63146728781264</v>
      </c>
      <c r="I366" s="8">
        <v>533.0766795555644</v>
      </c>
      <c r="J366" s="8">
        <v>62.805739228143928</v>
      </c>
      <c r="K366" s="9">
        <v>578.58154688250204</v>
      </c>
      <c r="L366" s="7">
        <v>43.685082480090252</v>
      </c>
      <c r="M366" s="8">
        <v>327.39205139356022</v>
      </c>
      <c r="N366" s="8">
        <v>44.534616876223666</v>
      </c>
      <c r="O366" s="8">
        <v>61.170754601505955</v>
      </c>
      <c r="P366" s="9">
        <v>5884.3675259544934</v>
      </c>
      <c r="Q366" s="13">
        <v>1E-3</v>
      </c>
      <c r="R366" s="14">
        <v>1E-3</v>
      </c>
      <c r="S366" s="14">
        <v>1E-3</v>
      </c>
      <c r="T366" s="14">
        <v>0</v>
      </c>
      <c r="U366" s="13">
        <v>0</v>
      </c>
      <c r="V366" s="14">
        <v>0</v>
      </c>
      <c r="W366" s="14">
        <v>0</v>
      </c>
      <c r="X366" s="14">
        <v>5366.955733673497</v>
      </c>
      <c r="Y366" s="13">
        <v>122362.87794928253</v>
      </c>
      <c r="Z366" s="14">
        <v>151154.94474883022</v>
      </c>
      <c r="AA366" s="14">
        <v>129961.31162417085</v>
      </c>
      <c r="AB366" s="15">
        <v>8991.7640889447357</v>
      </c>
    </row>
    <row r="367" spans="1:28" s="1" customFormat="1" x14ac:dyDescent="0.3">
      <c r="A367" s="327">
        <v>6</v>
      </c>
      <c r="B367" s="179">
        <v>2027</v>
      </c>
      <c r="C367" s="23" t="s">
        <v>5</v>
      </c>
      <c r="D367" s="13">
        <f t="shared" si="44"/>
        <v>368.54692979854241</v>
      </c>
      <c r="E367" s="14">
        <f t="shared" si="45"/>
        <v>4123.3500044507537</v>
      </c>
      <c r="F367" s="14">
        <f t="shared" si="46"/>
        <v>418.75136948636651</v>
      </c>
      <c r="G367" s="15">
        <f t="shared" si="47"/>
        <v>250.481189518799</v>
      </c>
      <c r="H367" s="7">
        <v>66.100793623695822</v>
      </c>
      <c r="I367" s="8">
        <v>599.74765478304835</v>
      </c>
      <c r="J367" s="8">
        <v>72.557189046172624</v>
      </c>
      <c r="K367" s="9">
        <v>620.8472978942973</v>
      </c>
      <c r="L367" s="7">
        <v>43.515079786088599</v>
      </c>
      <c r="M367" s="8">
        <v>352.78375077598491</v>
      </c>
      <c r="N367" s="8">
        <v>50.015234731886963</v>
      </c>
      <c r="O367" s="8">
        <v>67.471965863482467</v>
      </c>
      <c r="P367" s="9">
        <v>6647.9625932504514</v>
      </c>
      <c r="Q367" s="13">
        <v>1E-3</v>
      </c>
      <c r="R367" s="14">
        <v>1E-3</v>
      </c>
      <c r="S367" s="14">
        <v>1E-3</v>
      </c>
      <c r="T367" s="14">
        <v>0</v>
      </c>
      <c r="U367" s="13">
        <v>0</v>
      </c>
      <c r="V367" s="14">
        <v>0</v>
      </c>
      <c r="W367" s="14">
        <v>0</v>
      </c>
      <c r="X367" s="14">
        <v>6094.586261219637</v>
      </c>
      <c r="Y367" s="13">
        <v>128237.18023149105</v>
      </c>
      <c r="Z367" s="14">
        <v>158128.25501864366</v>
      </c>
      <c r="AA367" s="14">
        <v>132740.55437921459</v>
      </c>
      <c r="AB367" s="15">
        <v>9279.3628618050789</v>
      </c>
    </row>
    <row r="368" spans="1:28" s="1" customFormat="1" x14ac:dyDescent="0.3">
      <c r="A368" s="327">
        <v>6</v>
      </c>
      <c r="B368" s="179">
        <v>2028</v>
      </c>
      <c r="C368" s="23" t="s">
        <v>5</v>
      </c>
      <c r="D368" s="13">
        <f t="shared" si="44"/>
        <v>393.73667630917214</v>
      </c>
      <c r="E368" s="14">
        <f t="shared" si="45"/>
        <v>4839.8901052117935</v>
      </c>
      <c r="F368" s="14">
        <f t="shared" si="46"/>
        <v>494.03893112123836</v>
      </c>
      <c r="G368" s="15">
        <f t="shared" si="47"/>
        <v>278.4407259094487</v>
      </c>
      <c r="H368" s="7">
        <v>67.590025709599303</v>
      </c>
      <c r="I368" s="8">
        <v>678.55517220040554</v>
      </c>
      <c r="J368" s="8">
        <v>84.539398952745614</v>
      </c>
      <c r="K368" s="9">
        <v>668.66157469126188</v>
      </c>
      <c r="L368" s="7">
        <v>43.330883458830662</v>
      </c>
      <c r="M368" s="8">
        <v>382.37321169494567</v>
      </c>
      <c r="N368" s="8">
        <v>56.668679540416868</v>
      </c>
      <c r="O368" s="8">
        <v>73.846840472013369</v>
      </c>
      <c r="P368" s="9">
        <v>7526.4565581836432</v>
      </c>
      <c r="Q368" s="13">
        <v>1E-3</v>
      </c>
      <c r="R368" s="14">
        <v>1E-3</v>
      </c>
      <c r="S368" s="14">
        <v>1E-3</v>
      </c>
      <c r="T368" s="14">
        <v>0</v>
      </c>
      <c r="U368" s="13">
        <v>0</v>
      </c>
      <c r="V368" s="14">
        <v>0</v>
      </c>
      <c r="W368" s="14">
        <v>0</v>
      </c>
      <c r="X368" s="14">
        <v>6931.6408239643943</v>
      </c>
      <c r="Y368" s="13">
        <v>133983.43113553236</v>
      </c>
      <c r="Z368" s="14">
        <v>164050.73158442386</v>
      </c>
      <c r="AA368" s="14">
        <v>134409.46536821156</v>
      </c>
      <c r="AB368" s="15">
        <v>9577.5455601352187</v>
      </c>
    </row>
    <row r="369" spans="1:28" s="1" customFormat="1" ht="16.2" thickBot="1" x14ac:dyDescent="0.35">
      <c r="A369" s="409">
        <v>6</v>
      </c>
      <c r="B369" s="180">
        <v>2029</v>
      </c>
      <c r="C369" s="24" t="s">
        <v>5</v>
      </c>
      <c r="D369" s="19">
        <f t="shared" si="44"/>
        <v>420.58418793596206</v>
      </c>
      <c r="E369" s="20">
        <f t="shared" si="45"/>
        <v>5669.3358284916321</v>
      </c>
      <c r="F369" s="20">
        <f t="shared" si="46"/>
        <v>583.28887352821198</v>
      </c>
      <c r="G369" s="21">
        <f t="shared" si="47"/>
        <v>310.90054493728479</v>
      </c>
      <c r="H369" s="16">
        <v>69.12460025527686</v>
      </c>
      <c r="I369" s="17">
        <v>772.11591927764744</v>
      </c>
      <c r="J369" s="17">
        <v>99.389271553485912</v>
      </c>
      <c r="K369" s="18">
        <v>723.2664674555665</v>
      </c>
      <c r="L369" s="16">
        <v>43.131910054021823</v>
      </c>
      <c r="M369" s="17">
        <v>416.91692770135194</v>
      </c>
      <c r="N369" s="17">
        <v>64.755827330689641</v>
      </c>
      <c r="O369" s="17">
        <v>80.127931897591381</v>
      </c>
      <c r="P369" s="18">
        <v>8557.3337983815054</v>
      </c>
      <c r="Q369" s="19">
        <v>1E-3</v>
      </c>
      <c r="R369" s="20">
        <v>1E-3</v>
      </c>
      <c r="S369" s="20">
        <v>1E-3</v>
      </c>
      <c r="T369" s="20">
        <v>0</v>
      </c>
      <c r="U369" s="19">
        <v>0</v>
      </c>
      <c r="V369" s="20">
        <v>0</v>
      </c>
      <c r="W369" s="20">
        <v>0</v>
      </c>
      <c r="X369" s="20">
        <v>7914.1942628235302</v>
      </c>
      <c r="Y369" s="19">
        <v>139942.02189673673</v>
      </c>
      <c r="Z369" s="20">
        <v>168879.72492174263</v>
      </c>
      <c r="AA369" s="20">
        <v>134980.80709776914</v>
      </c>
      <c r="AB369" s="21">
        <v>9886.6916348459781</v>
      </c>
    </row>
    <row r="370" spans="1:28" s="1" customFormat="1" x14ac:dyDescent="0.3">
      <c r="A370" s="47">
        <v>6</v>
      </c>
      <c r="B370" s="178">
        <v>2030</v>
      </c>
      <c r="C370" s="22" t="s">
        <v>5</v>
      </c>
      <c r="D370" s="10">
        <f t="shared" si="44"/>
        <v>448.84450544280816</v>
      </c>
      <c r="E370" s="11">
        <f t="shared" si="45"/>
        <v>6625.6535741041662</v>
      </c>
      <c r="F370" s="11">
        <f t="shared" si="46"/>
        <v>689.23556725324408</v>
      </c>
      <c r="G370" s="12">
        <f t="shared" si="47"/>
        <v>348.69251600982369</v>
      </c>
      <c r="H370" s="4">
        <v>70.682692536882513</v>
      </c>
      <c r="I370" s="5">
        <v>883.52137296435956</v>
      </c>
      <c r="J370" s="5">
        <v>117.91408889022489</v>
      </c>
      <c r="K370" s="6">
        <v>785.71234310601358</v>
      </c>
      <c r="L370" s="4">
        <v>42.938872804617425</v>
      </c>
      <c r="M370" s="5">
        <v>457.32213930765624</v>
      </c>
      <c r="N370" s="5">
        <v>74.622523800288661</v>
      </c>
      <c r="O370" s="5">
        <v>86.071649878042976</v>
      </c>
      <c r="P370" s="6">
        <v>9770.0246526265128</v>
      </c>
      <c r="Q370" s="10">
        <v>1E-3</v>
      </c>
      <c r="R370" s="11">
        <v>1E-3</v>
      </c>
      <c r="S370" s="11">
        <v>1E-3</v>
      </c>
      <c r="T370" s="11">
        <v>0</v>
      </c>
      <c r="U370" s="10">
        <v>0</v>
      </c>
      <c r="V370" s="11">
        <v>0</v>
      </c>
      <c r="W370" s="11">
        <v>0</v>
      </c>
      <c r="X370" s="11">
        <v>9070.3829593985411</v>
      </c>
      <c r="Y370" s="10">
        <v>146053.06128933592</v>
      </c>
      <c r="Z370" s="11">
        <v>172480.30083652894</v>
      </c>
      <c r="AA370" s="11">
        <v>134440.40653685434</v>
      </c>
      <c r="AB370" s="12">
        <v>10207.20615960063</v>
      </c>
    </row>
    <row r="371" spans="1:28" s="1" customFormat="1" x14ac:dyDescent="0.3">
      <c r="A371" s="327">
        <v>7</v>
      </c>
      <c r="B371" s="179">
        <v>2018</v>
      </c>
      <c r="C371" s="23" t="s">
        <v>6</v>
      </c>
      <c r="D371" s="13">
        <f t="shared" si="44"/>
        <v>642.25041449578691</v>
      </c>
      <c r="E371" s="14">
        <f t="shared" si="45"/>
        <v>335.54756294671262</v>
      </c>
      <c r="F371" s="14">
        <f t="shared" si="46"/>
        <v>33.691533921410667</v>
      </c>
      <c r="G371" s="15">
        <f t="shared" si="47"/>
        <v>48.95165732023473</v>
      </c>
      <c r="H371" s="7">
        <v>183.80673915978608</v>
      </c>
      <c r="I371" s="8">
        <v>97.454661093996563</v>
      </c>
      <c r="J371" s="8">
        <v>9.4373695369141828</v>
      </c>
      <c r="K371" s="9">
        <v>164.06058957423608</v>
      </c>
      <c r="L371" s="7">
        <v>200.03376279282153</v>
      </c>
      <c r="M371" s="8">
        <v>112.99485848490883</v>
      </c>
      <c r="N371" s="8">
        <v>10.761976764971584</v>
      </c>
      <c r="O371" s="8">
        <v>28.592643368601241</v>
      </c>
      <c r="P371" s="9">
        <v>1750.0622792807335</v>
      </c>
      <c r="Q371" s="13">
        <v>1E-3</v>
      </c>
      <c r="R371" s="14">
        <v>1E-3</v>
      </c>
      <c r="S371" s="14">
        <v>1E-3</v>
      </c>
      <c r="T371" s="14">
        <v>0</v>
      </c>
      <c r="U371" s="13">
        <v>0</v>
      </c>
      <c r="V371" s="14">
        <v>0</v>
      </c>
      <c r="W371" s="14">
        <v>0</v>
      </c>
      <c r="X371" s="14">
        <v>1614.5933330750988</v>
      </c>
      <c r="Y371" s="13">
        <v>80365.712383166625</v>
      </c>
      <c r="Z371" s="14">
        <v>79191.634973012202</v>
      </c>
      <c r="AA371" s="14">
        <v>82110.303847000003</v>
      </c>
      <c r="AB371" s="15">
        <v>6862.6360620016167</v>
      </c>
    </row>
    <row r="372" spans="1:28" s="1" customFormat="1" x14ac:dyDescent="0.3">
      <c r="A372" s="327">
        <v>7</v>
      </c>
      <c r="B372" s="179">
        <v>2019</v>
      </c>
      <c r="C372" s="23" t="s">
        <v>6</v>
      </c>
      <c r="D372" s="13">
        <f t="shared" si="44"/>
        <v>694.60536391534765</v>
      </c>
      <c r="E372" s="14">
        <f t="shared" si="45"/>
        <v>402.1278943481106</v>
      </c>
      <c r="F372" s="14">
        <f t="shared" si="46"/>
        <v>38.710929524474004</v>
      </c>
      <c r="G372" s="15">
        <f t="shared" si="47"/>
        <v>52.750903850428031</v>
      </c>
      <c r="H372" s="7">
        <v>188.14329579278214</v>
      </c>
      <c r="I372" s="8">
        <v>105.00364455053852</v>
      </c>
      <c r="J372" s="8">
        <v>10.056938698363517</v>
      </c>
      <c r="K372" s="9">
        <v>169.36363761560597</v>
      </c>
      <c r="L372" s="7">
        <v>205.555380577394</v>
      </c>
      <c r="M372" s="8">
        <v>122.94033794362224</v>
      </c>
      <c r="N372" s="8">
        <v>11.689496912288048</v>
      </c>
      <c r="O372" s="8">
        <v>29.804035430216864</v>
      </c>
      <c r="P372" s="9">
        <v>1877.9172784698972</v>
      </c>
      <c r="Q372" s="13">
        <v>1E-3</v>
      </c>
      <c r="R372" s="14">
        <v>1E-3</v>
      </c>
      <c r="S372" s="14">
        <v>1E-3</v>
      </c>
      <c r="T372" s="14">
        <v>0</v>
      </c>
      <c r="U372" s="13">
        <v>0</v>
      </c>
      <c r="V372" s="14">
        <v>0</v>
      </c>
      <c r="W372" s="14">
        <v>0</v>
      </c>
      <c r="X372" s="14">
        <v>1738.356676284508</v>
      </c>
      <c r="Y372" s="13">
        <v>84913.593666651868</v>
      </c>
      <c r="Z372" s="14">
        <v>88082.100479426736</v>
      </c>
      <c r="AA372" s="14">
        <v>88531.053610556628</v>
      </c>
      <c r="AB372" s="15">
        <v>7163.7029390779235</v>
      </c>
    </row>
    <row r="373" spans="1:28" s="1" customFormat="1" x14ac:dyDescent="0.3">
      <c r="A373" s="327">
        <v>7</v>
      </c>
      <c r="B373" s="179">
        <v>2020</v>
      </c>
      <c r="C373" s="23" t="s">
        <v>6</v>
      </c>
      <c r="D373" s="13">
        <f t="shared" si="44"/>
        <v>751.09643025297271</v>
      </c>
      <c r="E373" s="14">
        <f t="shared" si="45"/>
        <v>481.89352613819307</v>
      </c>
      <c r="F373" s="14">
        <f t="shared" si="46"/>
        <v>45.644319063502685</v>
      </c>
      <c r="G373" s="15">
        <f t="shared" si="47"/>
        <v>56.698147150232202</v>
      </c>
      <c r="H373" s="7">
        <v>192.48049550172794</v>
      </c>
      <c r="I373" s="8">
        <v>113.75016877381233</v>
      </c>
      <c r="J373" s="8">
        <v>10.935997370923598</v>
      </c>
      <c r="K373" s="9">
        <v>176.64991386029578</v>
      </c>
      <c r="L373" s="7">
        <v>211.61741686750159</v>
      </c>
      <c r="M373" s="8">
        <v>134.70666076832492</v>
      </c>
      <c r="N373" s="8">
        <v>12.660528431613178</v>
      </c>
      <c r="O373" s="8">
        <v>31.326327776753743</v>
      </c>
      <c r="P373" s="9">
        <v>2034.7474602522611</v>
      </c>
      <c r="Q373" s="13">
        <v>1E-3</v>
      </c>
      <c r="R373" s="14">
        <v>1E-3</v>
      </c>
      <c r="S373" s="14">
        <v>1E-3</v>
      </c>
      <c r="T373" s="14">
        <v>0</v>
      </c>
      <c r="U373" s="13">
        <v>0</v>
      </c>
      <c r="V373" s="14">
        <v>0</v>
      </c>
      <c r="W373" s="14">
        <v>0</v>
      </c>
      <c r="X373" s="14">
        <v>1889.422874168871</v>
      </c>
      <c r="Y373" s="13">
        <v>89750.485371455667</v>
      </c>
      <c r="Z373" s="14">
        <v>97437.667307708703</v>
      </c>
      <c r="AA373" s="14">
        <v>95996.670706212826</v>
      </c>
      <c r="AB373" s="15">
        <v>7382.1569224577097</v>
      </c>
    </row>
    <row r="374" spans="1:28" s="1" customFormat="1" x14ac:dyDescent="0.3">
      <c r="A374" s="327">
        <v>7</v>
      </c>
      <c r="B374" s="179">
        <v>2021</v>
      </c>
      <c r="C374" s="23" t="s">
        <v>6</v>
      </c>
      <c r="D374" s="13">
        <f t="shared" si="44"/>
        <v>811.40434516671678</v>
      </c>
      <c r="E374" s="14">
        <f t="shared" si="45"/>
        <v>577.10069301178771</v>
      </c>
      <c r="F374" s="14">
        <f t="shared" si="46"/>
        <v>53.817999935083392</v>
      </c>
      <c r="G374" s="15">
        <f t="shared" si="47"/>
        <v>61.609644486481216</v>
      </c>
      <c r="H374" s="7">
        <v>196.89302539396709</v>
      </c>
      <c r="I374" s="8">
        <v>123.88821626390092</v>
      </c>
      <c r="J374" s="8">
        <v>11.991372075716859</v>
      </c>
      <c r="K374" s="9">
        <v>185.51785626658608</v>
      </c>
      <c r="L374" s="7">
        <v>217.80300347985602</v>
      </c>
      <c r="M374" s="8">
        <v>148.45580057380698</v>
      </c>
      <c r="N374" s="8">
        <v>13.836503402743773</v>
      </c>
      <c r="O374" s="8">
        <v>32.872949949094732</v>
      </c>
      <c r="P374" s="9">
        <v>2203.7957706872371</v>
      </c>
      <c r="Q374" s="13">
        <v>1E-3</v>
      </c>
      <c r="R374" s="14">
        <v>1E-3</v>
      </c>
      <c r="S374" s="14">
        <v>1E-3</v>
      </c>
      <c r="T374" s="14">
        <v>0</v>
      </c>
      <c r="U374" s="13">
        <v>0</v>
      </c>
      <c r="V374" s="14">
        <v>0</v>
      </c>
      <c r="W374" s="14">
        <v>0</v>
      </c>
      <c r="X374" s="14">
        <v>2051.1498643697455</v>
      </c>
      <c r="Y374" s="13">
        <v>94783.956422492498</v>
      </c>
      <c r="Z374" s="14">
        <v>107139.45474036786</v>
      </c>
      <c r="AA374" s="14">
        <v>103225.38494269182</v>
      </c>
      <c r="AB374" s="15">
        <v>7638.1964071039665</v>
      </c>
    </row>
    <row r="375" spans="1:28" s="1" customFormat="1" x14ac:dyDescent="0.3">
      <c r="A375" s="327">
        <v>7</v>
      </c>
      <c r="B375" s="179">
        <v>2022</v>
      </c>
      <c r="C375" s="23" t="s">
        <v>6</v>
      </c>
      <c r="D375" s="13">
        <f t="shared" si="44"/>
        <v>875.69654119102756</v>
      </c>
      <c r="E375" s="14">
        <f t="shared" si="45"/>
        <v>690.71146706310697</v>
      </c>
      <c r="F375" s="14">
        <f t="shared" si="46"/>
        <v>63.469626605986555</v>
      </c>
      <c r="G375" s="15">
        <f t="shared" si="47"/>
        <v>67.207936861242658</v>
      </c>
      <c r="H375" s="7">
        <v>201.40030372276959</v>
      </c>
      <c r="I375" s="8">
        <v>135.67669128486929</v>
      </c>
      <c r="J375" s="8">
        <v>13.26245090398389</v>
      </c>
      <c r="K375" s="9">
        <v>195.61974523592295</v>
      </c>
      <c r="L375" s="7">
        <v>224.12561820616745</v>
      </c>
      <c r="M375" s="8">
        <v>164.58303333479554</v>
      </c>
      <c r="N375" s="8">
        <v>15.259456731526248</v>
      </c>
      <c r="O375" s="8">
        <v>34.531138065476306</v>
      </c>
      <c r="P375" s="9">
        <v>2389.6029579604219</v>
      </c>
      <c r="Q375" s="13">
        <v>1E-3</v>
      </c>
      <c r="R375" s="14">
        <v>1E-3</v>
      </c>
      <c r="S375" s="14">
        <v>1E-3</v>
      </c>
      <c r="T375" s="14">
        <v>0</v>
      </c>
      <c r="U375" s="13">
        <v>0</v>
      </c>
      <c r="V375" s="14">
        <v>0</v>
      </c>
      <c r="W375" s="14">
        <v>0</v>
      </c>
      <c r="X375" s="14">
        <v>2228.5133507899754</v>
      </c>
      <c r="Y375" s="13">
        <v>100004.91595642298</v>
      </c>
      <c r="Z375" s="14">
        <v>117089.85229523439</v>
      </c>
      <c r="AA375" s="14">
        <v>110070.25944949458</v>
      </c>
      <c r="AB375" s="15">
        <v>7901.9760809131185</v>
      </c>
    </row>
    <row r="376" spans="1:28" s="1" customFormat="1" ht="16.2" thickBot="1" x14ac:dyDescent="0.35">
      <c r="A376" s="409">
        <v>7</v>
      </c>
      <c r="B376" s="180">
        <v>2023</v>
      </c>
      <c r="C376" s="24" t="s">
        <v>6</v>
      </c>
      <c r="D376" s="19">
        <f t="shared" si="44"/>
        <v>943.92418417687406</v>
      </c>
      <c r="E376" s="20">
        <f t="shared" si="45"/>
        <v>826.29012384430564</v>
      </c>
      <c r="F376" s="20">
        <f t="shared" si="46"/>
        <v>74.881914481205143</v>
      </c>
      <c r="G376" s="21">
        <f t="shared" si="47"/>
        <v>73.404961920356058</v>
      </c>
      <c r="H376" s="16">
        <v>205.99282906923574</v>
      </c>
      <c r="I376" s="17">
        <v>149.42669351484562</v>
      </c>
      <c r="J376" s="17">
        <v>14.798245505026719</v>
      </c>
      <c r="K376" s="18">
        <v>206.8852452118436</v>
      </c>
      <c r="L376" s="16">
        <v>230.61587305463337</v>
      </c>
      <c r="M376" s="17">
        <v>183.56024413566038</v>
      </c>
      <c r="N376" s="17">
        <v>16.981307007597579</v>
      </c>
      <c r="O376" s="17">
        <v>36.336242313717641</v>
      </c>
      <c r="P376" s="18">
        <v>2595.6241827880517</v>
      </c>
      <c r="Q376" s="19">
        <v>1E-3</v>
      </c>
      <c r="R376" s="20">
        <v>1E-3</v>
      </c>
      <c r="S376" s="20">
        <v>1E-3</v>
      </c>
      <c r="T376" s="20">
        <v>0</v>
      </c>
      <c r="U376" s="19">
        <v>0</v>
      </c>
      <c r="V376" s="20">
        <v>0</v>
      </c>
      <c r="W376" s="20">
        <v>0</v>
      </c>
      <c r="X376" s="20">
        <v>2425.0741798899257</v>
      </c>
      <c r="Y376" s="19">
        <v>105393.26215463123</v>
      </c>
      <c r="Z376" s="20">
        <v>127183.92143590399</v>
      </c>
      <c r="AA376" s="20">
        <v>116384.33978424582</v>
      </c>
      <c r="AB376" s="21">
        <v>8160.6308968018093</v>
      </c>
    </row>
    <row r="377" spans="1:28" s="1" customFormat="1" x14ac:dyDescent="0.3">
      <c r="A377" s="47">
        <v>7</v>
      </c>
      <c r="B377" s="178">
        <v>2024</v>
      </c>
      <c r="C377" s="22" t="s">
        <v>6</v>
      </c>
      <c r="D377" s="10">
        <f t="shared" si="44"/>
        <v>1016.3197113190104</v>
      </c>
      <c r="E377" s="11">
        <f t="shared" si="45"/>
        <v>988.21658407646612</v>
      </c>
      <c r="F377" s="11">
        <f t="shared" si="46"/>
        <v>88.391295202997256</v>
      </c>
      <c r="G377" s="12">
        <f t="shared" si="47"/>
        <v>80.525172678004296</v>
      </c>
      <c r="H377" s="4">
        <v>210.67728389806371</v>
      </c>
      <c r="I377" s="5">
        <v>165.50507711704941</v>
      </c>
      <c r="J377" s="5">
        <v>16.658260338363608</v>
      </c>
      <c r="K377" s="6">
        <v>219.72236871545715</v>
      </c>
      <c r="L377" s="4">
        <v>237.2390939583394</v>
      </c>
      <c r="M377" s="5">
        <v>205.94487723897024</v>
      </c>
      <c r="N377" s="5">
        <v>19.068868843462337</v>
      </c>
      <c r="O377" s="5">
        <v>38.246820885701339</v>
      </c>
      <c r="P377" s="6">
        <v>2823.4069309278375</v>
      </c>
      <c r="Q377" s="10">
        <v>1E-3</v>
      </c>
      <c r="R377" s="11">
        <v>1E-3</v>
      </c>
      <c r="S377" s="11">
        <v>1E-3</v>
      </c>
      <c r="T377" s="11">
        <v>0</v>
      </c>
      <c r="U377" s="10">
        <v>0</v>
      </c>
      <c r="V377" s="11">
        <v>0</v>
      </c>
      <c r="W377" s="11">
        <v>0</v>
      </c>
      <c r="X377" s="11">
        <v>2641.9303830980816</v>
      </c>
      <c r="Y377" s="10">
        <v>110953.36396897642</v>
      </c>
      <c r="Z377" s="11">
        <v>137331.02228449588</v>
      </c>
      <c r="AA377" s="11">
        <v>122041.54265658719</v>
      </c>
      <c r="AB377" s="12">
        <v>8429.1780687680512</v>
      </c>
    </row>
    <row r="378" spans="1:28" s="1" customFormat="1" x14ac:dyDescent="0.3">
      <c r="A378" s="327">
        <v>7</v>
      </c>
      <c r="B378" s="179">
        <v>2025</v>
      </c>
      <c r="C378" s="23" t="s">
        <v>6</v>
      </c>
      <c r="D378" s="13">
        <f t="shared" si="44"/>
        <v>1093.1577502756236</v>
      </c>
      <c r="E378" s="14">
        <f t="shared" si="45"/>
        <v>1181.6283415296296</v>
      </c>
      <c r="F378" s="14">
        <f t="shared" si="46"/>
        <v>104.39982003217612</v>
      </c>
      <c r="G378" s="15">
        <f t="shared" si="47"/>
        <v>88.729509614365838</v>
      </c>
      <c r="H378" s="7">
        <v>215.45814632342746</v>
      </c>
      <c r="I378" s="8">
        <v>184.34424103952111</v>
      </c>
      <c r="J378" s="8">
        <v>18.917570515753042</v>
      </c>
      <c r="K378" s="9">
        <v>234.3566144631036</v>
      </c>
      <c r="L378" s="7">
        <v>244.00418562964111</v>
      </c>
      <c r="M378" s="8">
        <v>232.47730350991631</v>
      </c>
      <c r="N378" s="8">
        <v>21.610781358033925</v>
      </c>
      <c r="O378" s="8">
        <v>40.265633772431002</v>
      </c>
      <c r="P378" s="9">
        <v>3077.3758812103351</v>
      </c>
      <c r="Q378" s="13">
        <v>1E-3</v>
      </c>
      <c r="R378" s="14">
        <v>1E-3</v>
      </c>
      <c r="S378" s="14">
        <v>1E-3</v>
      </c>
      <c r="T378" s="14">
        <v>0</v>
      </c>
      <c r="U378" s="13">
        <v>0</v>
      </c>
      <c r="V378" s="14">
        <v>0</v>
      </c>
      <c r="W378" s="14">
        <v>0</v>
      </c>
      <c r="X378" s="14">
        <v>2883.283900519662</v>
      </c>
      <c r="Y378" s="13">
        <v>116693.79267097826</v>
      </c>
      <c r="Z378" s="14">
        <v>147427.72381674225</v>
      </c>
      <c r="AA378" s="14">
        <v>126929.39924503131</v>
      </c>
      <c r="AB378" s="15">
        <v>8708.0056426216561</v>
      </c>
    </row>
    <row r="379" spans="1:28" s="1" customFormat="1" x14ac:dyDescent="0.3">
      <c r="A379" s="327">
        <v>7</v>
      </c>
      <c r="B379" s="179">
        <v>2026</v>
      </c>
      <c r="C379" s="23" t="s">
        <v>6</v>
      </c>
      <c r="D379" s="13">
        <f t="shared" si="44"/>
        <v>1174.8845564431169</v>
      </c>
      <c r="E379" s="14">
        <f t="shared" si="45"/>
        <v>1412.660489297263</v>
      </c>
      <c r="F379" s="14">
        <f t="shared" si="46"/>
        <v>123.33364768467106</v>
      </c>
      <c r="G379" s="15">
        <f t="shared" si="47"/>
        <v>97.992101354586239</v>
      </c>
      <c r="H379" s="7">
        <v>220.36431197245651</v>
      </c>
      <c r="I379" s="8">
        <v>206.47747338080259</v>
      </c>
      <c r="J379" s="8">
        <v>21.667983986982822</v>
      </c>
      <c r="K379" s="9">
        <v>250.82583757450067</v>
      </c>
      <c r="L379" s="7">
        <v>250.89563228714744</v>
      </c>
      <c r="M379" s="8">
        <v>264.08490529468139</v>
      </c>
      <c r="N379" s="8">
        <v>24.728934189983274</v>
      </c>
      <c r="O379" s="8">
        <v>42.43800996361815</v>
      </c>
      <c r="P379" s="9">
        <v>3364.2460667268915</v>
      </c>
      <c r="Q379" s="13">
        <v>1E-3</v>
      </c>
      <c r="R379" s="14">
        <v>1E-3</v>
      </c>
      <c r="S379" s="14">
        <v>1E-3</v>
      </c>
      <c r="T379" s="14">
        <v>0</v>
      </c>
      <c r="U379" s="13">
        <v>0</v>
      </c>
      <c r="V379" s="14">
        <v>0</v>
      </c>
      <c r="W379" s="14">
        <v>0</v>
      </c>
      <c r="X379" s="14">
        <v>3155.8572391160092</v>
      </c>
      <c r="Y379" s="13">
        <v>122625.77618089644</v>
      </c>
      <c r="Z379" s="14">
        <v>157359.49651957501</v>
      </c>
      <c r="AA379" s="14">
        <v>130915.4510383423</v>
      </c>
      <c r="AB379" s="15">
        <v>8985.5907706719063</v>
      </c>
    </row>
    <row r="380" spans="1:28" s="1" customFormat="1" x14ac:dyDescent="0.3">
      <c r="A380" s="327">
        <v>7</v>
      </c>
      <c r="B380" s="179">
        <v>2027</v>
      </c>
      <c r="C380" s="23" t="s">
        <v>6</v>
      </c>
      <c r="D380" s="13">
        <f t="shared" si="44"/>
        <v>1258.7346436267596</v>
      </c>
      <c r="E380" s="14">
        <f t="shared" si="45"/>
        <v>1686.4997415917098</v>
      </c>
      <c r="F380" s="14">
        <f t="shared" si="46"/>
        <v>145.69381644822374</v>
      </c>
      <c r="G380" s="15">
        <f t="shared" si="47"/>
        <v>108.59590796925819</v>
      </c>
      <c r="H380" s="7">
        <v>225.35557362739411</v>
      </c>
      <c r="I380" s="8">
        <v>232.52979139971146</v>
      </c>
      <c r="J380" s="8">
        <v>25.031242545921501</v>
      </c>
      <c r="K380" s="9">
        <v>269.34264556465848</v>
      </c>
      <c r="L380" s="7">
        <v>257.85203064114359</v>
      </c>
      <c r="M380" s="8">
        <v>301.86821956370375</v>
      </c>
      <c r="N380" s="8">
        <v>28.587108733240601</v>
      </c>
      <c r="O380" s="8">
        <v>44.806328698368233</v>
      </c>
      <c r="P380" s="9">
        <v>3678.6791859852383</v>
      </c>
      <c r="Q380" s="13">
        <v>1E-3</v>
      </c>
      <c r="R380" s="14">
        <v>1E-3</v>
      </c>
      <c r="S380" s="14">
        <v>1E-3</v>
      </c>
      <c r="T380" s="14">
        <v>0</v>
      </c>
      <c r="U380" s="13">
        <v>0</v>
      </c>
      <c r="V380" s="14">
        <v>0</v>
      </c>
      <c r="W380" s="14">
        <v>0</v>
      </c>
      <c r="X380" s="14">
        <v>3454.1418691189474</v>
      </c>
      <c r="Y380" s="13">
        <v>128467.63156292407</v>
      </c>
      <c r="Z380" s="14">
        <v>166815.15870769176</v>
      </c>
      <c r="AA380" s="14">
        <v>133871.01228241419</v>
      </c>
      <c r="AB380" s="15">
        <v>9273.3398309676086</v>
      </c>
    </row>
    <row r="381" spans="1:28" s="1" customFormat="1" x14ac:dyDescent="0.3">
      <c r="A381" s="327">
        <v>7</v>
      </c>
      <c r="B381" s="179">
        <v>2028</v>
      </c>
      <c r="C381" s="23" t="s">
        <v>6</v>
      </c>
      <c r="D381" s="13">
        <f t="shared" si="44"/>
        <v>1344.1538725517307</v>
      </c>
      <c r="E381" s="14">
        <f t="shared" si="45"/>
        <v>2011.2948568434747</v>
      </c>
      <c r="F381" s="14">
        <f t="shared" si="46"/>
        <v>172.0404133162439</v>
      </c>
      <c r="G381" s="15">
        <f t="shared" si="47"/>
        <v>120.76558430227216</v>
      </c>
      <c r="H381" s="7">
        <v>230.41508903228191</v>
      </c>
      <c r="I381" s="8">
        <v>263.35637707848758</v>
      </c>
      <c r="J381" s="8">
        <v>29.164411804384279</v>
      </c>
      <c r="K381" s="9">
        <v>290.19168427231648</v>
      </c>
      <c r="L381" s="7">
        <v>264.89337664870675</v>
      </c>
      <c r="M381" s="8">
        <v>347.15447267933075</v>
      </c>
      <c r="N381" s="8">
        <v>33.396222784776526</v>
      </c>
      <c r="O381" s="8">
        <v>47.36475294437416</v>
      </c>
      <c r="P381" s="9">
        <v>4025.6038984192633</v>
      </c>
      <c r="Q381" s="13">
        <v>1E-3</v>
      </c>
      <c r="R381" s="14">
        <v>1E-3</v>
      </c>
      <c r="S381" s="14">
        <v>1E-3</v>
      </c>
      <c r="T381" s="14">
        <v>0</v>
      </c>
      <c r="U381" s="13">
        <v>0</v>
      </c>
      <c r="V381" s="14">
        <v>0</v>
      </c>
      <c r="W381" s="14">
        <v>0</v>
      </c>
      <c r="X381" s="14">
        <v>3782.775967091321</v>
      </c>
      <c r="Y381" s="13">
        <v>134173.24012299575</v>
      </c>
      <c r="Z381" s="14">
        <v>175654.68594524753</v>
      </c>
      <c r="AA381" s="14">
        <v>135676.643602967</v>
      </c>
      <c r="AB381" s="15">
        <v>9571.6334736378813</v>
      </c>
    </row>
    <row r="382" spans="1:28" s="1" customFormat="1" x14ac:dyDescent="0.3">
      <c r="A382" s="327">
        <v>7</v>
      </c>
      <c r="B382" s="179">
        <v>2029</v>
      </c>
      <c r="C382" s="23" t="s">
        <v>6</v>
      </c>
      <c r="D382" s="13">
        <f t="shared" si="44"/>
        <v>1434.8313517780271</v>
      </c>
      <c r="E382" s="14">
        <f t="shared" si="45"/>
        <v>2400.1679877494707</v>
      </c>
      <c r="F382" s="14">
        <f t="shared" si="46"/>
        <v>203.41081559150189</v>
      </c>
      <c r="G382" s="15">
        <f t="shared" si="47"/>
        <v>134.91468331991956</v>
      </c>
      <c r="H382" s="7">
        <v>235.60709952019386</v>
      </c>
      <c r="I382" s="8">
        <v>300.02798253316064</v>
      </c>
      <c r="J382" s="8">
        <v>34.292402160101432</v>
      </c>
      <c r="K382" s="9">
        <v>314.0450870751817</v>
      </c>
      <c r="L382" s="7">
        <v>272.03656515882705</v>
      </c>
      <c r="M382" s="8">
        <v>401.65127434873079</v>
      </c>
      <c r="N382" s="8">
        <v>39.383325914250626</v>
      </c>
      <c r="O382" s="8">
        <v>50.019959035657259</v>
      </c>
      <c r="P382" s="9">
        <v>4424.0424505733445</v>
      </c>
      <c r="Q382" s="13">
        <v>1E-3</v>
      </c>
      <c r="R382" s="14">
        <v>1E-3</v>
      </c>
      <c r="S382" s="14">
        <v>1E-3</v>
      </c>
      <c r="T382" s="14">
        <v>0</v>
      </c>
      <c r="U382" s="13">
        <v>0</v>
      </c>
      <c r="V382" s="14">
        <v>0</v>
      </c>
      <c r="W382" s="14">
        <v>0</v>
      </c>
      <c r="X382" s="14">
        <v>4160.0163225338201</v>
      </c>
      <c r="Y382" s="13">
        <v>140068.4493722826</v>
      </c>
      <c r="Z382" s="14">
        <v>183995.71683996648</v>
      </c>
      <c r="AA382" s="14">
        <v>136428.14337596422</v>
      </c>
      <c r="AB382" s="15">
        <v>9880.8669330187277</v>
      </c>
    </row>
    <row r="383" spans="1:28" s="1" customFormat="1" ht="16.2" thickBot="1" x14ac:dyDescent="0.35">
      <c r="A383" s="409">
        <v>7</v>
      </c>
      <c r="B383" s="180">
        <v>2030</v>
      </c>
      <c r="C383" s="24" t="s">
        <v>6</v>
      </c>
      <c r="D383" s="19">
        <f t="shared" si="44"/>
        <v>1530.6216510819147</v>
      </c>
      <c r="E383" s="20">
        <f t="shared" si="45"/>
        <v>2864.6773919115703</v>
      </c>
      <c r="F383" s="20">
        <f t="shared" si="46"/>
        <v>240.81425684828537</v>
      </c>
      <c r="G383" s="21">
        <f t="shared" si="47"/>
        <v>151.4263701079164</v>
      </c>
      <c r="H383" s="16">
        <v>240.90186873119461</v>
      </c>
      <c r="I383" s="17">
        <v>343.71459624842248</v>
      </c>
      <c r="J383" s="17">
        <v>40.684445408403825</v>
      </c>
      <c r="K383" s="18">
        <v>341.40307344942926</v>
      </c>
      <c r="L383" s="16">
        <v>279.36788198329413</v>
      </c>
      <c r="M383" s="17">
        <v>467.77029575541019</v>
      </c>
      <c r="N383" s="17">
        <v>46.896137071698483</v>
      </c>
      <c r="O383" s="17">
        <v>52.783065810999645</v>
      </c>
      <c r="P383" s="18">
        <v>4885.554786283903</v>
      </c>
      <c r="Q383" s="19">
        <v>1E-3</v>
      </c>
      <c r="R383" s="20">
        <v>1E-3</v>
      </c>
      <c r="S383" s="20">
        <v>1E-3</v>
      </c>
      <c r="T383" s="20">
        <v>0</v>
      </c>
      <c r="U383" s="19">
        <v>0</v>
      </c>
      <c r="V383" s="20">
        <v>0</v>
      </c>
      <c r="W383" s="20">
        <v>0</v>
      </c>
      <c r="X383" s="20">
        <v>4596.9337786454726</v>
      </c>
      <c r="Y383" s="19">
        <v>146135.42916998302</v>
      </c>
      <c r="Z383" s="20">
        <v>191692.70299578825</v>
      </c>
      <c r="AA383" s="20">
        <v>136138.70981676152</v>
      </c>
      <c r="AB383" s="21">
        <v>10201.450377387922</v>
      </c>
    </row>
    <row r="386" spans="1:28" ht="16.2" thickBot="1" x14ac:dyDescent="0.35">
      <c r="A386" s="40" t="s">
        <v>239</v>
      </c>
    </row>
    <row r="387" spans="1:28" s="1" customFormat="1" ht="16.2" thickBot="1" x14ac:dyDescent="0.35">
      <c r="A387" s="30"/>
      <c r="B387" s="45"/>
      <c r="C387" s="34"/>
      <c r="D387" s="480" t="s">
        <v>205</v>
      </c>
      <c r="E387" s="479"/>
      <c r="F387" s="479"/>
      <c r="G387" s="481"/>
      <c r="H387" s="480" t="s">
        <v>26</v>
      </c>
      <c r="I387" s="479"/>
      <c r="J387" s="479"/>
      <c r="K387" s="481"/>
      <c r="L387" s="480" t="s">
        <v>27</v>
      </c>
      <c r="M387" s="479"/>
      <c r="N387" s="479"/>
      <c r="O387" s="479"/>
      <c r="P387" s="481"/>
      <c r="Q387" s="480" t="s">
        <v>112</v>
      </c>
      <c r="R387" s="479"/>
      <c r="S387" s="479"/>
      <c r="T387" s="481"/>
      <c r="U387" s="480" t="s">
        <v>113</v>
      </c>
      <c r="V387" s="479"/>
      <c r="W387" s="479"/>
      <c r="X387" s="481"/>
      <c r="Y387" s="480" t="s">
        <v>28</v>
      </c>
      <c r="Z387" s="479"/>
      <c r="AA387" s="479"/>
      <c r="AB387" s="481"/>
    </row>
    <row r="388" spans="1:28" s="1" customFormat="1" ht="16.2" thickBot="1" x14ac:dyDescent="0.35">
      <c r="A388" s="32"/>
      <c r="B388" s="406"/>
      <c r="C388" s="35"/>
      <c r="D388" s="29" t="s">
        <v>30</v>
      </c>
      <c r="E388" s="29" t="s">
        <v>31</v>
      </c>
      <c r="F388" s="29" t="s">
        <v>32</v>
      </c>
      <c r="G388" s="29" t="s">
        <v>29</v>
      </c>
      <c r="H388" s="29" t="s">
        <v>30</v>
      </c>
      <c r="I388" s="29" t="s">
        <v>31</v>
      </c>
      <c r="J388" s="29" t="s">
        <v>32</v>
      </c>
      <c r="K388" s="29" t="s">
        <v>29</v>
      </c>
      <c r="L388" s="29" t="s">
        <v>30</v>
      </c>
      <c r="M388" s="29" t="s">
        <v>31</v>
      </c>
      <c r="N388" s="29" t="s">
        <v>32</v>
      </c>
      <c r="O388" s="3" t="s">
        <v>34</v>
      </c>
      <c r="P388" s="29" t="s">
        <v>35</v>
      </c>
      <c r="Q388" s="29" t="s">
        <v>30</v>
      </c>
      <c r="R388" s="29" t="s">
        <v>31</v>
      </c>
      <c r="S388" s="29" t="s">
        <v>32</v>
      </c>
      <c r="T388" s="29" t="s">
        <v>29</v>
      </c>
      <c r="U388" s="29" t="s">
        <v>30</v>
      </c>
      <c r="V388" s="29" t="s">
        <v>31</v>
      </c>
      <c r="W388" s="29" t="s">
        <v>32</v>
      </c>
      <c r="X388" s="29" t="s">
        <v>29</v>
      </c>
      <c r="Y388" s="29" t="s">
        <v>30</v>
      </c>
      <c r="Z388" s="29" t="s">
        <v>31</v>
      </c>
      <c r="AA388" s="29" t="s">
        <v>32</v>
      </c>
      <c r="AB388" s="29" t="s">
        <v>29</v>
      </c>
    </row>
    <row r="389" spans="1:28" s="1" customFormat="1" x14ac:dyDescent="0.3">
      <c r="A389" s="47">
        <v>1</v>
      </c>
      <c r="B389" s="178">
        <v>2018</v>
      </c>
      <c r="C389" s="22" t="s">
        <v>0</v>
      </c>
      <c r="D389" s="10">
        <f t="shared" ref="D389:D420" si="48">Y389*H389/23000</f>
        <v>737.37983028689939</v>
      </c>
      <c r="E389" s="11">
        <f t="shared" ref="E389:E420" si="49">Z389*I389/23000</f>
        <v>272.5959292969327</v>
      </c>
      <c r="F389" s="11">
        <f t="shared" ref="F389:F420" si="50">AA389*J389/23000</f>
        <v>30.704744103258481</v>
      </c>
      <c r="G389" s="12">
        <f t="shared" ref="G389:G420" si="51">AB389*K389/23000</f>
        <v>499.66339158949313</v>
      </c>
      <c r="H389" s="4">
        <v>220.27144153331335</v>
      </c>
      <c r="I389" s="5">
        <v>78.745003511188145</v>
      </c>
      <c r="J389" s="5">
        <v>8.566474183914492</v>
      </c>
      <c r="K389" s="6">
        <v>1561.993503385861</v>
      </c>
      <c r="L389" s="4">
        <v>206.54423966882203</v>
      </c>
      <c r="M389" s="5">
        <v>77.349103907877819</v>
      </c>
      <c r="N389" s="5">
        <v>8.4297745249086979</v>
      </c>
      <c r="O389" s="5">
        <v>46.752826129324227</v>
      </c>
      <c r="P389" s="6">
        <v>1761.2290099768259</v>
      </c>
      <c r="Q389" s="10">
        <v>1E-3</v>
      </c>
      <c r="R389" s="11">
        <v>1E-3</v>
      </c>
      <c r="S389" s="11">
        <v>1.0403319791417218E-2</v>
      </c>
      <c r="T389" s="11">
        <v>0</v>
      </c>
      <c r="U389" s="10">
        <v>0</v>
      </c>
      <c r="V389" s="11">
        <v>0</v>
      </c>
      <c r="W389" s="11">
        <v>0</v>
      </c>
      <c r="X389" s="11">
        <v>245.98733272028917</v>
      </c>
      <c r="Y389" s="10">
        <v>76994.711518395969</v>
      </c>
      <c r="Z389" s="11">
        <v>79620.37074439456</v>
      </c>
      <c r="AA389" s="11">
        <v>82438.713899472627</v>
      </c>
      <c r="AB389" s="12">
        <v>7357.4300927930281</v>
      </c>
    </row>
    <row r="390" spans="1:28" s="1" customFormat="1" x14ac:dyDescent="0.3">
      <c r="A390" s="327">
        <v>1</v>
      </c>
      <c r="B390" s="179">
        <v>2019</v>
      </c>
      <c r="C390" s="23" t="s">
        <v>0</v>
      </c>
      <c r="D390" s="13">
        <f t="shared" si="48"/>
        <v>891.80595207082786</v>
      </c>
      <c r="E390" s="14">
        <f t="shared" si="49"/>
        <v>344.33348244842108</v>
      </c>
      <c r="F390" s="14">
        <f t="shared" si="50"/>
        <v>38.756251489127507</v>
      </c>
      <c r="G390" s="15">
        <f t="shared" si="51"/>
        <v>498.28140533495753</v>
      </c>
      <c r="H390" s="7">
        <v>204.68165378641436</v>
      </c>
      <c r="I390" s="8">
        <v>82.705163633654024</v>
      </c>
      <c r="J390" s="8">
        <v>9.4320738497281571</v>
      </c>
      <c r="K390" s="9">
        <v>1557.8459496545759</v>
      </c>
      <c r="L390" s="7">
        <v>176.94699349883561</v>
      </c>
      <c r="M390" s="8">
        <v>70.324333872811081</v>
      </c>
      <c r="N390" s="8">
        <v>9.2144636171702334</v>
      </c>
      <c r="O390" s="8">
        <v>57.135681512141389</v>
      </c>
      <c r="P390" s="9">
        <v>1887.5876068790403</v>
      </c>
      <c r="Q390" s="13">
        <v>1E-3</v>
      </c>
      <c r="R390" s="14">
        <v>1E-3</v>
      </c>
      <c r="S390" s="14">
        <v>1E-3</v>
      </c>
      <c r="T390" s="14">
        <v>0</v>
      </c>
      <c r="U390" s="13">
        <v>0</v>
      </c>
      <c r="V390" s="14">
        <v>0</v>
      </c>
      <c r="W390" s="14">
        <v>0</v>
      </c>
      <c r="X390" s="14">
        <v>386.8763387366057</v>
      </c>
      <c r="Y390" s="13">
        <v>100211.89744261527</v>
      </c>
      <c r="Z390" s="14">
        <v>95757.867445788448</v>
      </c>
      <c r="AA390" s="14">
        <v>94506.658710652875</v>
      </c>
      <c r="AB390" s="15">
        <v>7356.6146416756901</v>
      </c>
    </row>
    <row r="391" spans="1:28" s="1" customFormat="1" x14ac:dyDescent="0.3">
      <c r="A391" s="327">
        <v>1</v>
      </c>
      <c r="B391" s="179">
        <v>2020</v>
      </c>
      <c r="C391" s="23" t="s">
        <v>0</v>
      </c>
      <c r="D391" s="13">
        <f t="shared" si="48"/>
        <v>1339.9842521488513</v>
      </c>
      <c r="E391" s="14">
        <f t="shared" si="49"/>
        <v>390.48305702760791</v>
      </c>
      <c r="F391" s="14">
        <f t="shared" si="50"/>
        <v>37.742129921894154</v>
      </c>
      <c r="G391" s="15">
        <f t="shared" si="51"/>
        <v>529.6870513799488</v>
      </c>
      <c r="H391" s="7">
        <v>238.74976760854102</v>
      </c>
      <c r="I391" s="8">
        <v>87.399824043078013</v>
      </c>
      <c r="J391" s="8">
        <v>9.3878373251299259</v>
      </c>
      <c r="K391" s="9">
        <v>1610.4950536057163</v>
      </c>
      <c r="L391" s="7">
        <v>165.67255974058088</v>
      </c>
      <c r="M391" s="8">
        <v>76.107991389841999</v>
      </c>
      <c r="N391" s="8">
        <v>9.3689665692283537</v>
      </c>
      <c r="O391" s="8">
        <v>61.905113118558909</v>
      </c>
      <c r="P391" s="9">
        <v>2206.0483044499742</v>
      </c>
      <c r="Q391" s="13">
        <v>1E-3</v>
      </c>
      <c r="R391" s="14">
        <v>1E-3</v>
      </c>
      <c r="S391" s="14">
        <v>1E-3</v>
      </c>
      <c r="T391" s="14">
        <v>0</v>
      </c>
      <c r="U391" s="13">
        <v>0</v>
      </c>
      <c r="V391" s="14">
        <v>0</v>
      </c>
      <c r="W391" s="14">
        <v>0</v>
      </c>
      <c r="X391" s="14">
        <v>657.457363962817</v>
      </c>
      <c r="Y391" s="13">
        <v>129087.61381479577</v>
      </c>
      <c r="Z391" s="14">
        <v>102758.90609583302</v>
      </c>
      <c r="AA391" s="14">
        <v>92467.408428548966</v>
      </c>
      <c r="AB391" s="15">
        <v>7564.6318530832541</v>
      </c>
    </row>
    <row r="392" spans="1:28" s="1" customFormat="1" x14ac:dyDescent="0.3">
      <c r="A392" s="327">
        <v>1</v>
      </c>
      <c r="B392" s="179">
        <v>2021</v>
      </c>
      <c r="C392" s="23" t="s">
        <v>0</v>
      </c>
      <c r="D392" s="13">
        <f t="shared" si="48"/>
        <v>1461.4185882976117</v>
      </c>
      <c r="E392" s="14">
        <f t="shared" si="49"/>
        <v>423.12911063555214</v>
      </c>
      <c r="F392" s="14">
        <f t="shared" si="50"/>
        <v>41.212680791731117</v>
      </c>
      <c r="G392" s="15">
        <f t="shared" si="51"/>
        <v>567.43599308328294</v>
      </c>
      <c r="H392" s="7">
        <v>246.17635753270858</v>
      </c>
      <c r="I392" s="8">
        <v>91.577896072507414</v>
      </c>
      <c r="J392" s="8">
        <v>9.9680491025344971</v>
      </c>
      <c r="K392" s="9">
        <v>1671.3973474875445</v>
      </c>
      <c r="L392" s="7">
        <v>170.16763680688956</v>
      </c>
      <c r="M392" s="8">
        <v>79.795538755055972</v>
      </c>
      <c r="N392" s="8">
        <v>9.912657957805532</v>
      </c>
      <c r="O392" s="8">
        <v>62.63367930369143</v>
      </c>
      <c r="P392" s="9">
        <v>2309.8930003032892</v>
      </c>
      <c r="Q392" s="13">
        <v>1E-3</v>
      </c>
      <c r="R392" s="14">
        <v>1E-3</v>
      </c>
      <c r="S392" s="14">
        <v>1E-3</v>
      </c>
      <c r="T392" s="14">
        <v>0</v>
      </c>
      <c r="U392" s="13">
        <v>0</v>
      </c>
      <c r="V392" s="14">
        <v>0</v>
      </c>
      <c r="W392" s="14">
        <v>0</v>
      </c>
      <c r="X392" s="14">
        <v>701.12833211943598</v>
      </c>
      <c r="Y392" s="13">
        <v>136538.81253149617</v>
      </c>
      <c r="Z392" s="14">
        <v>106269.85290110123</v>
      </c>
      <c r="AA392" s="14">
        <v>95092.996479000372</v>
      </c>
      <c r="AB392" s="15">
        <v>7808.4531248861313</v>
      </c>
    </row>
    <row r="393" spans="1:28" s="1" customFormat="1" x14ac:dyDescent="0.3">
      <c r="A393" s="327">
        <v>1</v>
      </c>
      <c r="B393" s="179">
        <v>2022</v>
      </c>
      <c r="C393" s="23" t="s">
        <v>0</v>
      </c>
      <c r="D393" s="13">
        <f t="shared" si="48"/>
        <v>1590.9830475123897</v>
      </c>
      <c r="E393" s="14">
        <f t="shared" si="49"/>
        <v>458.31368653485043</v>
      </c>
      <c r="F393" s="14">
        <f t="shared" si="50"/>
        <v>44.945016575042388</v>
      </c>
      <c r="G393" s="15">
        <f t="shared" si="51"/>
        <v>610.28343063939894</v>
      </c>
      <c r="H393" s="7">
        <v>253.76675690931498</v>
      </c>
      <c r="I393" s="8">
        <v>96.548550114797308</v>
      </c>
      <c r="J393" s="8">
        <v>10.670325814976763</v>
      </c>
      <c r="K393" s="9">
        <v>1741.5800057392617</v>
      </c>
      <c r="L393" s="7">
        <v>174.79548950545157</v>
      </c>
      <c r="M393" s="8">
        <v>84.006215051304991</v>
      </c>
      <c r="N393" s="8">
        <v>10.57134069777816</v>
      </c>
      <c r="O393" s="8">
        <v>63.327731038833704</v>
      </c>
      <c r="P393" s="9">
        <v>2416.8338140941055</v>
      </c>
      <c r="Q393" s="13">
        <v>1E-3</v>
      </c>
      <c r="R393" s="14">
        <v>1E-3</v>
      </c>
      <c r="S393" s="14">
        <v>1E-3</v>
      </c>
      <c r="T393" s="14">
        <v>0</v>
      </c>
      <c r="U393" s="13">
        <v>0</v>
      </c>
      <c r="V393" s="14">
        <v>0</v>
      </c>
      <c r="W393" s="14">
        <v>0</v>
      </c>
      <c r="X393" s="14">
        <v>738.58053939367767</v>
      </c>
      <c r="Y393" s="13">
        <v>144197.80801258198</v>
      </c>
      <c r="Z393" s="14">
        <v>109180.45664868024</v>
      </c>
      <c r="AA393" s="14">
        <v>96879.457961352426</v>
      </c>
      <c r="AB393" s="15">
        <v>8059.6463317503394</v>
      </c>
    </row>
    <row r="394" spans="1:28" s="1" customFormat="1" x14ac:dyDescent="0.3">
      <c r="A394" s="327">
        <v>1</v>
      </c>
      <c r="B394" s="179">
        <v>2023</v>
      </c>
      <c r="C394" s="23" t="s">
        <v>0</v>
      </c>
      <c r="D394" s="13">
        <f t="shared" si="48"/>
        <v>1726.9673065601958</v>
      </c>
      <c r="E394" s="14">
        <f t="shared" si="49"/>
        <v>495.45660869060191</v>
      </c>
      <c r="F394" s="14">
        <f t="shared" si="50"/>
        <v>48.93689931937277</v>
      </c>
      <c r="G394" s="15">
        <f t="shared" si="51"/>
        <v>657.41578923726013</v>
      </c>
      <c r="H394" s="7">
        <v>261.42452666075241</v>
      </c>
      <c r="I394" s="8">
        <v>102.35448216393894</v>
      </c>
      <c r="J394" s="8">
        <v>11.513439035261737</v>
      </c>
      <c r="K394" s="9">
        <v>1820.4474677359026</v>
      </c>
      <c r="L394" s="7">
        <v>179.65489225193073</v>
      </c>
      <c r="M394" s="8">
        <v>88.874202866491018</v>
      </c>
      <c r="N394" s="8">
        <v>11.366750054343948</v>
      </c>
      <c r="O394" s="8">
        <v>63.962787979650045</v>
      </c>
      <c r="P394" s="9">
        <v>2527.0020728441032</v>
      </c>
      <c r="Q394" s="13">
        <v>1E-3</v>
      </c>
      <c r="R394" s="14">
        <v>1E-3</v>
      </c>
      <c r="S394" s="14">
        <v>1E-3</v>
      </c>
      <c r="T394" s="14">
        <v>0</v>
      </c>
      <c r="U394" s="13">
        <v>0</v>
      </c>
      <c r="V394" s="14">
        <v>0</v>
      </c>
      <c r="W394" s="14">
        <v>0</v>
      </c>
      <c r="X394" s="14">
        <v>770.51639308785047</v>
      </c>
      <c r="Y394" s="13">
        <v>151937.72580653464</v>
      </c>
      <c r="Z394" s="14">
        <v>111333.68816845672</v>
      </c>
      <c r="AA394" s="14">
        <v>97759.555672149916</v>
      </c>
      <c r="AB394" s="15">
        <v>8305.9596173145746</v>
      </c>
    </row>
    <row r="395" spans="1:28" s="1" customFormat="1" ht="16.2" thickBot="1" x14ac:dyDescent="0.35">
      <c r="A395" s="409">
        <v>1</v>
      </c>
      <c r="B395" s="180">
        <v>2024</v>
      </c>
      <c r="C395" s="24" t="s">
        <v>0</v>
      </c>
      <c r="D395" s="19">
        <f t="shared" si="48"/>
        <v>1868.4240119603444</v>
      </c>
      <c r="E395" s="20">
        <f t="shared" si="49"/>
        <v>534.55539765017591</v>
      </c>
      <c r="F395" s="20">
        <f t="shared" si="50"/>
        <v>53.194405586015804</v>
      </c>
      <c r="G395" s="21">
        <f t="shared" si="51"/>
        <v>711.26683131431128</v>
      </c>
      <c r="H395" s="16">
        <v>269.10113492222177</v>
      </c>
      <c r="I395" s="17">
        <v>109.11181296879172</v>
      </c>
      <c r="J395" s="17">
        <v>12.522253161407688</v>
      </c>
      <c r="K395" s="18">
        <v>1910.7356245952367</v>
      </c>
      <c r="L395" s="16">
        <v>184.77293078079376</v>
      </c>
      <c r="M395" s="17">
        <v>94.479606129181605</v>
      </c>
      <c r="N395" s="17">
        <v>12.321905193414272</v>
      </c>
      <c r="O395" s="17">
        <v>64.291513919087848</v>
      </c>
      <c r="P395" s="18">
        <v>2638.6398075369179</v>
      </c>
      <c r="Q395" s="19">
        <v>1E-3</v>
      </c>
      <c r="R395" s="20">
        <v>1E-3</v>
      </c>
      <c r="S395" s="20">
        <v>1E-3</v>
      </c>
      <c r="T395" s="20">
        <v>0</v>
      </c>
      <c r="U395" s="19">
        <v>0</v>
      </c>
      <c r="V395" s="20">
        <v>0</v>
      </c>
      <c r="W395" s="20">
        <v>0</v>
      </c>
      <c r="X395" s="20">
        <v>792.19469686076968</v>
      </c>
      <c r="Y395" s="19">
        <v>159693.68649265866</v>
      </c>
      <c r="Z395" s="20">
        <v>112680.50462575129</v>
      </c>
      <c r="AA395" s="20">
        <v>97703.768859184056</v>
      </c>
      <c r="AB395" s="21">
        <v>8561.695772901403</v>
      </c>
    </row>
    <row r="396" spans="1:28" s="1" customFormat="1" x14ac:dyDescent="0.3">
      <c r="A396" s="47">
        <v>1</v>
      </c>
      <c r="B396" s="178">
        <v>2025</v>
      </c>
      <c r="C396" s="22" t="s">
        <v>0</v>
      </c>
      <c r="D396" s="10">
        <f t="shared" si="48"/>
        <v>2014.9912064725349</v>
      </c>
      <c r="E396" s="11">
        <f t="shared" si="49"/>
        <v>575.07089750160401</v>
      </c>
      <c r="F396" s="11">
        <f t="shared" si="50"/>
        <v>57.732753474820832</v>
      </c>
      <c r="G396" s="12">
        <f t="shared" si="51"/>
        <v>772.88559577219792</v>
      </c>
      <c r="H396" s="4">
        <v>276.79447756329671</v>
      </c>
      <c r="I396" s="5">
        <v>116.90720281531452</v>
      </c>
      <c r="J396" s="5">
        <v>13.727373464387101</v>
      </c>
      <c r="K396" s="6">
        <v>2013.8118392626088</v>
      </c>
      <c r="L396" s="4">
        <v>190.16062911618263</v>
      </c>
      <c r="M396" s="5">
        <v>100.98098800138071</v>
      </c>
      <c r="N396" s="5">
        <v>13.468265097532154</v>
      </c>
      <c r="O396" s="5">
        <v>64.309311287846739</v>
      </c>
      <c r="P396" s="6">
        <v>2752.1687260410126</v>
      </c>
      <c r="Q396" s="10">
        <v>1E-3</v>
      </c>
      <c r="R396" s="11">
        <v>1E-3</v>
      </c>
      <c r="S396" s="11">
        <v>1E-3</v>
      </c>
      <c r="T396" s="11">
        <v>0</v>
      </c>
      <c r="U396" s="10">
        <v>0</v>
      </c>
      <c r="V396" s="11">
        <v>0</v>
      </c>
      <c r="W396" s="11">
        <v>0</v>
      </c>
      <c r="X396" s="11">
        <v>802.66519806625047</v>
      </c>
      <c r="Y396" s="10">
        <v>167433.96818048973</v>
      </c>
      <c r="Z396" s="11">
        <v>113137.85912260524</v>
      </c>
      <c r="AA396" s="11">
        <v>96730.327426854565</v>
      </c>
      <c r="AB396" s="12">
        <v>8827.2242501412984</v>
      </c>
    </row>
    <row r="397" spans="1:28" s="1" customFormat="1" x14ac:dyDescent="0.3">
      <c r="A397" s="327">
        <v>1</v>
      </c>
      <c r="B397" s="179">
        <v>2026</v>
      </c>
      <c r="C397" s="23" t="s">
        <v>0</v>
      </c>
      <c r="D397" s="13">
        <f t="shared" si="48"/>
        <v>2228.2943592782194</v>
      </c>
      <c r="E397" s="14">
        <f t="shared" si="49"/>
        <v>622.14971929269188</v>
      </c>
      <c r="F397" s="14">
        <f t="shared" si="50"/>
        <v>63.115994493171328</v>
      </c>
      <c r="G397" s="15">
        <f t="shared" si="51"/>
        <v>844.43307000004631</v>
      </c>
      <c r="H397" s="7">
        <v>266.67286036804342</v>
      </c>
      <c r="I397" s="8">
        <v>125.94234153132234</v>
      </c>
      <c r="J397" s="8">
        <v>15.182391017463525</v>
      </c>
      <c r="K397" s="9">
        <v>2136.2627473007578</v>
      </c>
      <c r="L397" s="7">
        <v>183.28809459254998</v>
      </c>
      <c r="M397" s="8">
        <v>108.60648095954124</v>
      </c>
      <c r="N397" s="8">
        <v>14.857252448206824</v>
      </c>
      <c r="O397" s="8">
        <v>68.870312809566528</v>
      </c>
      <c r="P397" s="9">
        <v>2808.0797826463472</v>
      </c>
      <c r="Q397" s="13">
        <v>1E-3</v>
      </c>
      <c r="R397" s="14">
        <v>1E-3</v>
      </c>
      <c r="S397" s="14">
        <v>1E-3</v>
      </c>
      <c r="T397" s="14">
        <v>0</v>
      </c>
      <c r="U397" s="13">
        <v>0</v>
      </c>
      <c r="V397" s="14">
        <v>0</v>
      </c>
      <c r="W397" s="14">
        <v>0</v>
      </c>
      <c r="X397" s="14">
        <v>740.68634815515543</v>
      </c>
      <c r="Y397" s="13">
        <v>192185.9247043973</v>
      </c>
      <c r="Z397" s="14">
        <v>113619.0050918904</v>
      </c>
      <c r="AA397" s="14">
        <v>95615.234232418428</v>
      </c>
      <c r="AB397" s="15">
        <v>9091.5598441911643</v>
      </c>
    </row>
    <row r="398" spans="1:28" s="1" customFormat="1" x14ac:dyDescent="0.3">
      <c r="A398" s="327">
        <v>1</v>
      </c>
      <c r="B398" s="179">
        <v>2027</v>
      </c>
      <c r="C398" s="23" t="s">
        <v>0</v>
      </c>
      <c r="D398" s="13">
        <f t="shared" si="48"/>
        <v>2468.5984137524952</v>
      </c>
      <c r="E398" s="14">
        <f t="shared" si="49"/>
        <v>672.70424553591147</v>
      </c>
      <c r="F398" s="14">
        <f t="shared" si="50"/>
        <v>68.967822174706569</v>
      </c>
      <c r="G398" s="15">
        <f t="shared" si="51"/>
        <v>926.95590810482076</v>
      </c>
      <c r="H398" s="7">
        <v>254.76563907702266</v>
      </c>
      <c r="I398" s="8">
        <v>136.44683134807838</v>
      </c>
      <c r="J398" s="8">
        <v>16.926843868476411</v>
      </c>
      <c r="K398" s="9">
        <v>2276.4200387628898</v>
      </c>
      <c r="L398" s="7">
        <v>175.1882293883672</v>
      </c>
      <c r="M398" s="8">
        <v>117.38055096715371</v>
      </c>
      <c r="N398" s="8">
        <v>16.527647216981968</v>
      </c>
      <c r="O398" s="8">
        <v>74.426621454915988</v>
      </c>
      <c r="P398" s="9">
        <v>2865.6749600047924</v>
      </c>
      <c r="Q398" s="13">
        <v>1E-3</v>
      </c>
      <c r="R398" s="14">
        <v>1E-3</v>
      </c>
      <c r="S398" s="14">
        <v>1E-3</v>
      </c>
      <c r="T398" s="14">
        <v>0</v>
      </c>
      <c r="U398" s="13">
        <v>0</v>
      </c>
      <c r="V398" s="14">
        <v>0</v>
      </c>
      <c r="W398" s="14">
        <v>0</v>
      </c>
      <c r="X398" s="14">
        <v>663.68054269681875</v>
      </c>
      <c r="Y398" s="13">
        <v>222862.72089911587</v>
      </c>
      <c r="Z398" s="14">
        <v>113393.60170157491</v>
      </c>
      <c r="AA398" s="14">
        <v>93712.680423100683</v>
      </c>
      <c r="AB398" s="15">
        <v>9365.5764416821457</v>
      </c>
    </row>
    <row r="399" spans="1:28" s="1" customFormat="1" x14ac:dyDescent="0.3">
      <c r="A399" s="327">
        <v>1</v>
      </c>
      <c r="B399" s="179">
        <v>2028</v>
      </c>
      <c r="C399" s="23" t="s">
        <v>0</v>
      </c>
      <c r="D399" s="13">
        <f t="shared" si="48"/>
        <v>2734.221392129687</v>
      </c>
      <c r="E399" s="14">
        <f t="shared" si="49"/>
        <v>726.37721005492358</v>
      </c>
      <c r="F399" s="14">
        <f t="shared" si="50"/>
        <v>75.324224355967999</v>
      </c>
      <c r="G399" s="15">
        <f t="shared" si="51"/>
        <v>1022.342073954312</v>
      </c>
      <c r="H399" s="7">
        <v>241.15839216279517</v>
      </c>
      <c r="I399" s="8">
        <v>148.61616668766658</v>
      </c>
      <c r="J399" s="8">
        <v>19.022801869785379</v>
      </c>
      <c r="K399" s="9">
        <v>2436.7618772357305</v>
      </c>
      <c r="L399" s="7">
        <v>166.20390315960941</v>
      </c>
      <c r="M399" s="8">
        <v>127.53645644795975</v>
      </c>
      <c r="N399" s="8">
        <v>18.541995328897279</v>
      </c>
      <c r="O399" s="8">
        <v>81.14377003484563</v>
      </c>
      <c r="P399" s="9">
        <v>2927.5434492389541</v>
      </c>
      <c r="Q399" s="13">
        <v>1E-3</v>
      </c>
      <c r="R399" s="14">
        <v>1E-3</v>
      </c>
      <c r="S399" s="14">
        <v>1E-3</v>
      </c>
      <c r="T399" s="14">
        <v>0</v>
      </c>
      <c r="U399" s="13">
        <v>0</v>
      </c>
      <c r="V399" s="14">
        <v>0</v>
      </c>
      <c r="W399" s="14">
        <v>0</v>
      </c>
      <c r="X399" s="14">
        <v>571.92434203806897</v>
      </c>
      <c r="Y399" s="13">
        <v>260770.90436284943</v>
      </c>
      <c r="Z399" s="14">
        <v>112414.92903241262</v>
      </c>
      <c r="AA399" s="14">
        <v>91072.65964531702</v>
      </c>
      <c r="AB399" s="15">
        <v>9649.6370534257439</v>
      </c>
    </row>
    <row r="400" spans="1:28" s="1" customFormat="1" x14ac:dyDescent="0.3">
      <c r="A400" s="327">
        <v>1</v>
      </c>
      <c r="B400" s="179">
        <v>2029</v>
      </c>
      <c r="C400" s="23" t="s">
        <v>0</v>
      </c>
      <c r="D400" s="13">
        <f t="shared" si="48"/>
        <v>3036.3046881083133</v>
      </c>
      <c r="E400" s="14">
        <f t="shared" si="49"/>
        <v>785.2433595879744</v>
      </c>
      <c r="F400" s="14">
        <f t="shared" si="50"/>
        <v>85.061114445411661</v>
      </c>
      <c r="G400" s="15">
        <f t="shared" si="51"/>
        <v>1101.3220785760354</v>
      </c>
      <c r="H400" s="7">
        <v>226.4520088460485</v>
      </c>
      <c r="I400" s="8">
        <v>162.85751119926698</v>
      </c>
      <c r="J400" s="8">
        <v>21.872055537739637</v>
      </c>
      <c r="K400" s="9">
        <v>2581.9805027839966</v>
      </c>
      <c r="L400" s="7">
        <v>156.66358275863763</v>
      </c>
      <c r="M400" s="8">
        <v>139.36493020996687</v>
      </c>
      <c r="N400" s="8">
        <v>20.654892434751829</v>
      </c>
      <c r="O400" s="8">
        <v>91.822012772956697</v>
      </c>
      <c r="P400" s="9">
        <v>3038.5800346615115</v>
      </c>
      <c r="Q400" s="13">
        <v>1E-3</v>
      </c>
      <c r="R400" s="14">
        <v>1E-3</v>
      </c>
      <c r="S400" s="14">
        <v>1E-3</v>
      </c>
      <c r="T400" s="14">
        <v>0</v>
      </c>
      <c r="U400" s="13">
        <v>0</v>
      </c>
      <c r="V400" s="14">
        <v>0</v>
      </c>
      <c r="W400" s="14">
        <v>0</v>
      </c>
      <c r="X400" s="14">
        <v>548.42054465047158</v>
      </c>
      <c r="Y400" s="13">
        <v>308387.67199441342</v>
      </c>
      <c r="Z400" s="14">
        <v>110898.15346880176</v>
      </c>
      <c r="AA400" s="14">
        <v>89447.726066200936</v>
      </c>
      <c r="AB400" s="15">
        <v>9810.4566552445067</v>
      </c>
    </row>
    <row r="401" spans="1:28" s="1" customFormat="1" x14ac:dyDescent="0.3">
      <c r="A401" s="327">
        <v>1</v>
      </c>
      <c r="B401" s="179">
        <v>2030</v>
      </c>
      <c r="C401" s="23" t="s">
        <v>0</v>
      </c>
      <c r="D401" s="13">
        <f t="shared" si="48"/>
        <v>3379.9102988257928</v>
      </c>
      <c r="E401" s="14">
        <f t="shared" si="49"/>
        <v>849.86363352118269</v>
      </c>
      <c r="F401" s="14">
        <f t="shared" si="50"/>
        <v>99.297771349038825</v>
      </c>
      <c r="G401" s="15">
        <f t="shared" si="51"/>
        <v>1200.9709072350615</v>
      </c>
      <c r="H401" s="7">
        <v>210.79466912856174</v>
      </c>
      <c r="I401" s="8">
        <v>179.50204019536258</v>
      </c>
      <c r="J401" s="8">
        <v>25.728219646974612</v>
      </c>
      <c r="K401" s="9">
        <v>2755.0305170750944</v>
      </c>
      <c r="L401" s="7">
        <v>146.48464313682163</v>
      </c>
      <c r="M401" s="8">
        <v>153.04229859075173</v>
      </c>
      <c r="N401" s="8">
        <v>22.844940544212413</v>
      </c>
      <c r="O401" s="8">
        <v>106.01064824036331</v>
      </c>
      <c r="P401" s="9">
        <v>3178.7882527345737</v>
      </c>
      <c r="Q401" s="13">
        <v>1E-3</v>
      </c>
      <c r="R401" s="14">
        <v>1E-3</v>
      </c>
      <c r="S401" s="14">
        <v>1E-3</v>
      </c>
      <c r="T401" s="14">
        <v>0</v>
      </c>
      <c r="U401" s="13">
        <v>0</v>
      </c>
      <c r="V401" s="14">
        <v>0</v>
      </c>
      <c r="W401" s="14">
        <v>0</v>
      </c>
      <c r="X401" s="14">
        <v>647.00732219508689</v>
      </c>
      <c r="Y401" s="13">
        <v>368785.11773740151</v>
      </c>
      <c r="Z401" s="14">
        <v>108894.93818406301</v>
      </c>
      <c r="AA401" s="14">
        <v>88768.238625343496</v>
      </c>
      <c r="AB401" s="15">
        <v>10026.143338597911</v>
      </c>
    </row>
    <row r="402" spans="1:28" s="1" customFormat="1" ht="16.2" thickBot="1" x14ac:dyDescent="0.35">
      <c r="A402" s="409">
        <v>2</v>
      </c>
      <c r="B402" s="180">
        <v>2018</v>
      </c>
      <c r="C402" s="24" t="s">
        <v>1</v>
      </c>
      <c r="D402" s="19">
        <f t="shared" si="48"/>
        <v>324.94882447403597</v>
      </c>
      <c r="E402" s="20">
        <f t="shared" si="49"/>
        <v>1433.7402363196716</v>
      </c>
      <c r="F402" s="20">
        <f t="shared" si="50"/>
        <v>123.12899106498686</v>
      </c>
      <c r="G402" s="21">
        <f t="shared" si="51"/>
        <v>100.97715813542465</v>
      </c>
      <c r="H402" s="16">
        <v>95.48810102722291</v>
      </c>
      <c r="I402" s="17">
        <v>414.04894000327272</v>
      </c>
      <c r="J402" s="17">
        <v>33.830309604790386</v>
      </c>
      <c r="K402" s="18">
        <v>332.10403618883595</v>
      </c>
      <c r="L402" s="16">
        <v>95.065742750544629</v>
      </c>
      <c r="M402" s="17">
        <v>421.23042051868015</v>
      </c>
      <c r="N402" s="17">
        <v>33.888387268538111</v>
      </c>
      <c r="O402" s="17">
        <v>49.94774199522189</v>
      </c>
      <c r="P402" s="18">
        <v>4003.5527529301157</v>
      </c>
      <c r="Q402" s="19">
        <v>1E-3</v>
      </c>
      <c r="R402" s="20">
        <v>1E-3</v>
      </c>
      <c r="S402" s="20">
        <v>1E-3</v>
      </c>
      <c r="T402" s="20">
        <v>0</v>
      </c>
      <c r="U402" s="19">
        <v>0</v>
      </c>
      <c r="V402" s="20">
        <v>0</v>
      </c>
      <c r="W402" s="20">
        <v>0</v>
      </c>
      <c r="X402" s="20">
        <v>3721.3954587365006</v>
      </c>
      <c r="Y402" s="19">
        <v>78269.678446868464</v>
      </c>
      <c r="Z402" s="20">
        <v>79642.820568727446</v>
      </c>
      <c r="AA402" s="20">
        <v>83710.933407883742</v>
      </c>
      <c r="AB402" s="21">
        <v>6993.2141258114571</v>
      </c>
    </row>
    <row r="403" spans="1:28" s="1" customFormat="1" x14ac:dyDescent="0.3">
      <c r="A403" s="47">
        <v>2</v>
      </c>
      <c r="B403" s="178">
        <v>2019</v>
      </c>
      <c r="C403" s="22" t="s">
        <v>1</v>
      </c>
      <c r="D403" s="10">
        <f t="shared" si="48"/>
        <v>74.325361050859115</v>
      </c>
      <c r="E403" s="11">
        <f t="shared" si="49"/>
        <v>1314.1450985356953</v>
      </c>
      <c r="F403" s="11">
        <f t="shared" si="50"/>
        <v>153.10145585976147</v>
      </c>
      <c r="G403" s="12">
        <f t="shared" si="51"/>
        <v>99.821064153066715</v>
      </c>
      <c r="H403" s="4">
        <v>12.986798525543424</v>
      </c>
      <c r="I403" s="5">
        <v>315.82759550290615</v>
      </c>
      <c r="J403" s="5">
        <v>36.764217061528711</v>
      </c>
      <c r="K403" s="6">
        <v>328.32507324364872</v>
      </c>
      <c r="L403" s="4">
        <v>67.509323295302977</v>
      </c>
      <c r="M403" s="5">
        <v>392.82398731970966</v>
      </c>
      <c r="N403" s="5">
        <v>38.350658179671754</v>
      </c>
      <c r="O403" s="5">
        <v>39.590474504683819</v>
      </c>
      <c r="P403" s="6">
        <v>3123.890748485021</v>
      </c>
      <c r="Q403" s="10">
        <v>1E-3</v>
      </c>
      <c r="R403" s="11">
        <v>1E-3</v>
      </c>
      <c r="S403" s="11">
        <v>1E-3</v>
      </c>
      <c r="T403" s="11">
        <v>0</v>
      </c>
      <c r="U403" s="10">
        <v>0</v>
      </c>
      <c r="V403" s="11">
        <v>0</v>
      </c>
      <c r="W403" s="11">
        <v>0</v>
      </c>
      <c r="X403" s="11">
        <v>2835.1551497460559</v>
      </c>
      <c r="Y403" s="10">
        <v>131632.38813687745</v>
      </c>
      <c r="Z403" s="11">
        <v>95702.014949617878</v>
      </c>
      <c r="AA403" s="11">
        <v>95781.544290231963</v>
      </c>
      <c r="AB403" s="12">
        <v>6992.717470032414</v>
      </c>
    </row>
    <row r="404" spans="1:28" s="1" customFormat="1" x14ac:dyDescent="0.3">
      <c r="A404" s="327">
        <v>2</v>
      </c>
      <c r="B404" s="179">
        <v>2020</v>
      </c>
      <c r="C404" s="23" t="s">
        <v>1</v>
      </c>
      <c r="D404" s="13">
        <f t="shared" si="48"/>
        <v>73.011213388544249</v>
      </c>
      <c r="E404" s="14">
        <f t="shared" si="49"/>
        <v>1503.0681897110408</v>
      </c>
      <c r="F404" s="14">
        <f t="shared" si="50"/>
        <v>150.88313499184679</v>
      </c>
      <c r="G404" s="15">
        <f t="shared" si="51"/>
        <v>105.73311922391613</v>
      </c>
      <c r="H404" s="7">
        <v>12.874696557416442</v>
      </c>
      <c r="I404" s="8">
        <v>337.30955342674434</v>
      </c>
      <c r="J404" s="8">
        <v>37.019510872294276</v>
      </c>
      <c r="K404" s="9">
        <v>337.7204467596523</v>
      </c>
      <c r="L404" s="7">
        <v>76.299793162227644</v>
      </c>
      <c r="M404" s="8">
        <v>421.72430061948205</v>
      </c>
      <c r="N404" s="8">
        <v>38.528093397855692</v>
      </c>
      <c r="O404" s="8">
        <v>40.787578427198511</v>
      </c>
      <c r="P404" s="9">
        <v>3301.2222380052913</v>
      </c>
      <c r="Q404" s="13">
        <v>1E-3</v>
      </c>
      <c r="R404" s="14">
        <v>1E-3</v>
      </c>
      <c r="S404" s="14">
        <v>1E-3</v>
      </c>
      <c r="T404" s="14">
        <v>0</v>
      </c>
      <c r="U404" s="13">
        <v>0</v>
      </c>
      <c r="V404" s="14">
        <v>0</v>
      </c>
      <c r="W404" s="14">
        <v>0</v>
      </c>
      <c r="X404" s="14">
        <v>3004.2883696728377</v>
      </c>
      <c r="Y404" s="13">
        <v>130430.87271592313</v>
      </c>
      <c r="Z404" s="14">
        <v>102489.146874584</v>
      </c>
      <c r="AA404" s="14">
        <v>93742.786520977184</v>
      </c>
      <c r="AB404" s="15">
        <v>7200.812877879348</v>
      </c>
    </row>
    <row r="405" spans="1:28" s="1" customFormat="1" x14ac:dyDescent="0.3">
      <c r="A405" s="327">
        <v>2</v>
      </c>
      <c r="B405" s="179">
        <v>2021</v>
      </c>
      <c r="C405" s="23" t="s">
        <v>1</v>
      </c>
      <c r="D405" s="13">
        <f t="shared" si="48"/>
        <v>79.546766557990765</v>
      </c>
      <c r="E405" s="14">
        <f t="shared" si="49"/>
        <v>1626.4769361918775</v>
      </c>
      <c r="F405" s="14">
        <f t="shared" si="50"/>
        <v>164.71380356545379</v>
      </c>
      <c r="G405" s="15">
        <f t="shared" si="51"/>
        <v>113.54379366116781</v>
      </c>
      <c r="H405" s="7">
        <v>13.26673725789869</v>
      </c>
      <c r="I405" s="8">
        <v>353.24818786258982</v>
      </c>
      <c r="J405" s="8">
        <v>39.311621080719547</v>
      </c>
      <c r="K405" s="9">
        <v>350.78604246532279</v>
      </c>
      <c r="L405" s="7">
        <v>78.248256389467358</v>
      </c>
      <c r="M405" s="8">
        <v>444.7470132312086</v>
      </c>
      <c r="N405" s="8">
        <v>41.199346676363831</v>
      </c>
      <c r="O405" s="8">
        <v>40.895135108271447</v>
      </c>
      <c r="P405" s="9">
        <v>3489.4074336068356</v>
      </c>
      <c r="Q405" s="13">
        <v>1E-3</v>
      </c>
      <c r="R405" s="14">
        <v>1E-3</v>
      </c>
      <c r="S405" s="14">
        <v>1E-3</v>
      </c>
      <c r="T405" s="14">
        <v>0</v>
      </c>
      <c r="U405" s="13">
        <v>0</v>
      </c>
      <c r="V405" s="14">
        <v>0</v>
      </c>
      <c r="W405" s="14">
        <v>0</v>
      </c>
      <c r="X405" s="14">
        <v>3179.5155262497842</v>
      </c>
      <c r="Y405" s="13">
        <v>137906.97707113353</v>
      </c>
      <c r="Z405" s="14">
        <v>105899.96160706397</v>
      </c>
      <c r="AA405" s="14">
        <v>96368.89494398066</v>
      </c>
      <c r="AB405" s="15">
        <v>7444.7296587207347</v>
      </c>
    </row>
    <row r="406" spans="1:28" s="1" customFormat="1" x14ac:dyDescent="0.3">
      <c r="A406" s="327">
        <v>2</v>
      </c>
      <c r="B406" s="179">
        <v>2022</v>
      </c>
      <c r="C406" s="23" t="s">
        <v>1</v>
      </c>
      <c r="D406" s="13">
        <f t="shared" si="48"/>
        <v>86.538708630118066</v>
      </c>
      <c r="E406" s="14">
        <f t="shared" si="49"/>
        <v>1759.7613025884227</v>
      </c>
      <c r="F406" s="14">
        <f t="shared" si="50"/>
        <v>179.54955502323392</v>
      </c>
      <c r="G406" s="15">
        <f t="shared" si="51"/>
        <v>122.41161269781048</v>
      </c>
      <c r="H406" s="7">
        <v>13.67101500340925</v>
      </c>
      <c r="I406" s="8">
        <v>372.21137288994862</v>
      </c>
      <c r="J406" s="8">
        <v>42.07225293513963</v>
      </c>
      <c r="K406" s="9">
        <v>365.8343609260794</v>
      </c>
      <c r="L406" s="7">
        <v>80.250763579513489</v>
      </c>
      <c r="M406" s="8">
        <v>470.78780937328509</v>
      </c>
      <c r="N406" s="8">
        <v>44.352091524130138</v>
      </c>
      <c r="O406" s="8">
        <v>41.257661761454159</v>
      </c>
      <c r="P406" s="9">
        <v>3702.6501021451022</v>
      </c>
      <c r="Q406" s="13">
        <v>1E-3</v>
      </c>
      <c r="R406" s="14">
        <v>1E-3</v>
      </c>
      <c r="S406" s="14">
        <v>1E-3</v>
      </c>
      <c r="T406" s="14">
        <v>0</v>
      </c>
      <c r="U406" s="13">
        <v>0</v>
      </c>
      <c r="V406" s="14">
        <v>0</v>
      </c>
      <c r="W406" s="14">
        <v>0</v>
      </c>
      <c r="X406" s="14">
        <v>3378.0724029804769</v>
      </c>
      <c r="Y406" s="13">
        <v>145591.99137711106</v>
      </c>
      <c r="Z406" s="14">
        <v>108740.65895751331</v>
      </c>
      <c r="AA406" s="14">
        <v>98155.897947771125</v>
      </c>
      <c r="AB406" s="15">
        <v>7696.0159918344443</v>
      </c>
    </row>
    <row r="407" spans="1:28" s="1" customFormat="1" x14ac:dyDescent="0.3">
      <c r="A407" s="327">
        <v>2</v>
      </c>
      <c r="B407" s="179">
        <v>2023</v>
      </c>
      <c r="C407" s="23" t="s">
        <v>1</v>
      </c>
      <c r="D407" s="13">
        <f t="shared" si="48"/>
        <v>93.879800787187889</v>
      </c>
      <c r="E407" s="14">
        <f t="shared" si="49"/>
        <v>1901.4638323133252</v>
      </c>
      <c r="F407" s="14">
        <f t="shared" si="50"/>
        <v>195.44575673473929</v>
      </c>
      <c r="G407" s="15">
        <f t="shared" si="51"/>
        <v>132.15687201510335</v>
      </c>
      <c r="H407" s="7">
        <v>14.079342216941884</v>
      </c>
      <c r="I407" s="8">
        <v>394.46924425754707</v>
      </c>
      <c r="J407" s="8">
        <v>45.38987109952479</v>
      </c>
      <c r="K407" s="9">
        <v>382.70562241865832</v>
      </c>
      <c r="L407" s="7">
        <v>82.351902513363399</v>
      </c>
      <c r="M407" s="8">
        <v>500.53699939161254</v>
      </c>
      <c r="N407" s="8">
        <v>48.079915570190337</v>
      </c>
      <c r="O407" s="8">
        <v>41.923249812529832</v>
      </c>
      <c r="P407" s="9">
        <v>3942.6225494550717</v>
      </c>
      <c r="Q407" s="13">
        <v>1E-3</v>
      </c>
      <c r="R407" s="14">
        <v>1E-3</v>
      </c>
      <c r="S407" s="14">
        <v>1E-3</v>
      </c>
      <c r="T407" s="14">
        <v>0</v>
      </c>
      <c r="U407" s="13">
        <v>0</v>
      </c>
      <c r="V407" s="14">
        <v>0</v>
      </c>
      <c r="W407" s="14">
        <v>0</v>
      </c>
      <c r="X407" s="14">
        <v>3601.8391768489428</v>
      </c>
      <c r="Y407" s="13">
        <v>153361.95291191098</v>
      </c>
      <c r="Z407" s="14">
        <v>110867.11772807559</v>
      </c>
      <c r="AA407" s="14">
        <v>99036.465537485681</v>
      </c>
      <c r="AB407" s="15">
        <v>7942.418084002481</v>
      </c>
    </row>
    <row r="408" spans="1:28" s="1" customFormat="1" x14ac:dyDescent="0.3">
      <c r="A408" s="327">
        <v>2</v>
      </c>
      <c r="B408" s="179">
        <v>2024</v>
      </c>
      <c r="C408" s="23" t="s">
        <v>1</v>
      </c>
      <c r="D408" s="13">
        <f t="shared" si="48"/>
        <v>101.70692340183592</v>
      </c>
      <c r="E408" s="14">
        <f t="shared" si="49"/>
        <v>2050.9159913040294</v>
      </c>
      <c r="F408" s="14">
        <f t="shared" si="50"/>
        <v>212.44128351099036</v>
      </c>
      <c r="G408" s="15">
        <f t="shared" si="51"/>
        <v>143.29414847861742</v>
      </c>
      <c r="H408" s="7">
        <v>14.516091076258414</v>
      </c>
      <c r="I408" s="8">
        <v>420.38164244258496</v>
      </c>
      <c r="J408" s="8">
        <v>49.364521298448871</v>
      </c>
      <c r="K408" s="9">
        <v>402.00900267547422</v>
      </c>
      <c r="L408" s="7">
        <v>84.564532245829099</v>
      </c>
      <c r="M408" s="8">
        <v>534.56493312327279</v>
      </c>
      <c r="N408" s="8">
        <v>52.481226613663459</v>
      </c>
      <c r="O408" s="8">
        <v>42.874589157817461</v>
      </c>
      <c r="P408" s="9">
        <v>4209.7674213281553</v>
      </c>
      <c r="Q408" s="13">
        <v>1E-3</v>
      </c>
      <c r="R408" s="14">
        <v>1E-3</v>
      </c>
      <c r="S408" s="14">
        <v>1E-3</v>
      </c>
      <c r="T408" s="14">
        <v>0</v>
      </c>
      <c r="U408" s="13">
        <v>0</v>
      </c>
      <c r="V408" s="14">
        <v>0</v>
      </c>
      <c r="W408" s="14">
        <v>0</v>
      </c>
      <c r="X408" s="14">
        <v>3850.6320078104982</v>
      </c>
      <c r="Y408" s="13">
        <v>161149.39111040495</v>
      </c>
      <c r="Z408" s="14">
        <v>112210.10395675217</v>
      </c>
      <c r="AA408" s="14">
        <v>98980.996720539668</v>
      </c>
      <c r="AB408" s="15">
        <v>8198.2378331679811</v>
      </c>
    </row>
    <row r="409" spans="1:28" s="1" customFormat="1" ht="16.2" thickBot="1" x14ac:dyDescent="0.35">
      <c r="A409" s="409">
        <v>2</v>
      </c>
      <c r="B409" s="180">
        <v>2025</v>
      </c>
      <c r="C409" s="24" t="s">
        <v>1</v>
      </c>
      <c r="D409" s="19">
        <f t="shared" si="48"/>
        <v>109.97052472004926</v>
      </c>
      <c r="E409" s="20">
        <f t="shared" si="49"/>
        <v>2206.7601083439454</v>
      </c>
      <c r="F409" s="20">
        <f t="shared" si="50"/>
        <v>230.60777611097842</v>
      </c>
      <c r="G409" s="21">
        <f t="shared" si="51"/>
        <v>156.04279429402598</v>
      </c>
      <c r="H409" s="16">
        <v>14.972697652145833</v>
      </c>
      <c r="I409" s="17">
        <v>450.35747827995931</v>
      </c>
      <c r="J409" s="17">
        <v>54.117992126288925</v>
      </c>
      <c r="K409" s="18">
        <v>424.03717387474865</v>
      </c>
      <c r="L409" s="16">
        <v>86.893562062591442</v>
      </c>
      <c r="M409" s="17">
        <v>573.67530466743438</v>
      </c>
      <c r="N409" s="17">
        <v>57.687631258501206</v>
      </c>
      <c r="O409" s="17">
        <v>44.114064597132085</v>
      </c>
      <c r="P409" s="18">
        <v>4507.2711107106898</v>
      </c>
      <c r="Q409" s="19">
        <v>1E-3</v>
      </c>
      <c r="R409" s="20">
        <v>1E-3</v>
      </c>
      <c r="S409" s="20">
        <v>1E-3</v>
      </c>
      <c r="T409" s="20">
        <v>0</v>
      </c>
      <c r="U409" s="19">
        <v>0</v>
      </c>
      <c r="V409" s="20">
        <v>0</v>
      </c>
      <c r="W409" s="20">
        <v>0</v>
      </c>
      <c r="X409" s="20">
        <v>4127.3470014330733</v>
      </c>
      <c r="Y409" s="19">
        <v>168928.94836480182</v>
      </c>
      <c r="Z409" s="20">
        <v>112700.43230049175</v>
      </c>
      <c r="AA409" s="20">
        <v>98007.679926025696</v>
      </c>
      <c r="AB409" s="21">
        <v>8463.8434785500795</v>
      </c>
    </row>
    <row r="410" spans="1:28" s="1" customFormat="1" x14ac:dyDescent="0.3">
      <c r="A410" s="47">
        <v>2</v>
      </c>
      <c r="B410" s="178">
        <v>2026</v>
      </c>
      <c r="C410" s="22" t="s">
        <v>1</v>
      </c>
      <c r="D410" s="10">
        <f t="shared" si="48"/>
        <v>121.32827935174251</v>
      </c>
      <c r="E410" s="11">
        <f t="shared" si="49"/>
        <v>2389.0658471413162</v>
      </c>
      <c r="F410" s="11">
        <f t="shared" si="50"/>
        <v>252.17662164082122</v>
      </c>
      <c r="G410" s="12">
        <f t="shared" si="51"/>
        <v>170.81394022309249</v>
      </c>
      <c r="H410" s="4">
        <v>14.400738711476546</v>
      </c>
      <c r="I410" s="5">
        <v>485.28632619977799</v>
      </c>
      <c r="J410" s="5">
        <v>59.86077505044701</v>
      </c>
      <c r="K410" s="6">
        <v>450.11325529672422</v>
      </c>
      <c r="L410" s="4">
        <v>83.670605786249723</v>
      </c>
      <c r="M410" s="5">
        <v>619.16317491353141</v>
      </c>
      <c r="N410" s="5">
        <v>63.90692626556816</v>
      </c>
      <c r="O410" s="5">
        <v>44.1392331973842</v>
      </c>
      <c r="P410" s="6">
        <v>4918.1409217936616</v>
      </c>
      <c r="Q410" s="10">
        <v>1E-3</v>
      </c>
      <c r="R410" s="11">
        <v>1E-3</v>
      </c>
      <c r="S410" s="11">
        <v>1E-3</v>
      </c>
      <c r="T410" s="11">
        <v>0</v>
      </c>
      <c r="U410" s="10">
        <v>0</v>
      </c>
      <c r="V410" s="11">
        <v>0</v>
      </c>
      <c r="W410" s="11">
        <v>0</v>
      </c>
      <c r="X410" s="11">
        <v>4512.1658996943215</v>
      </c>
      <c r="Y410" s="10">
        <v>193778.28325335647</v>
      </c>
      <c r="Z410" s="11">
        <v>113229.05987182008</v>
      </c>
      <c r="AA410" s="11">
        <v>96892.535936110915</v>
      </c>
      <c r="AB410" s="12">
        <v>8728.2935547881862</v>
      </c>
    </row>
    <row r="411" spans="1:28" s="1" customFormat="1" x14ac:dyDescent="0.3">
      <c r="A411" s="327">
        <v>2</v>
      </c>
      <c r="B411" s="179">
        <v>2027</v>
      </c>
      <c r="C411" s="23" t="s">
        <v>1</v>
      </c>
      <c r="D411" s="13">
        <f t="shared" si="48"/>
        <v>133.89493893014884</v>
      </c>
      <c r="E411" s="14">
        <f t="shared" si="49"/>
        <v>2585.4643656438329</v>
      </c>
      <c r="F411" s="14">
        <f t="shared" si="50"/>
        <v>275.68758931975719</v>
      </c>
      <c r="G411" s="15">
        <f t="shared" si="51"/>
        <v>187.84799303204304</v>
      </c>
      <c r="H411" s="7">
        <v>13.711861939500036</v>
      </c>
      <c r="I411" s="8">
        <v>525.96036748274162</v>
      </c>
      <c r="J411" s="8">
        <v>66.752610218638267</v>
      </c>
      <c r="K411" s="9">
        <v>479.92672908227939</v>
      </c>
      <c r="L411" s="7">
        <v>79.896260909396858</v>
      </c>
      <c r="M411" s="8">
        <v>671.34129987970971</v>
      </c>
      <c r="N411" s="8">
        <v>71.301589621213964</v>
      </c>
      <c r="O411" s="8">
        <v>44.24797817052044</v>
      </c>
      <c r="P411" s="9">
        <v>5394.247860252106</v>
      </c>
      <c r="Q411" s="13">
        <v>1E-3</v>
      </c>
      <c r="R411" s="14">
        <v>1E-3</v>
      </c>
      <c r="S411" s="14">
        <v>1E-3</v>
      </c>
      <c r="T411" s="14">
        <v>0</v>
      </c>
      <c r="U411" s="13">
        <v>0</v>
      </c>
      <c r="V411" s="14">
        <v>0</v>
      </c>
      <c r="W411" s="14">
        <v>0</v>
      </c>
      <c r="X411" s="14">
        <v>4958.5681093403473</v>
      </c>
      <c r="Y411" s="13">
        <v>224592.66356248854</v>
      </c>
      <c r="Z411" s="14">
        <v>113061.14317018271</v>
      </c>
      <c r="AA411" s="14">
        <v>94989.761952169632</v>
      </c>
      <c r="AB411" s="15">
        <v>9002.4238658236427</v>
      </c>
    </row>
    <row r="412" spans="1:28" s="1" customFormat="1" x14ac:dyDescent="0.3">
      <c r="A412" s="327">
        <v>2</v>
      </c>
      <c r="B412" s="179">
        <v>2028</v>
      </c>
      <c r="C412" s="23" t="s">
        <v>1</v>
      </c>
      <c r="D412" s="13">
        <f t="shared" si="48"/>
        <v>148.00587327494563</v>
      </c>
      <c r="E412" s="14">
        <f t="shared" si="49"/>
        <v>2795.0175352733245</v>
      </c>
      <c r="F412" s="14">
        <f t="shared" si="50"/>
        <v>301.30417749786528</v>
      </c>
      <c r="G412" s="15">
        <f t="shared" si="51"/>
        <v>207.55165566170166</v>
      </c>
      <c r="H412" s="7">
        <v>12.957914439384043</v>
      </c>
      <c r="I412" s="8">
        <v>573.13779680710559</v>
      </c>
      <c r="J412" s="8">
        <v>75.041066112518251</v>
      </c>
      <c r="K412" s="9">
        <v>514.04067220571767</v>
      </c>
      <c r="L412" s="7">
        <v>75.727030312762338</v>
      </c>
      <c r="M412" s="8">
        <v>731.43265363501246</v>
      </c>
      <c r="N412" s="8">
        <v>80.12300090296668</v>
      </c>
      <c r="O412" s="8">
        <v>44.443632041068014</v>
      </c>
      <c r="P412" s="9">
        <v>5948.8051791145008</v>
      </c>
      <c r="Q412" s="13">
        <v>1E-3</v>
      </c>
      <c r="R412" s="14">
        <v>1E-3</v>
      </c>
      <c r="S412" s="14">
        <v>1E-3</v>
      </c>
      <c r="T412" s="14">
        <v>0</v>
      </c>
      <c r="U412" s="13">
        <v>0</v>
      </c>
      <c r="V412" s="14">
        <v>0</v>
      </c>
      <c r="W412" s="14">
        <v>0</v>
      </c>
      <c r="X412" s="14">
        <v>5479.2071389498506</v>
      </c>
      <c r="Y412" s="13">
        <v>262707.01981001551</v>
      </c>
      <c r="Z412" s="14">
        <v>112163.95720089329</v>
      </c>
      <c r="AA412" s="14">
        <v>92349.382031165587</v>
      </c>
      <c r="AB412" s="15">
        <v>9286.5960581203217</v>
      </c>
    </row>
    <row r="413" spans="1:28" s="1" customFormat="1" x14ac:dyDescent="0.3">
      <c r="A413" s="327">
        <v>2</v>
      </c>
      <c r="B413" s="179">
        <v>2029</v>
      </c>
      <c r="C413" s="23" t="s">
        <v>1</v>
      </c>
      <c r="D413" s="13">
        <f t="shared" si="48"/>
        <v>164.04292411687058</v>
      </c>
      <c r="E413" s="14">
        <f t="shared" si="49"/>
        <v>3023.8351690336831</v>
      </c>
      <c r="F413" s="14">
        <f t="shared" si="50"/>
        <v>340.38141506421556</v>
      </c>
      <c r="G413" s="15">
        <f t="shared" si="51"/>
        <v>230.69983472490392</v>
      </c>
      <c r="H413" s="7">
        <v>12.145977342114699</v>
      </c>
      <c r="I413" s="8">
        <v>628.00197832366371</v>
      </c>
      <c r="J413" s="8">
        <v>86.292173626488633</v>
      </c>
      <c r="K413" s="9">
        <v>553.80325446806137</v>
      </c>
      <c r="L413" s="7">
        <v>71.272574929209227</v>
      </c>
      <c r="M413" s="8">
        <v>800.9416111051811</v>
      </c>
      <c r="N413" s="8">
        <v>89.498733617986716</v>
      </c>
      <c r="O413" s="8">
        <v>44.417050462133076</v>
      </c>
      <c r="P413" s="9">
        <v>6634.738887102043</v>
      </c>
      <c r="Q413" s="13">
        <v>1E-3</v>
      </c>
      <c r="R413" s="14">
        <v>1E-3</v>
      </c>
      <c r="S413" s="14">
        <v>1E-3</v>
      </c>
      <c r="T413" s="14">
        <v>0</v>
      </c>
      <c r="U413" s="13">
        <v>0</v>
      </c>
      <c r="V413" s="14">
        <v>0</v>
      </c>
      <c r="W413" s="14">
        <v>0</v>
      </c>
      <c r="X413" s="14">
        <v>6125.3516830961125</v>
      </c>
      <c r="Y413" s="13">
        <v>310636.77696858934</v>
      </c>
      <c r="Z413" s="14">
        <v>110745.20668457274</v>
      </c>
      <c r="AA413" s="14">
        <v>90724.016066200973</v>
      </c>
      <c r="AB413" s="15">
        <v>9581.1936023550406</v>
      </c>
    </row>
    <row r="414" spans="1:28" s="1" customFormat="1" x14ac:dyDescent="0.3">
      <c r="A414" s="327">
        <v>2</v>
      </c>
      <c r="B414" s="179">
        <v>2030</v>
      </c>
      <c r="C414" s="23" t="s">
        <v>1</v>
      </c>
      <c r="D414" s="13">
        <f t="shared" si="48"/>
        <v>182.31412643560517</v>
      </c>
      <c r="E414" s="14">
        <f t="shared" si="49"/>
        <v>3276.1252336636426</v>
      </c>
      <c r="F414" s="14">
        <f t="shared" si="50"/>
        <v>397.39510592168335</v>
      </c>
      <c r="G414" s="15">
        <f t="shared" si="51"/>
        <v>257.88220918491493</v>
      </c>
      <c r="H414" s="7">
        <v>11.287839653951409</v>
      </c>
      <c r="I414" s="8">
        <v>692.25794249069622</v>
      </c>
      <c r="J414" s="8">
        <v>101.50654006956593</v>
      </c>
      <c r="K414" s="9">
        <v>599.93211202870157</v>
      </c>
      <c r="L414" s="7">
        <v>66.546448441891599</v>
      </c>
      <c r="M414" s="8">
        <v>881.01053019495021</v>
      </c>
      <c r="N414" s="8">
        <v>99.374870743595196</v>
      </c>
      <c r="O414" s="8">
        <v>44.260906905010756</v>
      </c>
      <c r="P414" s="9">
        <v>7481.3795432909828</v>
      </c>
      <c r="Q414" s="13">
        <v>1E-3</v>
      </c>
      <c r="R414" s="14">
        <v>1E-3</v>
      </c>
      <c r="S414" s="14">
        <v>1E-3</v>
      </c>
      <c r="T414" s="14">
        <v>0</v>
      </c>
      <c r="U414" s="13">
        <v>0</v>
      </c>
      <c r="V414" s="14">
        <v>0</v>
      </c>
      <c r="W414" s="14">
        <v>0</v>
      </c>
      <c r="X414" s="14">
        <v>6808.4673998720482</v>
      </c>
      <c r="Y414" s="13">
        <v>371481.61531077768</v>
      </c>
      <c r="Z414" s="14">
        <v>108847.98244879144</v>
      </c>
      <c r="AA414" s="14">
        <v>90044.320591901764</v>
      </c>
      <c r="AB414" s="15">
        <v>9886.6033211592476</v>
      </c>
    </row>
    <row r="415" spans="1:28" s="1" customFormat="1" x14ac:dyDescent="0.3">
      <c r="A415" s="327">
        <v>3</v>
      </c>
      <c r="B415" s="179">
        <v>2018</v>
      </c>
      <c r="C415" s="23" t="s">
        <v>2</v>
      </c>
      <c r="D415" s="13">
        <f t="shared" si="48"/>
        <v>335.90545398292721</v>
      </c>
      <c r="E415" s="14">
        <f t="shared" si="49"/>
        <v>289.99579771538401</v>
      </c>
      <c r="F415" s="14">
        <f t="shared" si="50"/>
        <v>23.781911346745357</v>
      </c>
      <c r="G415" s="15">
        <f t="shared" si="51"/>
        <v>138.22392833777454</v>
      </c>
      <c r="H415" s="7">
        <v>97.043212590161858</v>
      </c>
      <c r="I415" s="8">
        <v>82.8119700845659</v>
      </c>
      <c r="J415" s="8">
        <v>6.4309587999049436</v>
      </c>
      <c r="K415" s="9">
        <v>430.27491767376745</v>
      </c>
      <c r="L415" s="7">
        <v>101.39359082091111</v>
      </c>
      <c r="M415" s="8">
        <v>88.501306752352946</v>
      </c>
      <c r="N415" s="8">
        <v>6.7414787438819701</v>
      </c>
      <c r="O415" s="8">
        <v>30.359288697347203</v>
      </c>
      <c r="P415" s="9">
        <v>1182.1128043851913</v>
      </c>
      <c r="Q415" s="13">
        <v>1E-3</v>
      </c>
      <c r="R415" s="14">
        <v>1E-3</v>
      </c>
      <c r="S415" s="14">
        <v>1E-3</v>
      </c>
      <c r="T415" s="14">
        <v>0</v>
      </c>
      <c r="U415" s="13">
        <v>0</v>
      </c>
      <c r="V415" s="14">
        <v>0</v>
      </c>
      <c r="W415" s="14">
        <v>0</v>
      </c>
      <c r="X415" s="14">
        <v>782.19617540877118</v>
      </c>
      <c r="Y415" s="13">
        <v>79612.218468440959</v>
      </c>
      <c r="Z415" s="14">
        <v>80542.744492645958</v>
      </c>
      <c r="AA415" s="14">
        <v>85054.8072214719</v>
      </c>
      <c r="AB415" s="15">
        <v>7388.6490268978041</v>
      </c>
    </row>
    <row r="416" spans="1:28" s="1" customFormat="1" ht="16.2" thickBot="1" x14ac:dyDescent="0.35">
      <c r="A416" s="409">
        <v>3</v>
      </c>
      <c r="B416" s="180">
        <v>2019</v>
      </c>
      <c r="C416" s="24" t="s">
        <v>2</v>
      </c>
      <c r="D416" s="19">
        <f t="shared" si="48"/>
        <v>504.46789948845833</v>
      </c>
      <c r="E416" s="20">
        <f t="shared" si="49"/>
        <v>351.41314059372337</v>
      </c>
      <c r="F416" s="20">
        <f t="shared" si="50"/>
        <v>29.549209842481392</v>
      </c>
      <c r="G416" s="21">
        <f t="shared" si="51"/>
        <v>135.88872209888157</v>
      </c>
      <c r="H416" s="16">
        <v>89.05341848328132</v>
      </c>
      <c r="I416" s="17">
        <v>86.125504141509253</v>
      </c>
      <c r="J416" s="17">
        <v>6.9974938925982082</v>
      </c>
      <c r="K416" s="18">
        <v>423.05826879736992</v>
      </c>
      <c r="L416" s="16">
        <v>70.765091414396466</v>
      </c>
      <c r="M416" s="17">
        <v>84.954183894917875</v>
      </c>
      <c r="N416" s="17">
        <v>7.6663944242671489</v>
      </c>
      <c r="O416" s="17">
        <v>45.030893312510969</v>
      </c>
      <c r="P416" s="18">
        <v>1319.4490566314998</v>
      </c>
      <c r="Q416" s="19">
        <v>1E-3</v>
      </c>
      <c r="R416" s="20">
        <v>1E-3</v>
      </c>
      <c r="S416" s="20">
        <v>1E-3</v>
      </c>
      <c r="T416" s="20">
        <v>0</v>
      </c>
      <c r="U416" s="19">
        <v>0</v>
      </c>
      <c r="V416" s="20">
        <v>0</v>
      </c>
      <c r="W416" s="20">
        <v>0</v>
      </c>
      <c r="X416" s="20">
        <v>941.42068114664085</v>
      </c>
      <c r="Y416" s="19">
        <v>130289.90785359708</v>
      </c>
      <c r="Z416" s="20">
        <v>93845.630446187133</v>
      </c>
      <c r="AA416" s="20">
        <v>97125.033163083048</v>
      </c>
      <c r="AB416" s="21">
        <v>7387.7308134384975</v>
      </c>
    </row>
    <row r="417" spans="1:28" s="1" customFormat="1" x14ac:dyDescent="0.3">
      <c r="A417" s="47">
        <v>3</v>
      </c>
      <c r="B417" s="178">
        <v>2020</v>
      </c>
      <c r="C417" s="22" t="s">
        <v>2</v>
      </c>
      <c r="D417" s="10">
        <f t="shared" si="48"/>
        <v>495.22641125285804</v>
      </c>
      <c r="E417" s="11">
        <f t="shared" si="49"/>
        <v>404.03368242141602</v>
      </c>
      <c r="F417" s="11">
        <f t="shared" si="50"/>
        <v>29.142063780901008</v>
      </c>
      <c r="G417" s="12">
        <f t="shared" si="51"/>
        <v>143.57686417159488</v>
      </c>
      <c r="H417" s="4">
        <v>88.247412860277294</v>
      </c>
      <c r="I417" s="5">
        <v>92.208947570304957</v>
      </c>
      <c r="J417" s="5">
        <v>7.0491214898556418</v>
      </c>
      <c r="K417" s="6">
        <v>434.74822936575561</v>
      </c>
      <c r="L417" s="4">
        <v>82.229634104639203</v>
      </c>
      <c r="M417" s="5">
        <v>92.088559880761949</v>
      </c>
      <c r="N417" s="5">
        <v>7.8370743343390696</v>
      </c>
      <c r="O417" s="5">
        <v>45.793347214033986</v>
      </c>
      <c r="P417" s="6">
        <v>1356.6872343969249</v>
      </c>
      <c r="Q417" s="10">
        <v>1E-3</v>
      </c>
      <c r="R417" s="11">
        <v>1E-3</v>
      </c>
      <c r="S417" s="11">
        <v>1E-3</v>
      </c>
      <c r="T417" s="11">
        <v>0</v>
      </c>
      <c r="U417" s="10">
        <v>0</v>
      </c>
      <c r="V417" s="11">
        <v>0</v>
      </c>
      <c r="W417" s="11">
        <v>0</v>
      </c>
      <c r="X417" s="11">
        <v>967.7313522452032</v>
      </c>
      <c r="Y417" s="10">
        <v>129071.2904734094</v>
      </c>
      <c r="Z417" s="11">
        <v>100779.53322921583</v>
      </c>
      <c r="AA417" s="11">
        <v>95085.248271760109</v>
      </c>
      <c r="AB417" s="12">
        <v>7595.8167345828797</v>
      </c>
    </row>
    <row r="418" spans="1:28" s="1" customFormat="1" x14ac:dyDescent="0.3">
      <c r="A418" s="327">
        <v>3</v>
      </c>
      <c r="B418" s="179">
        <v>2021</v>
      </c>
      <c r="C418" s="23" t="s">
        <v>2</v>
      </c>
      <c r="D418" s="13">
        <f t="shared" si="48"/>
        <v>539.74082687129567</v>
      </c>
      <c r="E418" s="14">
        <f t="shared" si="49"/>
        <v>448.41146788843565</v>
      </c>
      <c r="F418" s="14">
        <f t="shared" si="50"/>
        <v>31.754897639496097</v>
      </c>
      <c r="G418" s="15">
        <f t="shared" si="51"/>
        <v>153.88442374253376</v>
      </c>
      <c r="H418" s="7">
        <v>90.925257404629875</v>
      </c>
      <c r="I418" s="8">
        <v>97.563226087572303</v>
      </c>
      <c r="J418" s="8">
        <v>7.4747803724059345</v>
      </c>
      <c r="K418" s="9">
        <v>451.46523578632292</v>
      </c>
      <c r="L418" s="7">
        <v>86.049636233697868</v>
      </c>
      <c r="M418" s="8">
        <v>97.575627122825068</v>
      </c>
      <c r="N418" s="8">
        <v>8.5023167675078977</v>
      </c>
      <c r="O418" s="8">
        <v>48.54711942359156</v>
      </c>
      <c r="P418" s="9">
        <v>1435.4040400033441</v>
      </c>
      <c r="Q418" s="13">
        <v>1E-3</v>
      </c>
      <c r="R418" s="14">
        <v>1E-3</v>
      </c>
      <c r="S418" s="14">
        <v>1E-3</v>
      </c>
      <c r="T418" s="14">
        <v>0</v>
      </c>
      <c r="U418" s="13">
        <v>0</v>
      </c>
      <c r="V418" s="14">
        <v>0</v>
      </c>
      <c r="W418" s="14">
        <v>0</v>
      </c>
      <c r="X418" s="14">
        <v>1032.4849236406128</v>
      </c>
      <c r="Y418" s="13">
        <v>136530.14984379557</v>
      </c>
      <c r="Z418" s="14">
        <v>105710.56508706162</v>
      </c>
      <c r="AA418" s="14">
        <v>97710.248237477746</v>
      </c>
      <c r="AB418" s="15">
        <v>7839.6772675392349</v>
      </c>
    </row>
    <row r="419" spans="1:28" s="1" customFormat="1" x14ac:dyDescent="0.3">
      <c r="A419" s="327">
        <v>3</v>
      </c>
      <c r="B419" s="179">
        <v>2022</v>
      </c>
      <c r="C419" s="23" t="s">
        <v>2</v>
      </c>
      <c r="D419" s="13">
        <f t="shared" si="48"/>
        <v>587.50129699146805</v>
      </c>
      <c r="E419" s="14">
        <f t="shared" si="49"/>
        <v>487.83839527007643</v>
      </c>
      <c r="F419" s="14">
        <f t="shared" si="50"/>
        <v>34.600220468037065</v>
      </c>
      <c r="G419" s="15">
        <f t="shared" si="51"/>
        <v>165.50137188311555</v>
      </c>
      <c r="H419" s="7">
        <v>93.709419597620482</v>
      </c>
      <c r="I419" s="8">
        <v>103.04889981084577</v>
      </c>
      <c r="J419" s="8">
        <v>7.9983614724363434</v>
      </c>
      <c r="K419" s="9">
        <v>470.46985156341196</v>
      </c>
      <c r="L419" s="7">
        <v>89.972661339772827</v>
      </c>
      <c r="M419" s="8">
        <v>104.89915747077555</v>
      </c>
      <c r="N419" s="8">
        <v>9.2867608393639678</v>
      </c>
      <c r="O419" s="8">
        <v>50.843327350376896</v>
      </c>
      <c r="P419" s="9">
        <v>1511.4290064386032</v>
      </c>
      <c r="Q419" s="13">
        <v>1E-3</v>
      </c>
      <c r="R419" s="14">
        <v>1E-3</v>
      </c>
      <c r="S419" s="14">
        <v>1E-3</v>
      </c>
      <c r="T419" s="14">
        <v>0</v>
      </c>
      <c r="U419" s="13">
        <v>0</v>
      </c>
      <c r="V419" s="14">
        <v>0</v>
      </c>
      <c r="W419" s="14">
        <v>0</v>
      </c>
      <c r="X419" s="14">
        <v>1091.8014822255682</v>
      </c>
      <c r="Y419" s="13">
        <v>144196.06789611236</v>
      </c>
      <c r="Z419" s="14">
        <v>108883.09445134744</v>
      </c>
      <c r="AA419" s="14">
        <v>99496.012215417664</v>
      </c>
      <c r="AB419" s="15">
        <v>8090.9149452663642</v>
      </c>
    </row>
    <row r="420" spans="1:28" s="1" customFormat="1" x14ac:dyDescent="0.3">
      <c r="A420" s="327">
        <v>3</v>
      </c>
      <c r="B420" s="179">
        <v>2023</v>
      </c>
      <c r="C420" s="23" t="s">
        <v>2</v>
      </c>
      <c r="D420" s="13">
        <f t="shared" si="48"/>
        <v>641.4398469167603</v>
      </c>
      <c r="E420" s="14">
        <f t="shared" si="49"/>
        <v>526.68537232295284</v>
      </c>
      <c r="F420" s="14">
        <f t="shared" si="50"/>
        <v>37.657551051996016</v>
      </c>
      <c r="G420" s="15">
        <f t="shared" si="51"/>
        <v>178.26002970357632</v>
      </c>
      <c r="H420" s="7">
        <v>96.754847858637731</v>
      </c>
      <c r="I420" s="8">
        <v>109.18742946190459</v>
      </c>
      <c r="J420" s="8">
        <v>8.6288439407179833</v>
      </c>
      <c r="K420" s="9">
        <v>491.7649645186371</v>
      </c>
      <c r="L420" s="7">
        <v>93.805015013962503</v>
      </c>
      <c r="M420" s="8">
        <v>113.78001882261742</v>
      </c>
      <c r="N420" s="8">
        <v>10.226372468334752</v>
      </c>
      <c r="O420" s="8">
        <v>52.840779826487193</v>
      </c>
      <c r="P420" s="9">
        <v>1592.235662168704</v>
      </c>
      <c r="Q420" s="13">
        <v>1E-3</v>
      </c>
      <c r="R420" s="14">
        <v>1E-3</v>
      </c>
      <c r="S420" s="14">
        <v>1E-3</v>
      </c>
      <c r="T420" s="14">
        <v>0</v>
      </c>
      <c r="U420" s="13">
        <v>0</v>
      </c>
      <c r="V420" s="14">
        <v>0</v>
      </c>
      <c r="W420" s="14">
        <v>0</v>
      </c>
      <c r="X420" s="14">
        <v>1153.3104774765541</v>
      </c>
      <c r="Y420" s="13">
        <v>152479.3517389466</v>
      </c>
      <c r="Z420" s="14">
        <v>110944.67213970267</v>
      </c>
      <c r="AA420" s="14">
        <v>100375.40140328932</v>
      </c>
      <c r="AB420" s="15">
        <v>8337.2769086864719</v>
      </c>
    </row>
    <row r="421" spans="1:28" s="1" customFormat="1" x14ac:dyDescent="0.3">
      <c r="A421" s="327">
        <v>3</v>
      </c>
      <c r="B421" s="179">
        <v>2024</v>
      </c>
      <c r="C421" s="23" t="s">
        <v>2</v>
      </c>
      <c r="D421" s="13">
        <f t="shared" ref="D421:D452" si="52">Y421*H421/23000</f>
        <v>698.19269334572095</v>
      </c>
      <c r="E421" s="14">
        <f t="shared" ref="E421:E452" si="53">Z421*I421/23000</f>
        <v>567.61569802830184</v>
      </c>
      <c r="F421" s="14">
        <f t="shared" ref="F421:F452" si="54">AA421*J421/23000</f>
        <v>40.905918028568493</v>
      </c>
      <c r="G421" s="15">
        <f t="shared" ref="G421:G452" si="55">AB421*K421/23000</f>
        <v>192.858093261964</v>
      </c>
      <c r="H421" s="7">
        <v>99.825390789155762</v>
      </c>
      <c r="I421" s="8">
        <v>116.32101558563699</v>
      </c>
      <c r="J421" s="8">
        <v>9.3784367149099932</v>
      </c>
      <c r="K421" s="9">
        <v>516.19940852541583</v>
      </c>
      <c r="L421" s="7">
        <v>97.88344341165363</v>
      </c>
      <c r="M421" s="8">
        <v>124.10376268650336</v>
      </c>
      <c r="N421" s="8">
        <v>11.363083153992786</v>
      </c>
      <c r="O421" s="8">
        <v>54.468187583634403</v>
      </c>
      <c r="P421" s="9">
        <v>1678.5687575690713</v>
      </c>
      <c r="Q421" s="13">
        <v>1E-3</v>
      </c>
      <c r="R421" s="14">
        <v>1E-3</v>
      </c>
      <c r="S421" s="14">
        <v>1E-3</v>
      </c>
      <c r="T421" s="14">
        <v>0</v>
      </c>
      <c r="U421" s="13">
        <v>0</v>
      </c>
      <c r="V421" s="14">
        <v>0</v>
      </c>
      <c r="W421" s="14">
        <v>0</v>
      </c>
      <c r="X421" s="14">
        <v>1216.8365366272897</v>
      </c>
      <c r="Y421" s="13">
        <v>160865.20493437469</v>
      </c>
      <c r="Z421" s="14">
        <v>112233.89848276874</v>
      </c>
      <c r="AA421" s="14">
        <v>100319.07696954638</v>
      </c>
      <c r="AB421" s="15">
        <v>8593.0670817627888</v>
      </c>
    </row>
    <row r="422" spans="1:28" s="1" customFormat="1" x14ac:dyDescent="0.3">
      <c r="A422" s="327">
        <v>3</v>
      </c>
      <c r="B422" s="179">
        <v>2025</v>
      </c>
      <c r="C422" s="23" t="s">
        <v>2</v>
      </c>
      <c r="D422" s="13">
        <f t="shared" si="52"/>
        <v>758.89462719935636</v>
      </c>
      <c r="E422" s="14">
        <f t="shared" si="53"/>
        <v>610.57197222519665</v>
      </c>
      <c r="F422" s="14">
        <f t="shared" si="54"/>
        <v>44.417907295264321</v>
      </c>
      <c r="G422" s="15">
        <f t="shared" si="55"/>
        <v>209.55507477589686</v>
      </c>
      <c r="H422" s="7">
        <v>102.98658737002762</v>
      </c>
      <c r="I422" s="8">
        <v>124.6210376248859</v>
      </c>
      <c r="J422" s="8">
        <v>10.283449458867112</v>
      </c>
      <c r="K422" s="9">
        <v>544.07451999778755</v>
      </c>
      <c r="L422" s="7">
        <v>102.10536271131862</v>
      </c>
      <c r="M422" s="8">
        <v>136.08812409598568</v>
      </c>
      <c r="N422" s="8">
        <v>12.717486153712084</v>
      </c>
      <c r="O422" s="8">
        <v>55.724489111962704</v>
      </c>
      <c r="P422" s="9">
        <v>1770.0926522436323</v>
      </c>
      <c r="Q422" s="13">
        <v>1E-3</v>
      </c>
      <c r="R422" s="14">
        <v>1E-3</v>
      </c>
      <c r="S422" s="14">
        <v>1E-3</v>
      </c>
      <c r="T422" s="14">
        <v>0</v>
      </c>
      <c r="U422" s="13">
        <v>0</v>
      </c>
      <c r="V422" s="14">
        <v>0</v>
      </c>
      <c r="W422" s="14">
        <v>0</v>
      </c>
      <c r="X422" s="14">
        <v>1281.7416213578074</v>
      </c>
      <c r="Y422" s="13">
        <v>169483.97719861753</v>
      </c>
      <c r="Z422" s="14">
        <v>112686.8755775406</v>
      </c>
      <c r="AA422" s="14">
        <v>99345.251014986396</v>
      </c>
      <c r="AB422" s="15">
        <v>8858.6517888491217</v>
      </c>
    </row>
    <row r="423" spans="1:28" s="1" customFormat="1" ht="16.2" thickBot="1" x14ac:dyDescent="0.35">
      <c r="A423" s="409">
        <v>3</v>
      </c>
      <c r="B423" s="180">
        <v>2026</v>
      </c>
      <c r="C423" s="24" t="s">
        <v>2</v>
      </c>
      <c r="D423" s="19">
        <f t="shared" si="52"/>
        <v>836.45376137078915</v>
      </c>
      <c r="E423" s="20">
        <f t="shared" si="53"/>
        <v>662.37647303897052</v>
      </c>
      <c r="F423" s="20">
        <f t="shared" si="54"/>
        <v>48.583306385797968</v>
      </c>
      <c r="G423" s="21">
        <f t="shared" si="55"/>
        <v>228.92348393864961</v>
      </c>
      <c r="H423" s="16">
        <v>99.09063114135985</v>
      </c>
      <c r="I423" s="17">
        <v>134.42123405229927</v>
      </c>
      <c r="J423" s="17">
        <v>11.375500171625509</v>
      </c>
      <c r="K423" s="18">
        <v>577.13702438722999</v>
      </c>
      <c r="L423" s="16">
        <v>99.192329352383467</v>
      </c>
      <c r="M423" s="17">
        <v>150.03401225347037</v>
      </c>
      <c r="N423" s="17">
        <v>14.367110031113356</v>
      </c>
      <c r="O423" s="17">
        <v>59.364457016743408</v>
      </c>
      <c r="P423" s="18">
        <v>1851.6149467467485</v>
      </c>
      <c r="Q423" s="19">
        <v>1E-3</v>
      </c>
      <c r="R423" s="20">
        <v>1E-3</v>
      </c>
      <c r="S423" s="20">
        <v>1E-3</v>
      </c>
      <c r="T423" s="20">
        <v>0</v>
      </c>
      <c r="U423" s="19">
        <v>0</v>
      </c>
      <c r="V423" s="20">
        <v>0</v>
      </c>
      <c r="W423" s="20">
        <v>0</v>
      </c>
      <c r="X423" s="20">
        <v>1333.841379376262</v>
      </c>
      <c r="Y423" s="19">
        <v>194149.90388024825</v>
      </c>
      <c r="Z423" s="20">
        <v>113335.21067042855</v>
      </c>
      <c r="AA423" s="20">
        <v>98230.058460249609</v>
      </c>
      <c r="AB423" s="21">
        <v>9123.0330200687822</v>
      </c>
    </row>
    <row r="424" spans="1:28" s="1" customFormat="1" x14ac:dyDescent="0.3">
      <c r="A424" s="47">
        <v>3</v>
      </c>
      <c r="B424" s="178">
        <v>2027</v>
      </c>
      <c r="C424" s="22" t="s">
        <v>2</v>
      </c>
      <c r="D424" s="10">
        <f t="shared" si="52"/>
        <v>929.96446375898552</v>
      </c>
      <c r="E424" s="11">
        <f t="shared" si="53"/>
        <v>716.64981218308776</v>
      </c>
      <c r="F424" s="11">
        <f t="shared" si="54"/>
        <v>53.144724584732415</v>
      </c>
      <c r="G424" s="12">
        <f t="shared" si="55"/>
        <v>251.2765918633915</v>
      </c>
      <c r="H424" s="4">
        <v>94.787892234957312</v>
      </c>
      <c r="I424" s="5">
        <v>145.67760747081113</v>
      </c>
      <c r="J424" s="5">
        <v>12.689244697079092</v>
      </c>
      <c r="K424" s="6">
        <v>615.0158880959757</v>
      </c>
      <c r="L424" s="4">
        <v>95.068253009071455</v>
      </c>
      <c r="M424" s="5">
        <v>166.51122664749346</v>
      </c>
      <c r="N424" s="5">
        <v>16.362895234386915</v>
      </c>
      <c r="O424" s="5">
        <v>63.27639924825165</v>
      </c>
      <c r="P424" s="6">
        <v>1944.7095658015669</v>
      </c>
      <c r="Q424" s="10">
        <v>1E-3</v>
      </c>
      <c r="R424" s="11">
        <v>1E-3</v>
      </c>
      <c r="S424" s="11">
        <v>1E-3</v>
      </c>
      <c r="T424" s="11">
        <v>0</v>
      </c>
      <c r="U424" s="10">
        <v>0</v>
      </c>
      <c r="V424" s="11">
        <v>0</v>
      </c>
      <c r="W424" s="11">
        <v>0</v>
      </c>
      <c r="X424" s="11">
        <v>1392.9690769538427</v>
      </c>
      <c r="Y424" s="10">
        <v>225653.10992924939</v>
      </c>
      <c r="Z424" s="11">
        <v>113146.7352215655</v>
      </c>
      <c r="AA424" s="11">
        <v>96327.929252574875</v>
      </c>
      <c r="AB424" s="12">
        <v>9397.093188519566</v>
      </c>
    </row>
    <row r="425" spans="1:28" s="1" customFormat="1" x14ac:dyDescent="0.3">
      <c r="A425" s="327">
        <v>3</v>
      </c>
      <c r="B425" s="179">
        <v>2028</v>
      </c>
      <c r="C425" s="23" t="s">
        <v>2</v>
      </c>
      <c r="D425" s="13">
        <f t="shared" si="52"/>
        <v>1027.8935731131287</v>
      </c>
      <c r="E425" s="14">
        <f t="shared" si="53"/>
        <v>774.89177900431196</v>
      </c>
      <c r="F425" s="14">
        <f t="shared" si="54"/>
        <v>58.131222275103866</v>
      </c>
      <c r="G425" s="15">
        <f t="shared" si="55"/>
        <v>277.10263721567469</v>
      </c>
      <c r="H425" s="7">
        <v>89.645029201953577</v>
      </c>
      <c r="I425" s="8">
        <v>158.77734087640258</v>
      </c>
      <c r="J425" s="8">
        <v>14.270773869066081</v>
      </c>
      <c r="K425" s="9">
        <v>658.32348431571654</v>
      </c>
      <c r="L425" s="7">
        <v>90.601111440238128</v>
      </c>
      <c r="M425" s="8">
        <v>185.80364197068087</v>
      </c>
      <c r="N425" s="8">
        <v>18.792978082464458</v>
      </c>
      <c r="O425" s="8">
        <v>67.218735868970668</v>
      </c>
      <c r="P425" s="9">
        <v>2048.6290485974559</v>
      </c>
      <c r="Q425" s="13">
        <v>1E-3</v>
      </c>
      <c r="R425" s="14">
        <v>1E-3</v>
      </c>
      <c r="S425" s="14">
        <v>1E-3</v>
      </c>
      <c r="T425" s="14">
        <v>0</v>
      </c>
      <c r="U425" s="13">
        <v>0</v>
      </c>
      <c r="V425" s="14">
        <v>0</v>
      </c>
      <c r="W425" s="14">
        <v>0</v>
      </c>
      <c r="X425" s="14">
        <v>1457.5233001507097</v>
      </c>
      <c r="Y425" s="13">
        <v>263724.07251206244</v>
      </c>
      <c r="Z425" s="14">
        <v>112248.45320323631</v>
      </c>
      <c r="AA425" s="14">
        <v>93689.250813900464</v>
      </c>
      <c r="AB425" s="15">
        <v>9681.1989968506168</v>
      </c>
    </row>
    <row r="426" spans="1:28" s="1" customFormat="1" x14ac:dyDescent="0.3">
      <c r="A426" s="327">
        <v>3</v>
      </c>
      <c r="B426" s="179">
        <v>2029</v>
      </c>
      <c r="C426" s="23" t="s">
        <v>2</v>
      </c>
      <c r="D426" s="13">
        <f t="shared" si="52"/>
        <v>1137.6016824316307</v>
      </c>
      <c r="E426" s="14">
        <f t="shared" si="53"/>
        <v>838.7266588472163</v>
      </c>
      <c r="F426" s="14">
        <f t="shared" si="54"/>
        <v>65.709277911621172</v>
      </c>
      <c r="G426" s="15">
        <f t="shared" si="55"/>
        <v>307.43038974684907</v>
      </c>
      <c r="H426" s="7">
        <v>83.991876358299294</v>
      </c>
      <c r="I426" s="8">
        <v>174.03472938800041</v>
      </c>
      <c r="J426" s="8">
        <v>16.415365511443145</v>
      </c>
      <c r="K426" s="9">
        <v>708.81096823418227</v>
      </c>
      <c r="L426" s="7">
        <v>85.638478627778198</v>
      </c>
      <c r="M426" s="8">
        <v>208.56770881012795</v>
      </c>
      <c r="N426" s="8">
        <v>21.448844227463944</v>
      </c>
      <c r="O426" s="8">
        <v>72.032183081862001</v>
      </c>
      <c r="P426" s="9">
        <v>2180.4046761492177</v>
      </c>
      <c r="Q426" s="13">
        <v>1E-3</v>
      </c>
      <c r="R426" s="14">
        <v>1E-3</v>
      </c>
      <c r="S426" s="14">
        <v>1E-3</v>
      </c>
      <c r="T426" s="14">
        <v>0</v>
      </c>
      <c r="U426" s="13">
        <v>0</v>
      </c>
      <c r="V426" s="14">
        <v>0</v>
      </c>
      <c r="W426" s="14">
        <v>0</v>
      </c>
      <c r="X426" s="14">
        <v>1543.6248909968974</v>
      </c>
      <c r="Y426" s="13">
        <v>311516.3016993624</v>
      </c>
      <c r="Z426" s="14">
        <v>110844.04372232189</v>
      </c>
      <c r="AA426" s="14">
        <v>92066.996066200969</v>
      </c>
      <c r="AB426" s="15">
        <v>9975.7188884828211</v>
      </c>
    </row>
    <row r="427" spans="1:28" s="1" customFormat="1" x14ac:dyDescent="0.3">
      <c r="A427" s="327">
        <v>3</v>
      </c>
      <c r="B427" s="179">
        <v>2030</v>
      </c>
      <c r="C427" s="23" t="s">
        <v>2</v>
      </c>
      <c r="D427" s="13">
        <f t="shared" si="52"/>
        <v>1262.6028004545949</v>
      </c>
      <c r="E427" s="14">
        <f t="shared" si="53"/>
        <v>909.30250113087379</v>
      </c>
      <c r="F427" s="14">
        <f t="shared" si="54"/>
        <v>76.738818037090411</v>
      </c>
      <c r="G427" s="15">
        <f t="shared" si="55"/>
        <v>343.00822957302086</v>
      </c>
      <c r="H427" s="7">
        <v>78.028017874039236</v>
      </c>
      <c r="I427" s="8">
        <v>191.91843681951701</v>
      </c>
      <c r="J427" s="8">
        <v>19.312962837022042</v>
      </c>
      <c r="K427" s="9">
        <v>767.35279504958999</v>
      </c>
      <c r="L427" s="7">
        <v>80.177993400927676</v>
      </c>
      <c r="M427" s="8">
        <v>235.36303813247955</v>
      </c>
      <c r="N427" s="8">
        <v>24.327911265754981</v>
      </c>
      <c r="O427" s="8">
        <v>77.60773694827796</v>
      </c>
      <c r="P427" s="9">
        <v>2346.9648131241215</v>
      </c>
      <c r="Q427" s="13">
        <v>1E-3</v>
      </c>
      <c r="R427" s="14">
        <v>1E-3</v>
      </c>
      <c r="S427" s="14">
        <v>1E-3</v>
      </c>
      <c r="T427" s="14">
        <v>0</v>
      </c>
      <c r="U427" s="13">
        <v>0</v>
      </c>
      <c r="V427" s="14">
        <v>0</v>
      </c>
      <c r="W427" s="14">
        <v>0</v>
      </c>
      <c r="X427" s="14">
        <v>1657.2187550228093</v>
      </c>
      <c r="Y427" s="13">
        <v>372172.26839383238</v>
      </c>
      <c r="Z427" s="14">
        <v>108973.15480783067</v>
      </c>
      <c r="AA427" s="14">
        <v>91389.023514800705</v>
      </c>
      <c r="AB427" s="15">
        <v>10281.04586452916</v>
      </c>
    </row>
    <row r="428" spans="1:28" s="1" customFormat="1" x14ac:dyDescent="0.3">
      <c r="A428" s="327">
        <v>4</v>
      </c>
      <c r="B428" s="179">
        <v>2018</v>
      </c>
      <c r="C428" s="23" t="s">
        <v>3</v>
      </c>
      <c r="D428" s="13">
        <f t="shared" si="52"/>
        <v>211.66039127764429</v>
      </c>
      <c r="E428" s="14">
        <f t="shared" si="53"/>
        <v>204.00078832850593</v>
      </c>
      <c r="F428" s="14">
        <f t="shared" si="54"/>
        <v>18.766458267973693</v>
      </c>
      <c r="G428" s="15">
        <f t="shared" si="55"/>
        <v>105.19047870871012</v>
      </c>
      <c r="H428" s="7">
        <v>58.980659438163073</v>
      </c>
      <c r="I428" s="8">
        <v>58.138044069897646</v>
      </c>
      <c r="J428" s="8">
        <v>5.147024208227311</v>
      </c>
      <c r="K428" s="9">
        <v>312.95915404968321</v>
      </c>
      <c r="L428" s="7">
        <v>73.273547456555377</v>
      </c>
      <c r="M428" s="8">
        <v>76.396207453537386</v>
      </c>
      <c r="N428" s="8">
        <v>6.6961833275157927</v>
      </c>
      <c r="O428" s="8">
        <v>18.402649429558512</v>
      </c>
      <c r="P428" s="9">
        <v>787.98536010137286</v>
      </c>
      <c r="Q428" s="13">
        <v>1E-3</v>
      </c>
      <c r="R428" s="14">
        <v>1E-3</v>
      </c>
      <c r="S428" s="14">
        <v>1E-3</v>
      </c>
      <c r="T428" s="14">
        <v>0</v>
      </c>
      <c r="U428" s="13">
        <v>0</v>
      </c>
      <c r="V428" s="14">
        <v>0</v>
      </c>
      <c r="W428" s="14">
        <v>0</v>
      </c>
      <c r="X428" s="14">
        <v>321.35190063861182</v>
      </c>
      <c r="Y428" s="13">
        <v>82538.734659109075</v>
      </c>
      <c r="Z428" s="14">
        <v>80704.781294578162</v>
      </c>
      <c r="AA428" s="14">
        <v>83859.823210750415</v>
      </c>
      <c r="AB428" s="15">
        <v>7730.6606277324245</v>
      </c>
    </row>
    <row r="429" spans="1:28" s="1" customFormat="1" x14ac:dyDescent="0.3">
      <c r="A429" s="327">
        <v>4</v>
      </c>
      <c r="B429" s="179">
        <v>2019</v>
      </c>
      <c r="C429" s="23" t="s">
        <v>3</v>
      </c>
      <c r="D429" s="13">
        <f t="shared" si="52"/>
        <v>312.12173704117328</v>
      </c>
      <c r="E429" s="14">
        <f t="shared" si="53"/>
        <v>255.44973728373682</v>
      </c>
      <c r="F429" s="14">
        <f t="shared" si="54"/>
        <v>23.639745139999224</v>
      </c>
      <c r="G429" s="15">
        <f t="shared" si="55"/>
        <v>106.22327889356194</v>
      </c>
      <c r="H429" s="7">
        <v>56.27126901157385</v>
      </c>
      <c r="I429" s="8">
        <v>61.815253185339657</v>
      </c>
      <c r="J429" s="8">
        <v>5.6423821593108974</v>
      </c>
      <c r="K429" s="9">
        <v>316.08454882285571</v>
      </c>
      <c r="L429" s="7">
        <v>55.010602358267022</v>
      </c>
      <c r="M429" s="8">
        <v>71.281679544793718</v>
      </c>
      <c r="N429" s="8">
        <v>7.3710017491664255</v>
      </c>
      <c r="O429" s="8">
        <v>22.136785618512974</v>
      </c>
      <c r="P429" s="9">
        <v>907.1386595088884</v>
      </c>
      <c r="Q429" s="13">
        <v>1E-3</v>
      </c>
      <c r="R429" s="14">
        <v>1E-3</v>
      </c>
      <c r="S429" s="14">
        <v>1E-3</v>
      </c>
      <c r="T429" s="14">
        <v>0</v>
      </c>
      <c r="U429" s="13">
        <v>0</v>
      </c>
      <c r="V429" s="14">
        <v>0</v>
      </c>
      <c r="W429" s="14">
        <v>0</v>
      </c>
      <c r="X429" s="14">
        <v>604.6075607309441</v>
      </c>
      <c r="Y429" s="13">
        <v>127574.87218691394</v>
      </c>
      <c r="Z429" s="14">
        <v>95046.83156291538</v>
      </c>
      <c r="AA429" s="14">
        <v>96362.515488739213</v>
      </c>
      <c r="AB429" s="15">
        <v>7729.3731175741177</v>
      </c>
    </row>
    <row r="430" spans="1:28" s="1" customFormat="1" ht="16.2" thickBot="1" x14ac:dyDescent="0.35">
      <c r="A430" s="409">
        <v>4</v>
      </c>
      <c r="B430" s="180">
        <v>2020</v>
      </c>
      <c r="C430" s="24" t="s">
        <v>3</v>
      </c>
      <c r="D430" s="19">
        <f t="shared" si="52"/>
        <v>328.51456837623289</v>
      </c>
      <c r="E430" s="20">
        <f t="shared" si="53"/>
        <v>293.00367874686776</v>
      </c>
      <c r="F430" s="20">
        <f t="shared" si="54"/>
        <v>23.270722445112199</v>
      </c>
      <c r="G430" s="21">
        <f t="shared" si="55"/>
        <v>112.46328867725842</v>
      </c>
      <c r="H430" s="16">
        <v>57.269344727150369</v>
      </c>
      <c r="I430" s="17">
        <v>66.036435519434491</v>
      </c>
      <c r="J430" s="17">
        <v>5.6743750433833524</v>
      </c>
      <c r="K430" s="18">
        <v>325.88210574545258</v>
      </c>
      <c r="L430" s="16">
        <v>60.464801247496062</v>
      </c>
      <c r="M430" s="17">
        <v>76.036324325124752</v>
      </c>
      <c r="N430" s="17">
        <v>7.4156847884450183</v>
      </c>
      <c r="O430" s="17">
        <v>22.307649903905052</v>
      </c>
      <c r="P430" s="18">
        <v>951.90627551429225</v>
      </c>
      <c r="Q430" s="19">
        <v>1E-3</v>
      </c>
      <c r="R430" s="20">
        <v>1E-3</v>
      </c>
      <c r="S430" s="20">
        <v>1E-3</v>
      </c>
      <c r="T430" s="20">
        <v>0</v>
      </c>
      <c r="U430" s="19">
        <v>0</v>
      </c>
      <c r="V430" s="20">
        <v>0</v>
      </c>
      <c r="W430" s="20">
        <v>0</v>
      </c>
      <c r="X430" s="20">
        <v>644.89146797897524</v>
      </c>
      <c r="Y430" s="19">
        <v>131935.071173798</v>
      </c>
      <c r="Z430" s="20">
        <v>102051.00499700123</v>
      </c>
      <c r="AA430" s="20">
        <v>94323.447453774759</v>
      </c>
      <c r="AB430" s="21">
        <v>7937.3969726260075</v>
      </c>
    </row>
    <row r="431" spans="1:28" s="1" customFormat="1" x14ac:dyDescent="0.3">
      <c r="A431" s="47">
        <v>4</v>
      </c>
      <c r="B431" s="178">
        <v>2021</v>
      </c>
      <c r="C431" s="22" t="s">
        <v>3</v>
      </c>
      <c r="D431" s="10">
        <f t="shared" si="52"/>
        <v>357.62751288037543</v>
      </c>
      <c r="E431" s="11">
        <f t="shared" si="53"/>
        <v>317.66424354758209</v>
      </c>
      <c r="F431" s="11">
        <f t="shared" si="54"/>
        <v>25.388309952335039</v>
      </c>
      <c r="G431" s="12">
        <f t="shared" si="55"/>
        <v>120.60994477903266</v>
      </c>
      <c r="H431" s="4">
        <v>59.013038367170459</v>
      </c>
      <c r="I431" s="5">
        <v>69.214718262875579</v>
      </c>
      <c r="J431" s="5">
        <v>6.0230930433870702</v>
      </c>
      <c r="K431" s="6">
        <v>339.0735748174472</v>
      </c>
      <c r="L431" s="4">
        <v>62.207145835283868</v>
      </c>
      <c r="M431" s="5">
        <v>79.781905361201964</v>
      </c>
      <c r="N431" s="5">
        <v>7.867252904126615</v>
      </c>
      <c r="O431" s="5">
        <v>22.675238401187254</v>
      </c>
      <c r="P431" s="6">
        <v>1001.6579507906697</v>
      </c>
      <c r="Q431" s="10">
        <v>1E-3</v>
      </c>
      <c r="R431" s="11">
        <v>1E-3</v>
      </c>
      <c r="S431" s="11">
        <v>1E-3</v>
      </c>
      <c r="T431" s="11">
        <v>0</v>
      </c>
      <c r="U431" s="10">
        <v>0</v>
      </c>
      <c r="V431" s="11">
        <v>0</v>
      </c>
      <c r="W431" s="11">
        <v>0</v>
      </c>
      <c r="X431" s="11">
        <v>685.25861437440983</v>
      </c>
      <c r="Y431" s="10">
        <v>139383.31297350256</v>
      </c>
      <c r="Z431" s="11">
        <v>105559.59462040066</v>
      </c>
      <c r="AA431" s="11">
        <v>96948.714671579059</v>
      </c>
      <c r="AB431" s="12">
        <v>8181.1999988829921</v>
      </c>
    </row>
    <row r="432" spans="1:28" s="1" customFormat="1" x14ac:dyDescent="0.3">
      <c r="A432" s="327">
        <v>4</v>
      </c>
      <c r="B432" s="179">
        <v>2022</v>
      </c>
      <c r="C432" s="23" t="s">
        <v>3</v>
      </c>
      <c r="D432" s="13">
        <f t="shared" si="52"/>
        <v>388.63693242348268</v>
      </c>
      <c r="E432" s="14">
        <f t="shared" si="53"/>
        <v>344.23310156496365</v>
      </c>
      <c r="F432" s="14">
        <f t="shared" si="54"/>
        <v>27.674428508621954</v>
      </c>
      <c r="G432" s="15">
        <f t="shared" si="55"/>
        <v>129.8634287235879</v>
      </c>
      <c r="H432" s="7">
        <v>60.794422552406274</v>
      </c>
      <c r="I432" s="8">
        <v>72.993060430120465</v>
      </c>
      <c r="J432" s="8">
        <v>6.4466715243355805</v>
      </c>
      <c r="K432" s="9">
        <v>354.21275710500686</v>
      </c>
      <c r="L432" s="7">
        <v>64.002484962682018</v>
      </c>
      <c r="M432" s="8">
        <v>84.068894452035664</v>
      </c>
      <c r="N432" s="8">
        <v>8.4145598815983362</v>
      </c>
      <c r="O432" s="8">
        <v>22.966038672899575</v>
      </c>
      <c r="P432" s="9">
        <v>1054.8642753725035</v>
      </c>
      <c r="Q432" s="13">
        <v>1E-3</v>
      </c>
      <c r="R432" s="14">
        <v>1E-3</v>
      </c>
      <c r="S432" s="14">
        <v>1E-3</v>
      </c>
      <c r="T432" s="14">
        <v>0</v>
      </c>
      <c r="U432" s="13">
        <v>0</v>
      </c>
      <c r="V432" s="14">
        <v>0</v>
      </c>
      <c r="W432" s="14">
        <v>0</v>
      </c>
      <c r="X432" s="14">
        <v>723.61655694039632</v>
      </c>
      <c r="Y432" s="13">
        <v>147030.74838871555</v>
      </c>
      <c r="Z432" s="14">
        <v>108467.31578783177</v>
      </c>
      <c r="AA432" s="14">
        <v>98734.960094605776</v>
      </c>
      <c r="AB432" s="15">
        <v>8432.3864703638083</v>
      </c>
    </row>
    <row r="433" spans="1:28" s="1" customFormat="1" x14ac:dyDescent="0.3">
      <c r="A433" s="327">
        <v>4</v>
      </c>
      <c r="B433" s="179">
        <v>2023</v>
      </c>
      <c r="C433" s="23" t="s">
        <v>3</v>
      </c>
      <c r="D433" s="13">
        <f t="shared" si="52"/>
        <v>423.45479335116488</v>
      </c>
      <c r="E433" s="14">
        <f t="shared" si="53"/>
        <v>372.25399071310147</v>
      </c>
      <c r="F433" s="14">
        <f t="shared" si="54"/>
        <v>30.130941880917135</v>
      </c>
      <c r="G433" s="15">
        <f t="shared" si="55"/>
        <v>140.05320921811241</v>
      </c>
      <c r="H433" s="7">
        <v>62.722413550914446</v>
      </c>
      <c r="I433" s="8">
        <v>77.400947802589442</v>
      </c>
      <c r="J433" s="8">
        <v>6.9569036775865154</v>
      </c>
      <c r="K433" s="9">
        <v>371.16423067529746</v>
      </c>
      <c r="L433" s="7">
        <v>65.717417296781306</v>
      </c>
      <c r="M433" s="8">
        <v>89.043012683287657</v>
      </c>
      <c r="N433" s="8">
        <v>9.0760109776724072</v>
      </c>
      <c r="O433" s="8">
        <v>23.207077190003542</v>
      </c>
      <c r="P433" s="9">
        <v>1112.9872355787929</v>
      </c>
      <c r="Q433" s="13">
        <v>1E-3</v>
      </c>
      <c r="R433" s="14">
        <v>1E-3</v>
      </c>
      <c r="S433" s="14">
        <v>1E-3</v>
      </c>
      <c r="T433" s="14">
        <v>0</v>
      </c>
      <c r="U433" s="13">
        <v>0</v>
      </c>
      <c r="V433" s="14">
        <v>0</v>
      </c>
      <c r="W433" s="14">
        <v>0</v>
      </c>
      <c r="X433" s="14">
        <v>765.02908209349914</v>
      </c>
      <c r="Y433" s="13">
        <v>155278.78625351141</v>
      </c>
      <c r="Z433" s="14">
        <v>110616.75637665637</v>
      </c>
      <c r="AA433" s="14">
        <v>99614.95736872316</v>
      </c>
      <c r="AB433" s="15">
        <v>8678.7021641494939</v>
      </c>
    </row>
    <row r="434" spans="1:28" s="1" customFormat="1" x14ac:dyDescent="0.3">
      <c r="A434" s="327">
        <v>4</v>
      </c>
      <c r="B434" s="179">
        <v>2024</v>
      </c>
      <c r="C434" s="23" t="s">
        <v>3</v>
      </c>
      <c r="D434" s="13">
        <f t="shared" si="52"/>
        <v>459.58851257607057</v>
      </c>
      <c r="E434" s="14">
        <f t="shared" si="53"/>
        <v>401.69967078423889</v>
      </c>
      <c r="F434" s="14">
        <f t="shared" si="54"/>
        <v>32.757864703978669</v>
      </c>
      <c r="G434" s="15">
        <f t="shared" si="55"/>
        <v>151.70930722651684</v>
      </c>
      <c r="H434" s="7">
        <v>64.644511467713116</v>
      </c>
      <c r="I434" s="8">
        <v>82.521285161366933</v>
      </c>
      <c r="J434" s="8">
        <v>7.5676627316143783</v>
      </c>
      <c r="K434" s="9">
        <v>390.54608657245376</v>
      </c>
      <c r="L434" s="7">
        <v>67.545609714352111</v>
      </c>
      <c r="M434" s="8">
        <v>94.79669506163691</v>
      </c>
      <c r="N434" s="8">
        <v>9.8741571163511033</v>
      </c>
      <c r="O434" s="8">
        <v>23.307642703944062</v>
      </c>
      <c r="P434" s="9">
        <v>1174.6272644341591</v>
      </c>
      <c r="Q434" s="13">
        <v>1E-3</v>
      </c>
      <c r="R434" s="14">
        <v>1E-3</v>
      </c>
      <c r="S434" s="14">
        <v>1E-3</v>
      </c>
      <c r="T434" s="14">
        <v>0</v>
      </c>
      <c r="U434" s="13">
        <v>0</v>
      </c>
      <c r="V434" s="14">
        <v>0</v>
      </c>
      <c r="W434" s="14">
        <v>0</v>
      </c>
      <c r="X434" s="14">
        <v>807.38782056564946</v>
      </c>
      <c r="Y434" s="13">
        <v>163517.91589498063</v>
      </c>
      <c r="Z434" s="14">
        <v>111960.11319953192</v>
      </c>
      <c r="AA434" s="14">
        <v>99559.258242839671</v>
      </c>
      <c r="AB434" s="15">
        <v>8934.4489323478429</v>
      </c>
    </row>
    <row r="435" spans="1:28" s="1" customFormat="1" x14ac:dyDescent="0.3">
      <c r="A435" s="327">
        <v>4</v>
      </c>
      <c r="B435" s="179">
        <v>2025</v>
      </c>
      <c r="C435" s="23" t="s">
        <v>3</v>
      </c>
      <c r="D435" s="13">
        <f t="shared" si="52"/>
        <v>498.70088495230868</v>
      </c>
      <c r="E435" s="14">
        <f t="shared" si="53"/>
        <v>432.1910771120173</v>
      </c>
      <c r="F435" s="14">
        <f t="shared" si="54"/>
        <v>35.574021232388041</v>
      </c>
      <c r="G435" s="15">
        <f t="shared" si="55"/>
        <v>165.06326620260103</v>
      </c>
      <c r="H435" s="7">
        <v>66.650913488184244</v>
      </c>
      <c r="I435" s="8">
        <v>88.427016724872701</v>
      </c>
      <c r="J435" s="8">
        <v>8.2993735628546297</v>
      </c>
      <c r="K435" s="9">
        <v>412.65836584888933</v>
      </c>
      <c r="L435" s="7">
        <v>69.374637153963718</v>
      </c>
      <c r="M435" s="8">
        <v>101.48581904249633</v>
      </c>
      <c r="N435" s="8">
        <v>10.833489574937419</v>
      </c>
      <c r="O435" s="8">
        <v>23.287191799057759</v>
      </c>
      <c r="P435" s="9">
        <v>1240.780101094359</v>
      </c>
      <c r="Q435" s="13">
        <v>1E-3</v>
      </c>
      <c r="R435" s="14">
        <v>1E-3</v>
      </c>
      <c r="S435" s="14">
        <v>1E-3</v>
      </c>
      <c r="T435" s="14">
        <v>0</v>
      </c>
      <c r="U435" s="13">
        <v>0</v>
      </c>
      <c r="V435" s="14">
        <v>0</v>
      </c>
      <c r="W435" s="14">
        <v>0</v>
      </c>
      <c r="X435" s="14">
        <v>851.40792704452724</v>
      </c>
      <c r="Y435" s="13">
        <v>172092.47035956231</v>
      </c>
      <c r="Z435" s="14">
        <v>112413.54895534285</v>
      </c>
      <c r="AA435" s="14">
        <v>98586.053772412473</v>
      </c>
      <c r="AB435" s="15">
        <v>9199.9955334724527</v>
      </c>
    </row>
    <row r="436" spans="1:28" s="1" customFormat="1" x14ac:dyDescent="0.3">
      <c r="A436" s="327">
        <v>4</v>
      </c>
      <c r="B436" s="179">
        <v>2026</v>
      </c>
      <c r="C436" s="23" t="s">
        <v>3</v>
      </c>
      <c r="D436" s="13">
        <f t="shared" si="52"/>
        <v>547.67444484872533</v>
      </c>
      <c r="E436" s="14">
        <f t="shared" si="53"/>
        <v>469.48151517203121</v>
      </c>
      <c r="F436" s="14">
        <f t="shared" si="54"/>
        <v>38.90910978505822</v>
      </c>
      <c r="G436" s="15">
        <f t="shared" si="55"/>
        <v>180.5701984563801</v>
      </c>
      <c r="H436" s="7">
        <v>64.047304464229313</v>
      </c>
      <c r="I436" s="8">
        <v>95.430379766163725</v>
      </c>
      <c r="J436" s="8">
        <v>9.1812575091069863</v>
      </c>
      <c r="K436" s="9">
        <v>438.81825140338151</v>
      </c>
      <c r="L436" s="7">
        <v>67.016297291318565</v>
      </c>
      <c r="M436" s="8">
        <v>109.13282410992946</v>
      </c>
      <c r="N436" s="8">
        <v>12.004808288444702</v>
      </c>
      <c r="O436" s="8">
        <v>23.931994952044221</v>
      </c>
      <c r="P436" s="9">
        <v>1305.3153250822902</v>
      </c>
      <c r="Q436" s="13">
        <v>1E-3</v>
      </c>
      <c r="R436" s="14">
        <v>1E-3</v>
      </c>
      <c r="S436" s="14">
        <v>1E-3</v>
      </c>
      <c r="T436" s="14">
        <v>0</v>
      </c>
      <c r="U436" s="13">
        <v>0</v>
      </c>
      <c r="V436" s="14">
        <v>0</v>
      </c>
      <c r="W436" s="14">
        <v>0</v>
      </c>
      <c r="X436" s="14">
        <v>873.38681476954116</v>
      </c>
      <c r="Y436" s="13">
        <v>196675.13468198941</v>
      </c>
      <c r="Z436" s="14">
        <v>113151.33477845948</v>
      </c>
      <c r="AA436" s="14">
        <v>97471.345746339095</v>
      </c>
      <c r="AB436" s="15">
        <v>9464.3159239951765</v>
      </c>
    </row>
    <row r="437" spans="1:28" s="1" customFormat="1" ht="16.2" thickBot="1" x14ac:dyDescent="0.35">
      <c r="A437" s="409">
        <v>4</v>
      </c>
      <c r="B437" s="180">
        <v>2027</v>
      </c>
      <c r="C437" s="24" t="s">
        <v>3</v>
      </c>
      <c r="D437" s="19">
        <f t="shared" si="52"/>
        <v>600.19079692877347</v>
      </c>
      <c r="E437" s="20">
        <f t="shared" si="53"/>
        <v>507.70423806074683</v>
      </c>
      <c r="F437" s="20">
        <f t="shared" si="54"/>
        <v>42.550707010007919</v>
      </c>
      <c r="G437" s="21">
        <f t="shared" si="55"/>
        <v>198.46020698913793</v>
      </c>
      <c r="H437" s="16">
        <v>60.939784519865619</v>
      </c>
      <c r="I437" s="17">
        <v>103.40693010123269</v>
      </c>
      <c r="J437" s="17">
        <v>10.240396918256183</v>
      </c>
      <c r="K437" s="18">
        <v>468.72395831515178</v>
      </c>
      <c r="L437" s="16">
        <v>64.299821394305397</v>
      </c>
      <c r="M437" s="17">
        <v>118.17071924793478</v>
      </c>
      <c r="N437" s="17">
        <v>13.418618794475357</v>
      </c>
      <c r="O437" s="17">
        <v>24.565811998856685</v>
      </c>
      <c r="P437" s="18">
        <v>1376.1847403779989</v>
      </c>
      <c r="Q437" s="19">
        <v>1E-3</v>
      </c>
      <c r="R437" s="20">
        <v>1E-3</v>
      </c>
      <c r="S437" s="20">
        <v>1E-3</v>
      </c>
      <c r="T437" s="20">
        <v>0</v>
      </c>
      <c r="U437" s="19">
        <v>0</v>
      </c>
      <c r="V437" s="20">
        <v>0</v>
      </c>
      <c r="W437" s="20">
        <v>0</v>
      </c>
      <c r="X437" s="20">
        <v>891.87633235348778</v>
      </c>
      <c r="Y437" s="19">
        <v>226525.05974749106</v>
      </c>
      <c r="Z437" s="20">
        <v>112924.70885621983</v>
      </c>
      <c r="AA437" s="20">
        <v>95569.172664142912</v>
      </c>
      <c r="AB437" s="21">
        <v>9738.3218411914913</v>
      </c>
    </row>
    <row r="438" spans="1:28" s="1" customFormat="1" x14ac:dyDescent="0.3">
      <c r="A438" s="47">
        <v>4</v>
      </c>
      <c r="B438" s="178">
        <v>2028</v>
      </c>
      <c r="C438" s="22" t="s">
        <v>3</v>
      </c>
      <c r="D438" s="10">
        <f t="shared" si="52"/>
        <v>660.52671980630828</v>
      </c>
      <c r="E438" s="11">
        <f t="shared" si="53"/>
        <v>548.32222674825107</v>
      </c>
      <c r="F438" s="11">
        <f t="shared" si="54"/>
        <v>46.526639753164787</v>
      </c>
      <c r="G438" s="12">
        <f t="shared" si="55"/>
        <v>219.13964797250813</v>
      </c>
      <c r="H438" s="4">
        <v>57.554148063379976</v>
      </c>
      <c r="I438" s="5">
        <v>112.65729315257249</v>
      </c>
      <c r="J438" s="5">
        <v>11.516072509494894</v>
      </c>
      <c r="K438" s="6">
        <v>502.89594742857787</v>
      </c>
      <c r="L438" s="4">
        <v>61.086952056448773</v>
      </c>
      <c r="M438" s="5">
        <v>128.64096826957615</v>
      </c>
      <c r="N438" s="5">
        <v>15.128791813546513</v>
      </c>
      <c r="O438" s="5">
        <v>25.203342414969246</v>
      </c>
      <c r="P438" s="6">
        <v>1457.8936799490539</v>
      </c>
      <c r="Q438" s="10">
        <v>1E-3</v>
      </c>
      <c r="R438" s="11">
        <v>1E-3</v>
      </c>
      <c r="S438" s="11">
        <v>1E-3</v>
      </c>
      <c r="T438" s="11">
        <v>0</v>
      </c>
      <c r="U438" s="10">
        <v>0</v>
      </c>
      <c r="V438" s="11">
        <v>0</v>
      </c>
      <c r="W438" s="11">
        <v>0</v>
      </c>
      <c r="X438" s="11">
        <v>913.94453206508445</v>
      </c>
      <c r="Y438" s="10">
        <v>263962.11336175416</v>
      </c>
      <c r="Z438" s="11">
        <v>111944.9159685566</v>
      </c>
      <c r="AA438" s="11">
        <v>92923.408865348159</v>
      </c>
      <c r="AB438" s="12">
        <v>10022.375262993159</v>
      </c>
    </row>
    <row r="439" spans="1:28" s="1" customFormat="1" x14ac:dyDescent="0.3">
      <c r="A439" s="327">
        <v>4</v>
      </c>
      <c r="B439" s="179">
        <v>2029</v>
      </c>
      <c r="C439" s="23" t="s">
        <v>3</v>
      </c>
      <c r="D439" s="13">
        <f t="shared" si="52"/>
        <v>729.68635370924289</v>
      </c>
      <c r="E439" s="14">
        <f t="shared" si="53"/>
        <v>592.61420785488178</v>
      </c>
      <c r="F439" s="14">
        <f t="shared" si="54"/>
        <v>52.536290295187776</v>
      </c>
      <c r="G439" s="15">
        <f t="shared" si="55"/>
        <v>243.31027629669066</v>
      </c>
      <c r="H439" s="7">
        <v>53.932178016367587</v>
      </c>
      <c r="I439" s="8">
        <v>123.42559353334883</v>
      </c>
      <c r="J439" s="8">
        <v>13.240725257638534</v>
      </c>
      <c r="K439" s="9">
        <v>542.42709874972456</v>
      </c>
      <c r="L439" s="7">
        <v>57.499952149590669</v>
      </c>
      <c r="M439" s="8">
        <v>140.79386702452527</v>
      </c>
      <c r="N439" s="8">
        <v>16.948912016169231</v>
      </c>
      <c r="O439" s="8">
        <v>25.865528558720513</v>
      </c>
      <c r="P439" s="9">
        <v>1560.2138730073584</v>
      </c>
      <c r="Q439" s="13">
        <v>1E-3</v>
      </c>
      <c r="R439" s="14">
        <v>1E-3</v>
      </c>
      <c r="S439" s="14">
        <v>1E-3</v>
      </c>
      <c r="T439" s="14">
        <v>0</v>
      </c>
      <c r="U439" s="13">
        <v>0</v>
      </c>
      <c r="V439" s="14">
        <v>0</v>
      </c>
      <c r="W439" s="14">
        <v>0</v>
      </c>
      <c r="X439" s="14">
        <v>950.11110108575656</v>
      </c>
      <c r="Y439" s="13">
        <v>311183.17028137209</v>
      </c>
      <c r="Z439" s="14">
        <v>110431.93223113409</v>
      </c>
      <c r="AA439" s="14">
        <v>91258.949436492112</v>
      </c>
      <c r="AB439" s="15">
        <v>10316.845098120621</v>
      </c>
    </row>
    <row r="440" spans="1:28" s="1" customFormat="1" x14ac:dyDescent="0.3">
      <c r="A440" s="327">
        <v>4</v>
      </c>
      <c r="B440" s="179">
        <v>2030</v>
      </c>
      <c r="C440" s="23" t="s">
        <v>3</v>
      </c>
      <c r="D440" s="13">
        <f t="shared" si="52"/>
        <v>809.14170970827809</v>
      </c>
      <c r="E440" s="14">
        <f t="shared" si="53"/>
        <v>641.15199191562897</v>
      </c>
      <c r="F440" s="14">
        <f t="shared" si="54"/>
        <v>59.993817871475308</v>
      </c>
      <c r="G440" s="15">
        <f t="shared" si="55"/>
        <v>271.8628138545194</v>
      </c>
      <c r="H440" s="7">
        <v>50.088972149757709</v>
      </c>
      <c r="I440" s="8">
        <v>136.00518145227551</v>
      </c>
      <c r="J440" s="8">
        <v>15.424832032271324</v>
      </c>
      <c r="K440" s="9">
        <v>588.66256098482518</v>
      </c>
      <c r="L440" s="7">
        <v>53.719089309451157</v>
      </c>
      <c r="M440" s="8">
        <v>154.90807391920993</v>
      </c>
      <c r="N440" s="8">
        <v>19.050751868689783</v>
      </c>
      <c r="O440" s="8">
        <v>27.049465228400578</v>
      </c>
      <c r="P440" s="9">
        <v>1688.8182527329968</v>
      </c>
      <c r="Q440" s="13">
        <v>1E-3</v>
      </c>
      <c r="R440" s="14">
        <v>1E-3</v>
      </c>
      <c r="S440" s="14">
        <v>1E-3</v>
      </c>
      <c r="T440" s="14">
        <v>0</v>
      </c>
      <c r="U440" s="13">
        <v>0</v>
      </c>
      <c r="V440" s="14">
        <v>0</v>
      </c>
      <c r="W440" s="14">
        <v>0</v>
      </c>
      <c r="X440" s="14">
        <v>1010.0885951939138</v>
      </c>
      <c r="Y440" s="13">
        <v>371544.0450175103</v>
      </c>
      <c r="Z440" s="14">
        <v>108425.98536757985</v>
      </c>
      <c r="AA440" s="14">
        <v>89456.910010886291</v>
      </c>
      <c r="AB440" s="15">
        <v>10622.120605382164</v>
      </c>
    </row>
    <row r="441" spans="1:28" s="1" customFormat="1" x14ac:dyDescent="0.3">
      <c r="A441" s="327">
        <v>5</v>
      </c>
      <c r="B441" s="179">
        <v>2018</v>
      </c>
      <c r="C441" s="23" t="s">
        <v>4</v>
      </c>
      <c r="D441" s="13">
        <f t="shared" si="52"/>
        <v>158.88637689228477</v>
      </c>
      <c r="E441" s="14">
        <f t="shared" si="53"/>
        <v>252.09008217955025</v>
      </c>
      <c r="F441" s="14">
        <f t="shared" si="54"/>
        <v>25.104219632929485</v>
      </c>
      <c r="G441" s="15">
        <f t="shared" si="55"/>
        <v>331.71418708596644</v>
      </c>
      <c r="H441" s="7">
        <v>45.125638719458493</v>
      </c>
      <c r="I441" s="8">
        <v>75.318898027449563</v>
      </c>
      <c r="J441" s="8">
        <v>7.0154824615355214</v>
      </c>
      <c r="K441" s="9">
        <v>1057.9985190946586</v>
      </c>
      <c r="L441" s="7">
        <v>33.471229836622044</v>
      </c>
      <c r="M441" s="8">
        <v>59.314386873693344</v>
      </c>
      <c r="N441" s="8">
        <v>5.4653074309244349</v>
      </c>
      <c r="O441" s="8">
        <v>15.41149788713402</v>
      </c>
      <c r="P441" s="9">
        <v>870.51106636488817</v>
      </c>
      <c r="Q441" s="13">
        <v>1E-3</v>
      </c>
      <c r="R441" s="14">
        <v>1E-3</v>
      </c>
      <c r="S441" s="14">
        <v>2.015911322605585E-3</v>
      </c>
      <c r="T441" s="14">
        <v>1E-3</v>
      </c>
      <c r="U441" s="13">
        <v>0</v>
      </c>
      <c r="V441" s="14">
        <v>0</v>
      </c>
      <c r="W441" s="14">
        <v>0</v>
      </c>
      <c r="X441" s="14">
        <v>0</v>
      </c>
      <c r="Y441" s="13">
        <v>80982.491821146294</v>
      </c>
      <c r="Z441" s="14">
        <v>76980.306961163718</v>
      </c>
      <c r="AA441" s="14">
        <v>82303.256365207955</v>
      </c>
      <c r="AB441" s="15">
        <v>7211.188073784655</v>
      </c>
    </row>
    <row r="442" spans="1:28" s="1" customFormat="1" x14ac:dyDescent="0.3">
      <c r="A442" s="327">
        <v>5</v>
      </c>
      <c r="B442" s="179">
        <v>2019</v>
      </c>
      <c r="C442" s="23" t="s">
        <v>4</v>
      </c>
      <c r="D442" s="13">
        <f t="shared" si="52"/>
        <v>249.88557434219899</v>
      </c>
      <c r="E442" s="14">
        <f t="shared" si="53"/>
        <v>326.17250896248817</v>
      </c>
      <c r="F442" s="14">
        <f t="shared" si="54"/>
        <v>31.707237217502239</v>
      </c>
      <c r="G442" s="15">
        <f t="shared" si="55"/>
        <v>337.35755281603969</v>
      </c>
      <c r="H442" s="7">
        <v>44.625966257335705</v>
      </c>
      <c r="I442" s="8">
        <v>81.728417795698675</v>
      </c>
      <c r="J442" s="8">
        <v>7.6920463288798038</v>
      </c>
      <c r="K442" s="9">
        <v>1075.2589994386412</v>
      </c>
      <c r="L442" s="7">
        <v>23.721838686901794</v>
      </c>
      <c r="M442" s="8">
        <v>54.37156433612563</v>
      </c>
      <c r="N442" s="8">
        <v>6.0694136556696643</v>
      </c>
      <c r="O442" s="8">
        <v>24.309115694320198</v>
      </c>
      <c r="P442" s="9">
        <v>1042.3675481707196</v>
      </c>
      <c r="Q442" s="13">
        <v>1E-3</v>
      </c>
      <c r="R442" s="14">
        <v>1E-3</v>
      </c>
      <c r="S442" s="14">
        <v>1E-3</v>
      </c>
      <c r="T442" s="14">
        <v>1E-3</v>
      </c>
      <c r="U442" s="13">
        <v>0</v>
      </c>
      <c r="V442" s="14">
        <v>0</v>
      </c>
      <c r="W442" s="14">
        <v>0</v>
      </c>
      <c r="X442" s="14">
        <v>0</v>
      </c>
      <c r="Y442" s="13">
        <v>128789.77626452656</v>
      </c>
      <c r="Z442" s="14">
        <v>91791.422230763565</v>
      </c>
      <c r="AA442" s="14">
        <v>94807.860590298194</v>
      </c>
      <c r="AB442" s="15">
        <v>7216.1439418965647</v>
      </c>
    </row>
    <row r="443" spans="1:28" s="1" customFormat="1" x14ac:dyDescent="0.3">
      <c r="A443" s="327">
        <v>5</v>
      </c>
      <c r="B443" s="179">
        <v>2020</v>
      </c>
      <c r="C443" s="23" t="s">
        <v>4</v>
      </c>
      <c r="D443" s="13">
        <f t="shared" si="52"/>
        <v>256.22052540308914</v>
      </c>
      <c r="E443" s="14">
        <f t="shared" si="53"/>
        <v>373.91740648643804</v>
      </c>
      <c r="F443" s="14">
        <f t="shared" si="54"/>
        <v>31.18676886951194</v>
      </c>
      <c r="G443" s="15">
        <f t="shared" si="55"/>
        <v>358.9112178280273</v>
      </c>
      <c r="H443" s="7">
        <v>44.959344208200484</v>
      </c>
      <c r="I443" s="8">
        <v>87.296912126709842</v>
      </c>
      <c r="J443" s="8">
        <v>7.7319939236527224</v>
      </c>
      <c r="K443" s="9">
        <v>1110.9541091976641</v>
      </c>
      <c r="L443" s="7">
        <v>26.159142818342907</v>
      </c>
      <c r="M443" s="8">
        <v>57.659013500268472</v>
      </c>
      <c r="N443" s="8">
        <v>6.1561286096838614</v>
      </c>
      <c r="O443" s="8">
        <v>25.324496106959021</v>
      </c>
      <c r="P443" s="9">
        <v>1090.6772382541153</v>
      </c>
      <c r="Q443" s="13">
        <v>1E-3</v>
      </c>
      <c r="R443" s="14">
        <v>1E-3</v>
      </c>
      <c r="S443" s="14">
        <v>1E-3</v>
      </c>
      <c r="T443" s="14">
        <v>0</v>
      </c>
      <c r="U443" s="13">
        <v>0</v>
      </c>
      <c r="V443" s="14">
        <v>0</v>
      </c>
      <c r="W443" s="14">
        <v>0</v>
      </c>
      <c r="X443" s="14">
        <v>8.4859768571799314</v>
      </c>
      <c r="Y443" s="13">
        <v>131075.57923845711</v>
      </c>
      <c r="Z443" s="14">
        <v>98515.516066652955</v>
      </c>
      <c r="AA443" s="14">
        <v>92769.819930214362</v>
      </c>
      <c r="AB443" s="15">
        <v>7430.5121532035146</v>
      </c>
    </row>
    <row r="444" spans="1:28" s="1" customFormat="1" ht="16.2" thickBot="1" x14ac:dyDescent="0.35">
      <c r="A444" s="409">
        <v>5</v>
      </c>
      <c r="B444" s="180">
        <v>2021</v>
      </c>
      <c r="C444" s="24" t="s">
        <v>4</v>
      </c>
      <c r="D444" s="19">
        <f t="shared" si="52"/>
        <v>278.87445100276932</v>
      </c>
      <c r="E444" s="20">
        <f t="shared" si="53"/>
        <v>405.27964824042397</v>
      </c>
      <c r="F444" s="20">
        <f t="shared" si="54"/>
        <v>34.063950729152815</v>
      </c>
      <c r="G444" s="21">
        <f t="shared" si="55"/>
        <v>387.33853658303548</v>
      </c>
      <c r="H444" s="16">
        <v>46.316658367960756</v>
      </c>
      <c r="I444" s="17">
        <v>91.475634806642276</v>
      </c>
      <c r="J444" s="17">
        <v>8.2127512811713501</v>
      </c>
      <c r="K444" s="18">
        <v>1158.5602611334175</v>
      </c>
      <c r="L444" s="16">
        <v>26.615814506733308</v>
      </c>
      <c r="M444" s="17">
        <v>60.309086127487717</v>
      </c>
      <c r="N444" s="17">
        <v>6.5817586722376422</v>
      </c>
      <c r="O444" s="17">
        <v>27.017851489855332</v>
      </c>
      <c r="P444" s="18">
        <v>1147.5477949163494</v>
      </c>
      <c r="Q444" s="19">
        <v>1E-3</v>
      </c>
      <c r="R444" s="20">
        <v>1E-3</v>
      </c>
      <c r="S444" s="20">
        <v>1E-3</v>
      </c>
      <c r="T444" s="20">
        <v>0</v>
      </c>
      <c r="U444" s="19">
        <v>0</v>
      </c>
      <c r="V444" s="20">
        <v>0</v>
      </c>
      <c r="W444" s="20">
        <v>0</v>
      </c>
      <c r="X444" s="20">
        <v>16.004385272787143</v>
      </c>
      <c r="Y444" s="19">
        <v>138483.91915727267</v>
      </c>
      <c r="Z444" s="20">
        <v>101900.70754068054</v>
      </c>
      <c r="AA444" s="20">
        <v>95396.882231988347</v>
      </c>
      <c r="AB444" s="21">
        <v>7689.5321204046522</v>
      </c>
    </row>
    <row r="445" spans="1:28" s="1" customFormat="1" x14ac:dyDescent="0.3">
      <c r="A445" s="47">
        <v>5</v>
      </c>
      <c r="B445" s="178">
        <v>2022</v>
      </c>
      <c r="C445" s="22" t="s">
        <v>4</v>
      </c>
      <c r="D445" s="10">
        <f t="shared" si="52"/>
        <v>303.22184700464027</v>
      </c>
      <c r="E445" s="11">
        <f t="shared" si="53"/>
        <v>439.07353158337105</v>
      </c>
      <c r="F445" s="11">
        <f t="shared" si="54"/>
        <v>37.145942381939726</v>
      </c>
      <c r="G445" s="12">
        <f t="shared" si="55"/>
        <v>420.47353583750544</v>
      </c>
      <c r="H445" s="4">
        <v>47.715076013566616</v>
      </c>
      <c r="I445" s="5">
        <v>96.429102766377994</v>
      </c>
      <c r="J445" s="5">
        <v>8.791042195959843</v>
      </c>
      <c r="K445" s="6">
        <v>1213.8656240176424</v>
      </c>
      <c r="L445" s="4">
        <v>27.073423793849951</v>
      </c>
      <c r="M445" s="5">
        <v>63.384974442733238</v>
      </c>
      <c r="N445" s="5">
        <v>7.1005082129397952</v>
      </c>
      <c r="O445" s="5">
        <v>28.558871923491967</v>
      </c>
      <c r="P445" s="6">
        <v>1209.4829143171175</v>
      </c>
      <c r="Q445" s="10">
        <v>1E-3</v>
      </c>
      <c r="R445" s="11">
        <v>1E-3</v>
      </c>
      <c r="S445" s="11">
        <v>1E-3</v>
      </c>
      <c r="T445" s="11">
        <v>0</v>
      </c>
      <c r="U445" s="10">
        <v>0</v>
      </c>
      <c r="V445" s="11">
        <v>0</v>
      </c>
      <c r="W445" s="11">
        <v>0</v>
      </c>
      <c r="X445" s="11">
        <v>24.175162222967106</v>
      </c>
      <c r="Y445" s="10">
        <v>146161.4035598269</v>
      </c>
      <c r="Z445" s="11">
        <v>104726.59121265465</v>
      </c>
      <c r="AA445" s="11">
        <v>97184.913431226159</v>
      </c>
      <c r="AB445" s="12">
        <v>7967.0196872813558</v>
      </c>
    </row>
    <row r="446" spans="1:28" s="1" customFormat="1" x14ac:dyDescent="0.3">
      <c r="A446" s="327">
        <v>5</v>
      </c>
      <c r="B446" s="179">
        <v>2023</v>
      </c>
      <c r="C446" s="23" t="s">
        <v>4</v>
      </c>
      <c r="D446" s="13">
        <f t="shared" si="52"/>
        <v>328.81960019213864</v>
      </c>
      <c r="E446" s="14">
        <f t="shared" si="53"/>
        <v>474.9646319397292</v>
      </c>
      <c r="F446" s="14">
        <f t="shared" si="54"/>
        <v>40.443109984151349</v>
      </c>
      <c r="G446" s="15">
        <f t="shared" si="55"/>
        <v>455.76395484947528</v>
      </c>
      <c r="H446" s="7">
        <v>49.131600245719333</v>
      </c>
      <c r="I446" s="8">
        <v>102.23658942924163</v>
      </c>
      <c r="J446" s="8">
        <v>9.4853208004484983</v>
      </c>
      <c r="K446" s="9">
        <v>1274.3230346314797</v>
      </c>
      <c r="L446" s="7">
        <v>27.55219714015379</v>
      </c>
      <c r="M446" s="8">
        <v>66.967329065496472</v>
      </c>
      <c r="N446" s="8">
        <v>7.7276679603738936</v>
      </c>
      <c r="O446" s="8">
        <v>29.974130278832302</v>
      </c>
      <c r="P446" s="9">
        <v>1277.5887120802281</v>
      </c>
      <c r="Q446" s="13">
        <v>1E-3</v>
      </c>
      <c r="R446" s="14">
        <v>1E-3</v>
      </c>
      <c r="S446" s="14">
        <v>1E-3</v>
      </c>
      <c r="T446" s="14">
        <v>0</v>
      </c>
      <c r="U446" s="13">
        <v>0</v>
      </c>
      <c r="V446" s="14">
        <v>0</v>
      </c>
      <c r="W446" s="14">
        <v>0</v>
      </c>
      <c r="X446" s="14">
        <v>33.238807727580493</v>
      </c>
      <c r="Y446" s="13">
        <v>153930.4799069335</v>
      </c>
      <c r="Z446" s="14">
        <v>106852.0242664633</v>
      </c>
      <c r="AA446" s="14">
        <v>98066.42803177498</v>
      </c>
      <c r="AB446" s="15">
        <v>8225.9919005304455</v>
      </c>
    </row>
    <row r="447" spans="1:28" s="1" customFormat="1" x14ac:dyDescent="0.3">
      <c r="A447" s="327">
        <v>5</v>
      </c>
      <c r="B447" s="179">
        <v>2024</v>
      </c>
      <c r="C447" s="23" t="s">
        <v>4</v>
      </c>
      <c r="D447" s="13">
        <f t="shared" si="52"/>
        <v>357.23402536326569</v>
      </c>
      <c r="E447" s="14">
        <f t="shared" si="53"/>
        <v>512.71937121562371</v>
      </c>
      <c r="F447" s="14">
        <f t="shared" si="54"/>
        <v>43.962267508677392</v>
      </c>
      <c r="G447" s="15">
        <f t="shared" si="55"/>
        <v>494.2376833791476</v>
      </c>
      <c r="H447" s="7">
        <v>50.652702911044877</v>
      </c>
      <c r="I447" s="8">
        <v>108.98739307282577</v>
      </c>
      <c r="J447" s="8">
        <v>10.31645205049344</v>
      </c>
      <c r="K447" s="9">
        <v>1341.5815102815504</v>
      </c>
      <c r="L447" s="7">
        <v>27.987908005196683</v>
      </c>
      <c r="M447" s="8">
        <v>71.146788003943229</v>
      </c>
      <c r="N447" s="8">
        <v>8.4831762823577979</v>
      </c>
      <c r="O447" s="8">
        <v>31.253597882362072</v>
      </c>
      <c r="P447" s="9">
        <v>1352.7396780992672</v>
      </c>
      <c r="Q447" s="13">
        <v>1E-3</v>
      </c>
      <c r="R447" s="14">
        <v>1E-3</v>
      </c>
      <c r="S447" s="14">
        <v>1E-3</v>
      </c>
      <c r="T447" s="14">
        <v>0</v>
      </c>
      <c r="U447" s="13">
        <v>0</v>
      </c>
      <c r="V447" s="14">
        <v>0</v>
      </c>
      <c r="W447" s="14">
        <v>0</v>
      </c>
      <c r="X447" s="14">
        <v>42.410765700078528</v>
      </c>
      <c r="Y447" s="13">
        <v>162210.15091306253</v>
      </c>
      <c r="Z447" s="14">
        <v>108201.00568952526</v>
      </c>
      <c r="AA447" s="14">
        <v>98011.61753581911</v>
      </c>
      <c r="AB447" s="15">
        <v>8473.1837988246916</v>
      </c>
    </row>
    <row r="448" spans="1:28" s="1" customFormat="1" x14ac:dyDescent="0.3">
      <c r="A448" s="327">
        <v>5</v>
      </c>
      <c r="B448" s="179">
        <v>2025</v>
      </c>
      <c r="C448" s="23" t="s">
        <v>4</v>
      </c>
      <c r="D448" s="13">
        <f t="shared" si="52"/>
        <v>388.12374114058076</v>
      </c>
      <c r="E448" s="14">
        <f t="shared" si="53"/>
        <v>552.02048780990617</v>
      </c>
      <c r="F448" s="14">
        <f t="shared" si="54"/>
        <v>47.716773880987063</v>
      </c>
      <c r="G448" s="15">
        <f t="shared" si="55"/>
        <v>535.90581459249097</v>
      </c>
      <c r="H448" s="7">
        <v>52.24982270489474</v>
      </c>
      <c r="I448" s="8">
        <v>116.79392883416801</v>
      </c>
      <c r="J448" s="8">
        <v>11.309793079694298</v>
      </c>
      <c r="K448" s="9">
        <v>1416.1429976120669</v>
      </c>
      <c r="L448" s="7">
        <v>28.404688953739818</v>
      </c>
      <c r="M448" s="8">
        <v>76.03164521457623</v>
      </c>
      <c r="N448" s="8">
        <v>9.3945634943170564</v>
      </c>
      <c r="O448" s="8">
        <v>32.361876570575717</v>
      </c>
      <c r="P448" s="9">
        <v>1435.5761088815611</v>
      </c>
      <c r="Q448" s="13">
        <v>1E-3</v>
      </c>
      <c r="R448" s="14">
        <v>1E-3</v>
      </c>
      <c r="S448" s="14">
        <v>1E-3</v>
      </c>
      <c r="T448" s="14">
        <v>0</v>
      </c>
      <c r="U448" s="13">
        <v>0</v>
      </c>
      <c r="V448" s="14">
        <v>0</v>
      </c>
      <c r="W448" s="14">
        <v>0</v>
      </c>
      <c r="X448" s="14">
        <v>51.793987840069825</v>
      </c>
      <c r="Y448" s="13">
        <v>170849.30788477286</v>
      </c>
      <c r="Z448" s="14">
        <v>108708.31511846097</v>
      </c>
      <c r="AA448" s="14">
        <v>97038.539213695971</v>
      </c>
      <c r="AB448" s="15">
        <v>8703.805870177941</v>
      </c>
    </row>
    <row r="449" spans="1:28" s="1" customFormat="1" x14ac:dyDescent="0.3">
      <c r="A449" s="327">
        <v>5</v>
      </c>
      <c r="B449" s="179">
        <v>2026</v>
      </c>
      <c r="C449" s="23" t="s">
        <v>4</v>
      </c>
      <c r="D449" s="13">
        <f t="shared" si="52"/>
        <v>427.19191621936648</v>
      </c>
      <c r="E449" s="14">
        <f t="shared" si="53"/>
        <v>599.51727168173534</v>
      </c>
      <c r="F449" s="14">
        <f t="shared" si="54"/>
        <v>52.16351531326206</v>
      </c>
      <c r="G449" s="15">
        <f t="shared" si="55"/>
        <v>586.70150188586501</v>
      </c>
      <c r="H449" s="7">
        <v>50.244256685779746</v>
      </c>
      <c r="I449" s="8">
        <v>126.00694088173179</v>
      </c>
      <c r="J449" s="8">
        <v>12.507504059186614</v>
      </c>
      <c r="K449" s="9">
        <v>1506.5265950865059</v>
      </c>
      <c r="L449" s="7">
        <v>26.955384154055881</v>
      </c>
      <c r="M449" s="8">
        <v>81.666889456298406</v>
      </c>
      <c r="N449" s="8">
        <v>10.507585297679224</v>
      </c>
      <c r="O449" s="8">
        <v>35.057183568240873</v>
      </c>
      <c r="P449" s="9">
        <v>1525.4359191202325</v>
      </c>
      <c r="Q449" s="13">
        <v>1E-3</v>
      </c>
      <c r="R449" s="14">
        <v>1E-3</v>
      </c>
      <c r="S449" s="14">
        <v>1E-3</v>
      </c>
      <c r="T449" s="14">
        <v>0</v>
      </c>
      <c r="U449" s="13">
        <v>0</v>
      </c>
      <c r="V449" s="14">
        <v>0</v>
      </c>
      <c r="W449" s="14">
        <v>0</v>
      </c>
      <c r="X449" s="14">
        <v>71.006761463379263</v>
      </c>
      <c r="Y449" s="13">
        <v>195552.979009962</v>
      </c>
      <c r="Z449" s="14">
        <v>109429.66436763163</v>
      </c>
      <c r="AA449" s="14">
        <v>95923.28305692751</v>
      </c>
      <c r="AB449" s="15">
        <v>8957.1167129645346</v>
      </c>
    </row>
    <row r="450" spans="1:28" s="1" customFormat="1" x14ac:dyDescent="0.3">
      <c r="A450" s="327">
        <v>5</v>
      </c>
      <c r="B450" s="179">
        <v>2027</v>
      </c>
      <c r="C450" s="23" t="s">
        <v>4</v>
      </c>
      <c r="D450" s="13">
        <f t="shared" si="52"/>
        <v>469.05021753457345</v>
      </c>
      <c r="E450" s="14">
        <f t="shared" si="53"/>
        <v>649.02800214552428</v>
      </c>
      <c r="F450" s="14">
        <f t="shared" si="54"/>
        <v>57.010140422386925</v>
      </c>
      <c r="G450" s="15">
        <f t="shared" si="55"/>
        <v>646.48062214708921</v>
      </c>
      <c r="H450" s="7">
        <v>47.831753764934533</v>
      </c>
      <c r="I450" s="8">
        <v>136.58741107819455</v>
      </c>
      <c r="J450" s="8">
        <v>13.946387587716668</v>
      </c>
      <c r="K450" s="9">
        <v>1610.7850671744914</v>
      </c>
      <c r="L450" s="7">
        <v>25.396602144164977</v>
      </c>
      <c r="M450" s="8">
        <v>88.299060130210691</v>
      </c>
      <c r="N450" s="8">
        <v>11.854474087395586</v>
      </c>
      <c r="O450" s="8">
        <v>37.812357985700544</v>
      </c>
      <c r="P450" s="9">
        <v>1625.2836555749934</v>
      </c>
      <c r="Q450" s="13">
        <v>1E-3</v>
      </c>
      <c r="R450" s="14">
        <v>1E-3</v>
      </c>
      <c r="S450" s="14">
        <v>1E-3</v>
      </c>
      <c r="T450" s="14">
        <v>0</v>
      </c>
      <c r="U450" s="13">
        <v>0</v>
      </c>
      <c r="V450" s="14">
        <v>0</v>
      </c>
      <c r="W450" s="14">
        <v>0</v>
      </c>
      <c r="X450" s="14">
        <v>92.459208094418798</v>
      </c>
      <c r="Y450" s="13">
        <v>225543.78951507286</v>
      </c>
      <c r="Z450" s="14">
        <v>109290.04314168583</v>
      </c>
      <c r="AA450" s="14">
        <v>94019.560367716505</v>
      </c>
      <c r="AB450" s="15">
        <v>9230.9362759769938</v>
      </c>
    </row>
    <row r="451" spans="1:28" s="1" customFormat="1" ht="16.2" thickBot="1" x14ac:dyDescent="0.35">
      <c r="A451" s="409">
        <v>5</v>
      </c>
      <c r="B451" s="180">
        <v>2028</v>
      </c>
      <c r="C451" s="24" t="s">
        <v>4</v>
      </c>
      <c r="D451" s="19">
        <f t="shared" si="52"/>
        <v>517.16055136402554</v>
      </c>
      <c r="E451" s="20">
        <f t="shared" si="53"/>
        <v>701.80585053565767</v>
      </c>
      <c r="F451" s="20">
        <f t="shared" si="54"/>
        <v>62.28212570794178</v>
      </c>
      <c r="G451" s="21">
        <f t="shared" si="55"/>
        <v>715.62039800253297</v>
      </c>
      <c r="H451" s="16">
        <v>45.197150534490824</v>
      </c>
      <c r="I451" s="17">
        <v>148.86993616546147</v>
      </c>
      <c r="J451" s="17">
        <v>15.677489769031476</v>
      </c>
      <c r="K451" s="18">
        <v>1729.8569523491747</v>
      </c>
      <c r="L451" s="16">
        <v>23.673621495196066</v>
      </c>
      <c r="M451" s="17">
        <v>96.008978201090457</v>
      </c>
      <c r="N451" s="17">
        <v>13.49229710111276</v>
      </c>
      <c r="O451" s="17">
        <v>40.681767734986906</v>
      </c>
      <c r="P451" s="18">
        <v>1740.6749684359834</v>
      </c>
      <c r="Q451" s="19">
        <v>1E-3</v>
      </c>
      <c r="R451" s="20">
        <v>1E-3</v>
      </c>
      <c r="S451" s="20">
        <v>1E-3</v>
      </c>
      <c r="T451" s="20">
        <v>0</v>
      </c>
      <c r="U451" s="19">
        <v>0</v>
      </c>
      <c r="V451" s="20">
        <v>0</v>
      </c>
      <c r="W451" s="20">
        <v>0</v>
      </c>
      <c r="X451" s="20">
        <v>117.75432669215557</v>
      </c>
      <c r="Y451" s="19">
        <v>263173.50852230203</v>
      </c>
      <c r="Z451" s="20">
        <v>108427.09399955421</v>
      </c>
      <c r="AA451" s="20">
        <v>91372.337815989347</v>
      </c>
      <c r="AB451" s="21">
        <v>9514.8151595461659</v>
      </c>
    </row>
    <row r="452" spans="1:28" s="1" customFormat="1" x14ac:dyDescent="0.3">
      <c r="A452" s="47">
        <v>5</v>
      </c>
      <c r="B452" s="178">
        <v>2029</v>
      </c>
      <c r="C452" s="22" t="s">
        <v>4</v>
      </c>
      <c r="D452" s="10">
        <f t="shared" si="52"/>
        <v>571.99121663672236</v>
      </c>
      <c r="E452" s="11">
        <f t="shared" si="53"/>
        <v>759.81719331172792</v>
      </c>
      <c r="F452" s="11">
        <f t="shared" si="54"/>
        <v>70.315597239682504</v>
      </c>
      <c r="G452" s="12">
        <f t="shared" si="55"/>
        <v>796.34672491687331</v>
      </c>
      <c r="H452" s="4">
        <v>42.362806215017883</v>
      </c>
      <c r="I452" s="5">
        <v>163.25054589711516</v>
      </c>
      <c r="J452" s="5">
        <v>18.02697985242153</v>
      </c>
      <c r="K452" s="6">
        <v>1867.2364448994913</v>
      </c>
      <c r="L452" s="4">
        <v>21.854435713929544</v>
      </c>
      <c r="M452" s="5">
        <v>104.92244637415675</v>
      </c>
      <c r="N452" s="5">
        <v>15.252054905247837</v>
      </c>
      <c r="O452" s="5">
        <v>43.834644909075266</v>
      </c>
      <c r="P452" s="6">
        <v>1882.4974202573203</v>
      </c>
      <c r="Q452" s="10">
        <v>1E-3</v>
      </c>
      <c r="R452" s="11">
        <v>1E-3</v>
      </c>
      <c r="S452" s="11">
        <v>1E-3</v>
      </c>
      <c r="T452" s="11">
        <v>0</v>
      </c>
      <c r="U452" s="10">
        <v>0</v>
      </c>
      <c r="V452" s="11">
        <v>0</v>
      </c>
      <c r="W452" s="11">
        <v>0</v>
      </c>
      <c r="X452" s="11">
        <v>152.63482199750234</v>
      </c>
      <c r="Y452" s="10">
        <v>310550.67305670603</v>
      </c>
      <c r="Z452" s="11">
        <v>107048.9250136012</v>
      </c>
      <c r="AA452" s="11">
        <v>89713.238143740105</v>
      </c>
      <c r="AB452" s="12">
        <v>9809.1351650294018</v>
      </c>
    </row>
    <row r="453" spans="1:28" s="1" customFormat="1" x14ac:dyDescent="0.3">
      <c r="A453" s="327">
        <v>5</v>
      </c>
      <c r="B453" s="179">
        <v>2030</v>
      </c>
      <c r="C453" s="23" t="s">
        <v>4</v>
      </c>
      <c r="D453" s="13">
        <f t="shared" ref="D453:D479" si="56">Y453*H453/23000</f>
        <v>635.47275285915873</v>
      </c>
      <c r="E453" s="14">
        <f t="shared" ref="E453:E479" si="57">Z453*I453/23000</f>
        <v>822.9132850966364</v>
      </c>
      <c r="F453" s="14">
        <f t="shared" ref="F453:F479" si="58">AA453*J453/23000</f>
        <v>80.229958583971651</v>
      </c>
      <c r="G453" s="15">
        <f t="shared" ref="G453:G479" si="59">AB453*K453/23000</f>
        <v>892.01792207496987</v>
      </c>
      <c r="H453" s="7">
        <v>39.361060829722454</v>
      </c>
      <c r="I453" s="8">
        <v>179.93685572126685</v>
      </c>
      <c r="J453" s="8">
        <v>20.993041313130533</v>
      </c>
      <c r="K453" s="9">
        <v>2028.5073689190185</v>
      </c>
      <c r="L453" s="7">
        <v>20.00686013537635</v>
      </c>
      <c r="M453" s="8">
        <v>115.42398893617033</v>
      </c>
      <c r="N453" s="8">
        <v>17.313235290808709</v>
      </c>
      <c r="O453" s="8">
        <v>48.270507174674577</v>
      </c>
      <c r="P453" s="9">
        <v>2061.5068559250817</v>
      </c>
      <c r="Q453" s="13">
        <v>1E-3</v>
      </c>
      <c r="R453" s="14">
        <v>1E-3</v>
      </c>
      <c r="S453" s="14">
        <v>5.4886185903342773E-2</v>
      </c>
      <c r="T453" s="14">
        <v>0</v>
      </c>
      <c r="U453" s="13">
        <v>0</v>
      </c>
      <c r="V453" s="14">
        <v>0</v>
      </c>
      <c r="W453" s="14">
        <v>0</v>
      </c>
      <c r="X453" s="14">
        <v>198.38455596339543</v>
      </c>
      <c r="Y453" s="13">
        <v>371328.23678176536</v>
      </c>
      <c r="Z453" s="14">
        <v>105186.93061160145</v>
      </c>
      <c r="AA453" s="14">
        <v>87900.034106881576</v>
      </c>
      <c r="AB453" s="15">
        <v>10114.043716122856</v>
      </c>
    </row>
    <row r="454" spans="1:28" s="1" customFormat="1" x14ac:dyDescent="0.3">
      <c r="A454" s="327">
        <v>6</v>
      </c>
      <c r="B454" s="179">
        <v>2018</v>
      </c>
      <c r="C454" s="23" t="s">
        <v>5</v>
      </c>
      <c r="D454" s="13">
        <f t="shared" si="56"/>
        <v>187.22215970777967</v>
      </c>
      <c r="E454" s="14">
        <f t="shared" si="57"/>
        <v>869.35510897708218</v>
      </c>
      <c r="F454" s="14">
        <f t="shared" si="58"/>
        <v>97.030343234986546</v>
      </c>
      <c r="G454" s="15">
        <f t="shared" si="59"/>
        <v>115.66344493357877</v>
      </c>
      <c r="H454" s="7">
        <v>53.864199453964076</v>
      </c>
      <c r="I454" s="8">
        <v>252.91926633769731</v>
      </c>
      <c r="J454" s="8">
        <v>27.319455338942877</v>
      </c>
      <c r="K454" s="9">
        <v>387.04263670514086</v>
      </c>
      <c r="L454" s="7">
        <v>44.797878595792248</v>
      </c>
      <c r="M454" s="8">
        <v>223.65049913701768</v>
      </c>
      <c r="N454" s="8">
        <v>23.768528879446812</v>
      </c>
      <c r="O454" s="8">
        <v>27.744910633943078</v>
      </c>
      <c r="P454" s="9">
        <v>2479.9422049503933</v>
      </c>
      <c r="Q454" s="13">
        <v>1E-3</v>
      </c>
      <c r="R454" s="14">
        <v>1E-3</v>
      </c>
      <c r="S454" s="14">
        <v>1.9860179629283221</v>
      </c>
      <c r="T454" s="14">
        <v>0</v>
      </c>
      <c r="U454" s="13">
        <v>0</v>
      </c>
      <c r="V454" s="14">
        <v>0</v>
      </c>
      <c r="W454" s="14">
        <v>0</v>
      </c>
      <c r="X454" s="14">
        <v>2120.6434788791953</v>
      </c>
      <c r="Y454" s="13">
        <v>79943.816429671802</v>
      </c>
      <c r="Z454" s="14">
        <v>79057.510311513324</v>
      </c>
      <c r="AA454" s="14">
        <v>81688.959999999977</v>
      </c>
      <c r="AB454" s="15">
        <v>6873.2976194014682</v>
      </c>
    </row>
    <row r="455" spans="1:28" s="1" customFormat="1" x14ac:dyDescent="0.3">
      <c r="A455" s="327">
        <v>6</v>
      </c>
      <c r="B455" s="179">
        <v>2019</v>
      </c>
      <c r="C455" s="23" t="s">
        <v>5</v>
      </c>
      <c r="D455" s="13">
        <f t="shared" si="56"/>
        <v>31.766561312466713</v>
      </c>
      <c r="E455" s="14">
        <f t="shared" si="57"/>
        <v>1039.918593926393</v>
      </c>
      <c r="F455" s="14">
        <f t="shared" si="58"/>
        <v>121.37254437445328</v>
      </c>
      <c r="G455" s="15">
        <f t="shared" si="59"/>
        <v>116.11570991302609</v>
      </c>
      <c r="H455" s="7">
        <v>5.6079223352982295</v>
      </c>
      <c r="I455" s="8">
        <v>251.05521975277821</v>
      </c>
      <c r="J455" s="8">
        <v>29.788156777348167</v>
      </c>
      <c r="K455" s="9">
        <v>388.73494768160447</v>
      </c>
      <c r="L455" s="7">
        <v>30.136851961254987</v>
      </c>
      <c r="M455" s="8">
        <v>201.59250923798029</v>
      </c>
      <c r="N455" s="8">
        <v>26.088543349765704</v>
      </c>
      <c r="O455" s="8">
        <v>37.571320712915274</v>
      </c>
      <c r="P455" s="9">
        <v>2470.1007233996816</v>
      </c>
      <c r="Q455" s="13">
        <v>1E-3</v>
      </c>
      <c r="R455" s="14">
        <v>1E-3</v>
      </c>
      <c r="S455" s="14">
        <v>1E-3</v>
      </c>
      <c r="T455" s="14">
        <v>0</v>
      </c>
      <c r="U455" s="13">
        <v>0</v>
      </c>
      <c r="V455" s="14">
        <v>0</v>
      </c>
      <c r="W455" s="14">
        <v>0</v>
      </c>
      <c r="X455" s="14">
        <v>2118.9360964309922</v>
      </c>
      <c r="Y455" s="13">
        <v>130285.49015165337</v>
      </c>
      <c r="Z455" s="14">
        <v>95270.385869132515</v>
      </c>
      <c r="AA455" s="14">
        <v>93714.040162942227</v>
      </c>
      <c r="AB455" s="15">
        <v>6870.1343780056022</v>
      </c>
    </row>
    <row r="456" spans="1:28" s="1" customFormat="1" x14ac:dyDescent="0.3">
      <c r="A456" s="327">
        <v>6</v>
      </c>
      <c r="B456" s="179">
        <v>2020</v>
      </c>
      <c r="C456" s="23" t="s">
        <v>5</v>
      </c>
      <c r="D456" s="13">
        <f t="shared" si="56"/>
        <v>32.565859335392567</v>
      </c>
      <c r="E456" s="14">
        <f t="shared" si="57"/>
        <v>1194.6673716592913</v>
      </c>
      <c r="F456" s="14">
        <f t="shared" si="58"/>
        <v>119.36025203280282</v>
      </c>
      <c r="G456" s="15">
        <f t="shared" si="59"/>
        <v>123.5898906299105</v>
      </c>
      <c r="H456" s="7">
        <v>5.649261316272689</v>
      </c>
      <c r="I456" s="8">
        <v>268.34810288320392</v>
      </c>
      <c r="J456" s="8">
        <v>29.945316285073691</v>
      </c>
      <c r="K456" s="9">
        <v>401.61360502159459</v>
      </c>
      <c r="L456" s="7">
        <v>32.471086069116332</v>
      </c>
      <c r="M456" s="8">
        <v>211.14233590498264</v>
      </c>
      <c r="N456" s="8">
        <v>26.028494996541415</v>
      </c>
      <c r="O456" s="8">
        <v>39.717385166077115</v>
      </c>
      <c r="P456" s="9">
        <v>2628.0746468080943</v>
      </c>
      <c r="Q456" s="13">
        <v>1E-3</v>
      </c>
      <c r="R456" s="14">
        <v>1E-3</v>
      </c>
      <c r="S456" s="14">
        <v>1E-3</v>
      </c>
      <c r="T456" s="14">
        <v>0</v>
      </c>
      <c r="U456" s="13">
        <v>0</v>
      </c>
      <c r="V456" s="14">
        <v>0</v>
      </c>
      <c r="W456" s="14">
        <v>0</v>
      </c>
      <c r="X456" s="14">
        <v>2266.1774269525768</v>
      </c>
      <c r="Y456" s="13">
        <v>132586.31930452448</v>
      </c>
      <c r="Z456" s="14">
        <v>102394.42445442951</v>
      </c>
      <c r="AA456" s="14">
        <v>91676.633855520791</v>
      </c>
      <c r="AB456" s="15">
        <v>7077.8665088676407</v>
      </c>
    </row>
    <row r="457" spans="1:28" s="1" customFormat="1" x14ac:dyDescent="0.3">
      <c r="A457" s="327">
        <v>6</v>
      </c>
      <c r="B457" s="179">
        <v>2021</v>
      </c>
      <c r="C457" s="23" t="s">
        <v>5</v>
      </c>
      <c r="D457" s="13">
        <f t="shared" si="56"/>
        <v>35.414342674754664</v>
      </c>
      <c r="E457" s="14">
        <f t="shared" si="57"/>
        <v>1296.4996096233365</v>
      </c>
      <c r="F457" s="14">
        <f t="shared" si="58"/>
        <v>130.44256867852587</v>
      </c>
      <c r="G457" s="15">
        <f t="shared" si="59"/>
        <v>133.33911666195957</v>
      </c>
      <c r="H457" s="7">
        <v>5.8176927467753083</v>
      </c>
      <c r="I457" s="8">
        <v>281.32915119068929</v>
      </c>
      <c r="J457" s="8">
        <v>31.813870634803269</v>
      </c>
      <c r="K457" s="9">
        <v>418.88427759676216</v>
      </c>
      <c r="L457" s="7">
        <v>32.269819546046257</v>
      </c>
      <c r="M457" s="8">
        <v>217.99924520116534</v>
      </c>
      <c r="N457" s="8">
        <v>27.308808840219196</v>
      </c>
      <c r="O457" s="8">
        <v>42.479615861811432</v>
      </c>
      <c r="P457" s="9">
        <v>2781.2614095107692</v>
      </c>
      <c r="Q457" s="13">
        <v>1E-3</v>
      </c>
      <c r="R457" s="14">
        <v>1E-3</v>
      </c>
      <c r="S457" s="14">
        <v>1E-3</v>
      </c>
      <c r="T457" s="14">
        <v>0</v>
      </c>
      <c r="U457" s="13">
        <v>0</v>
      </c>
      <c r="V457" s="14">
        <v>0</v>
      </c>
      <c r="W457" s="14">
        <v>0</v>
      </c>
      <c r="X457" s="14">
        <v>2404.8557477758181</v>
      </c>
      <c r="Y457" s="13">
        <v>140009.09243116068</v>
      </c>
      <c r="Z457" s="14">
        <v>105995.02715992849</v>
      </c>
      <c r="AA457" s="14">
        <v>94304.120175933669</v>
      </c>
      <c r="AB457" s="15">
        <v>7321.3530496298954</v>
      </c>
    </row>
    <row r="458" spans="1:28" s="1" customFormat="1" ht="16.2" thickBot="1" x14ac:dyDescent="0.35">
      <c r="A458" s="409">
        <v>6</v>
      </c>
      <c r="B458" s="180">
        <v>2022</v>
      </c>
      <c r="C458" s="24" t="s">
        <v>5</v>
      </c>
      <c r="D458" s="19">
        <f t="shared" si="56"/>
        <v>38.477816764932882</v>
      </c>
      <c r="E458" s="20">
        <f t="shared" si="57"/>
        <v>1405.8074057637857</v>
      </c>
      <c r="F458" s="20">
        <f t="shared" si="58"/>
        <v>142.29244584833981</v>
      </c>
      <c r="G458" s="21">
        <f t="shared" si="59"/>
        <v>144.41345695334311</v>
      </c>
      <c r="H458" s="16">
        <v>5.9916257724533208</v>
      </c>
      <c r="I458" s="17">
        <v>296.65482426741124</v>
      </c>
      <c r="J458" s="17">
        <v>34.058015870981428</v>
      </c>
      <c r="K458" s="18">
        <v>438.64095497469418</v>
      </c>
      <c r="L458" s="16">
        <v>32.060062619421728</v>
      </c>
      <c r="M458" s="17">
        <v>226.22150865364276</v>
      </c>
      <c r="N458" s="17">
        <v>28.905115880700471</v>
      </c>
      <c r="O458" s="17">
        <v>45.38651611284029</v>
      </c>
      <c r="P458" s="18">
        <v>2954.3195666573615</v>
      </c>
      <c r="Q458" s="19">
        <v>1E-3</v>
      </c>
      <c r="R458" s="20">
        <v>1E-3</v>
      </c>
      <c r="S458" s="20">
        <v>1E-3</v>
      </c>
      <c r="T458" s="20">
        <v>0</v>
      </c>
      <c r="U458" s="19">
        <v>0</v>
      </c>
      <c r="V458" s="20">
        <v>0</v>
      </c>
      <c r="W458" s="20">
        <v>0</v>
      </c>
      <c r="X458" s="20">
        <v>2561.0641277955074</v>
      </c>
      <c r="Y458" s="19">
        <v>147704.44937703275</v>
      </c>
      <c r="Z458" s="20">
        <v>108993.91375958503</v>
      </c>
      <c r="AA458" s="20">
        <v>96092.686870238031</v>
      </c>
      <c r="AB458" s="21">
        <v>7572.2740256174075</v>
      </c>
    </row>
    <row r="459" spans="1:28" s="1" customFormat="1" x14ac:dyDescent="0.3">
      <c r="A459" s="47">
        <v>6</v>
      </c>
      <c r="B459" s="178">
        <v>2023</v>
      </c>
      <c r="C459" s="22" t="s">
        <v>5</v>
      </c>
      <c r="D459" s="10">
        <f t="shared" si="56"/>
        <v>41.696487692395948</v>
      </c>
      <c r="E459" s="11">
        <f t="shared" si="57"/>
        <v>1520.9666036405006</v>
      </c>
      <c r="F459" s="11">
        <f t="shared" si="58"/>
        <v>154.94385402452019</v>
      </c>
      <c r="G459" s="12">
        <f t="shared" si="59"/>
        <v>156.57876371235116</v>
      </c>
      <c r="H459" s="4">
        <v>6.1675342356766469</v>
      </c>
      <c r="I459" s="5">
        <v>314.51949787191978</v>
      </c>
      <c r="J459" s="5">
        <v>36.748827589387609</v>
      </c>
      <c r="K459" s="6">
        <v>460.62155680058646</v>
      </c>
      <c r="L459" s="4">
        <v>31.869816048217633</v>
      </c>
      <c r="M459" s="5">
        <v>236.06912114741874</v>
      </c>
      <c r="N459" s="5">
        <v>30.857185765729369</v>
      </c>
      <c r="O459" s="5">
        <v>48.277452859594703</v>
      </c>
      <c r="P459" s="6">
        <v>3148.0390055762509</v>
      </c>
      <c r="Q459" s="10">
        <v>1E-3</v>
      </c>
      <c r="R459" s="11">
        <v>1E-3</v>
      </c>
      <c r="S459" s="11">
        <v>1E-3</v>
      </c>
      <c r="T459" s="11">
        <v>0</v>
      </c>
      <c r="U459" s="10">
        <v>0</v>
      </c>
      <c r="V459" s="11">
        <v>0</v>
      </c>
      <c r="W459" s="11">
        <v>0</v>
      </c>
      <c r="X459" s="11">
        <v>2735.693901635259</v>
      </c>
      <c r="Y459" s="10">
        <v>155494.75370198602</v>
      </c>
      <c r="Z459" s="11">
        <v>111224.36643968304</v>
      </c>
      <c r="AA459" s="11">
        <v>96974.757463911548</v>
      </c>
      <c r="AB459" s="12">
        <v>7818.3739171876532</v>
      </c>
    </row>
    <row r="460" spans="1:28" s="1" customFormat="1" x14ac:dyDescent="0.3">
      <c r="A460" s="327">
        <v>6</v>
      </c>
      <c r="B460" s="179">
        <v>2024</v>
      </c>
      <c r="C460" s="23" t="s">
        <v>5</v>
      </c>
      <c r="D460" s="13">
        <f t="shared" si="56"/>
        <v>45.264140826046862</v>
      </c>
      <c r="E460" s="14">
        <f t="shared" si="57"/>
        <v>1641.9970390053427</v>
      </c>
      <c r="F460" s="14">
        <f t="shared" si="58"/>
        <v>168.41505211591425</v>
      </c>
      <c r="G460" s="15">
        <f t="shared" si="59"/>
        <v>170.48957440357236</v>
      </c>
      <c r="H460" s="7">
        <v>6.3559380761973276</v>
      </c>
      <c r="I460" s="8">
        <v>335.27957881436748</v>
      </c>
      <c r="J460" s="8">
        <v>39.966246760877212</v>
      </c>
      <c r="K460" s="9">
        <v>485.66845695810929</v>
      </c>
      <c r="L460" s="7">
        <v>31.623878438359068</v>
      </c>
      <c r="M460" s="8">
        <v>247.69638815854864</v>
      </c>
      <c r="N460" s="8">
        <v>33.2186544503164</v>
      </c>
      <c r="O460" s="8">
        <v>50.910174156428809</v>
      </c>
      <c r="P460" s="9">
        <v>3362.5749264005954</v>
      </c>
      <c r="Q460" s="13">
        <v>1E-3</v>
      </c>
      <c r="R460" s="14">
        <v>1E-3</v>
      </c>
      <c r="S460" s="14">
        <v>1E-3</v>
      </c>
      <c r="T460" s="14">
        <v>0</v>
      </c>
      <c r="U460" s="13">
        <v>0</v>
      </c>
      <c r="V460" s="14">
        <v>0</v>
      </c>
      <c r="W460" s="14">
        <v>0</v>
      </c>
      <c r="X460" s="14">
        <v>2927.8156435989149</v>
      </c>
      <c r="Y460" s="13">
        <v>163795.68625721085</v>
      </c>
      <c r="Z460" s="14">
        <v>112640.11971940752</v>
      </c>
      <c r="AA460" s="14">
        <v>96920.439435854802</v>
      </c>
      <c r="AB460" s="15">
        <v>8073.9445914239959</v>
      </c>
    </row>
    <row r="461" spans="1:28" s="1" customFormat="1" x14ac:dyDescent="0.3">
      <c r="A461" s="327">
        <v>6</v>
      </c>
      <c r="B461" s="179">
        <v>2025</v>
      </c>
      <c r="C461" s="23" t="s">
        <v>5</v>
      </c>
      <c r="D461" s="13">
        <f t="shared" si="56"/>
        <v>49.136968075383699</v>
      </c>
      <c r="E461" s="14">
        <f t="shared" si="57"/>
        <v>1767.0484154307894</v>
      </c>
      <c r="F461" s="14">
        <f t="shared" si="58"/>
        <v>182.74949289428545</v>
      </c>
      <c r="G461" s="15">
        <f t="shared" si="59"/>
        <v>186.43068936174322</v>
      </c>
      <c r="H461" s="7">
        <v>6.5531478454983532</v>
      </c>
      <c r="I461" s="8">
        <v>359.19189716331482</v>
      </c>
      <c r="J461" s="8">
        <v>43.807592468772206</v>
      </c>
      <c r="K461" s="9">
        <v>514.17781061196945</v>
      </c>
      <c r="L461" s="7">
        <v>31.352916969050455</v>
      </c>
      <c r="M461" s="8">
        <v>261.48142188877682</v>
      </c>
      <c r="N461" s="8">
        <v>36.066539316374168</v>
      </c>
      <c r="O461" s="8">
        <v>53.286618345078423</v>
      </c>
      <c r="P461" s="9">
        <v>3600.3654385701061</v>
      </c>
      <c r="Q461" s="13">
        <v>1E-3</v>
      </c>
      <c r="R461" s="14">
        <v>1E-3</v>
      </c>
      <c r="S461" s="14">
        <v>1E-3</v>
      </c>
      <c r="T461" s="14">
        <v>0</v>
      </c>
      <c r="U461" s="13">
        <v>0</v>
      </c>
      <c r="V461" s="14">
        <v>0</v>
      </c>
      <c r="W461" s="14">
        <v>0</v>
      </c>
      <c r="X461" s="14">
        <v>3139.4732463032151</v>
      </c>
      <c r="Y461" s="13">
        <v>172459.14366332741</v>
      </c>
      <c r="Z461" s="14">
        <v>113148.74827599268</v>
      </c>
      <c r="AA461" s="14">
        <v>95947.713619843416</v>
      </c>
      <c r="AB461" s="15">
        <v>8339.3444190379778</v>
      </c>
    </row>
    <row r="462" spans="1:28" s="1" customFormat="1" x14ac:dyDescent="0.3">
      <c r="A462" s="327">
        <v>6</v>
      </c>
      <c r="B462" s="179">
        <v>2026</v>
      </c>
      <c r="C462" s="23" t="s">
        <v>5</v>
      </c>
      <c r="D462" s="13">
        <f t="shared" si="56"/>
        <v>53.992798672678212</v>
      </c>
      <c r="E462" s="14">
        <f t="shared" si="57"/>
        <v>1912.4884690789263</v>
      </c>
      <c r="F462" s="14">
        <f t="shared" si="58"/>
        <v>199.76419414054567</v>
      </c>
      <c r="G462" s="15">
        <f t="shared" si="59"/>
        <v>204.89143876956055</v>
      </c>
      <c r="H462" s="7">
        <v>6.296744461798859</v>
      </c>
      <c r="I462" s="8">
        <v>386.96805432951311</v>
      </c>
      <c r="J462" s="8">
        <v>48.449316149099154</v>
      </c>
      <c r="K462" s="9">
        <v>547.74370469923713</v>
      </c>
      <c r="L462" s="7">
        <v>29.036553519243135</v>
      </c>
      <c r="M462" s="8">
        <v>277.86391136086337</v>
      </c>
      <c r="N462" s="8">
        <v>39.522461509911693</v>
      </c>
      <c r="O462" s="8">
        <v>58.727601969331396</v>
      </c>
      <c r="P462" s="9">
        <v>3932.3075782979854</v>
      </c>
      <c r="Q462" s="13">
        <v>1E-3</v>
      </c>
      <c r="R462" s="14">
        <v>1E-3</v>
      </c>
      <c r="S462" s="14">
        <v>1E-3</v>
      </c>
      <c r="T462" s="14">
        <v>0</v>
      </c>
      <c r="U462" s="13">
        <v>0</v>
      </c>
      <c r="V462" s="14">
        <v>0</v>
      </c>
      <c r="W462" s="14">
        <v>0</v>
      </c>
      <c r="X462" s="14">
        <v>3443.2904755680793</v>
      </c>
      <c r="Y462" s="13">
        <v>197218.47964540563</v>
      </c>
      <c r="Z462" s="14">
        <v>113671.48863238994</v>
      </c>
      <c r="AA462" s="14">
        <v>94832.638113881403</v>
      </c>
      <c r="AB462" s="15">
        <v>8603.4819775564574</v>
      </c>
    </row>
    <row r="463" spans="1:28" s="1" customFormat="1" x14ac:dyDescent="0.3">
      <c r="A463" s="327">
        <v>6</v>
      </c>
      <c r="B463" s="179">
        <v>2027</v>
      </c>
      <c r="C463" s="23" t="s">
        <v>5</v>
      </c>
      <c r="D463" s="13">
        <f t="shared" si="56"/>
        <v>59.197967847339775</v>
      </c>
      <c r="E463" s="14">
        <f t="shared" si="57"/>
        <v>2068.6007258696914</v>
      </c>
      <c r="F463" s="14">
        <f t="shared" si="58"/>
        <v>218.22798478764673</v>
      </c>
      <c r="G463" s="15">
        <f t="shared" si="59"/>
        <v>226.21579284115586</v>
      </c>
      <c r="H463" s="7">
        <v>5.9903349940197321</v>
      </c>
      <c r="I463" s="8">
        <v>419.26765040566551</v>
      </c>
      <c r="J463" s="8">
        <v>54.011588033137038</v>
      </c>
      <c r="K463" s="9">
        <v>586.09489968999878</v>
      </c>
      <c r="L463" s="7">
        <v>26.692751561865151</v>
      </c>
      <c r="M463" s="8">
        <v>296.85820446074746</v>
      </c>
      <c r="N463" s="8">
        <v>43.684829713084518</v>
      </c>
      <c r="O463" s="8">
        <v>64.775099929294271</v>
      </c>
      <c r="P463" s="9">
        <v>4316.7569068379416</v>
      </c>
      <c r="Q463" s="13">
        <v>1E-3</v>
      </c>
      <c r="R463" s="14">
        <v>1E-3</v>
      </c>
      <c r="S463" s="14">
        <v>1E-3</v>
      </c>
      <c r="T463" s="14">
        <v>0</v>
      </c>
      <c r="U463" s="13">
        <v>0</v>
      </c>
      <c r="V463" s="14">
        <v>0</v>
      </c>
      <c r="W463" s="14">
        <v>0</v>
      </c>
      <c r="X463" s="14">
        <v>3795.436107077237</v>
      </c>
      <c r="Y463" s="13">
        <v>227291.67264403074</v>
      </c>
      <c r="Z463" s="14">
        <v>113478.38701356671</v>
      </c>
      <c r="AA463" s="14">
        <v>92929.014548442501</v>
      </c>
      <c r="AB463" s="15">
        <v>8877.3392126404287</v>
      </c>
    </row>
    <row r="464" spans="1:28" s="1" customFormat="1" x14ac:dyDescent="0.3">
      <c r="A464" s="327">
        <v>6</v>
      </c>
      <c r="B464" s="179">
        <v>2028</v>
      </c>
      <c r="C464" s="23" t="s">
        <v>5</v>
      </c>
      <c r="D464" s="13">
        <f t="shared" si="56"/>
        <v>65.173648742699413</v>
      </c>
      <c r="E464" s="14">
        <f t="shared" si="57"/>
        <v>2234.0479287295539</v>
      </c>
      <c r="F464" s="14">
        <f t="shared" si="58"/>
        <v>238.27991892840345</v>
      </c>
      <c r="G464" s="15">
        <f t="shared" si="59"/>
        <v>250.90728820567008</v>
      </c>
      <c r="H464" s="7">
        <v>5.6559016071930603</v>
      </c>
      <c r="I464" s="8">
        <v>456.69043909121183</v>
      </c>
      <c r="J464" s="8">
        <v>60.700538561630665</v>
      </c>
      <c r="K464" s="9">
        <v>629.91991923676449</v>
      </c>
      <c r="L464" s="7">
        <v>24.278127689748068</v>
      </c>
      <c r="M464" s="8">
        <v>318.99286832992732</v>
      </c>
      <c r="N464" s="8">
        <v>48.69602155803738</v>
      </c>
      <c r="O464" s="8">
        <v>71.353157376017236</v>
      </c>
      <c r="P464" s="9">
        <v>4761.6648071496229</v>
      </c>
      <c r="Q464" s="13">
        <v>1E-3</v>
      </c>
      <c r="R464" s="14">
        <v>1E-3</v>
      </c>
      <c r="S464" s="14">
        <v>1E-3</v>
      </c>
      <c r="T464" s="14">
        <v>0</v>
      </c>
      <c r="U464" s="13">
        <v>0</v>
      </c>
      <c r="V464" s="14">
        <v>0</v>
      </c>
      <c r="W464" s="14">
        <v>0</v>
      </c>
      <c r="X464" s="14">
        <v>4203.097045288876</v>
      </c>
      <c r="Y464" s="13">
        <v>265031.82431174134</v>
      </c>
      <c r="Z464" s="14">
        <v>112511.88543169244</v>
      </c>
      <c r="AA464" s="14">
        <v>90286.482875087895</v>
      </c>
      <c r="AB464" s="15">
        <v>9161.2718577349005</v>
      </c>
    </row>
    <row r="465" spans="1:28" s="1" customFormat="1" ht="16.2" thickBot="1" x14ac:dyDescent="0.35">
      <c r="A465" s="409">
        <v>6</v>
      </c>
      <c r="B465" s="180">
        <v>2029</v>
      </c>
      <c r="C465" s="24" t="s">
        <v>5</v>
      </c>
      <c r="D465" s="19">
        <f t="shared" si="56"/>
        <v>71.923128045213048</v>
      </c>
      <c r="E465" s="20">
        <f t="shared" si="57"/>
        <v>2413.7698819578668</v>
      </c>
      <c r="F465" s="20">
        <f t="shared" si="58"/>
        <v>269.07639406449999</v>
      </c>
      <c r="G465" s="21">
        <f t="shared" si="59"/>
        <v>279.9396327600042</v>
      </c>
      <c r="H465" s="16">
        <v>5.2925908222338327</v>
      </c>
      <c r="I465" s="17">
        <v>500.19014624032917</v>
      </c>
      <c r="J465" s="17">
        <v>69.805421380512371</v>
      </c>
      <c r="K465" s="18">
        <v>680.92833489674331</v>
      </c>
      <c r="L465" s="16">
        <v>21.896114747718883</v>
      </c>
      <c r="M465" s="17">
        <v>344.82127023700235</v>
      </c>
      <c r="N465" s="17">
        <v>53.845067809422446</v>
      </c>
      <c r="O465" s="17">
        <v>79.466513813697432</v>
      </c>
      <c r="P465" s="18">
        <v>5309.012127846494</v>
      </c>
      <c r="Q465" s="19">
        <v>1E-3</v>
      </c>
      <c r="R465" s="20">
        <v>1E-3</v>
      </c>
      <c r="S465" s="20">
        <v>7.2576600297678171</v>
      </c>
      <c r="T465" s="20">
        <v>0</v>
      </c>
      <c r="U465" s="19">
        <v>0</v>
      </c>
      <c r="V465" s="20">
        <v>0</v>
      </c>
      <c r="W465" s="20">
        <v>0</v>
      </c>
      <c r="X465" s="20">
        <v>4707.549306763447</v>
      </c>
      <c r="Y465" s="19">
        <v>312556.17534054932</v>
      </c>
      <c r="Z465" s="20">
        <v>110991.20544921032</v>
      </c>
      <c r="AA465" s="20">
        <v>88657.255283200968</v>
      </c>
      <c r="AB465" s="21">
        <v>9455.6375810920763</v>
      </c>
    </row>
    <row r="466" spans="1:28" s="1" customFormat="1" x14ac:dyDescent="0.3">
      <c r="A466" s="47">
        <v>6</v>
      </c>
      <c r="B466" s="178">
        <v>2030</v>
      </c>
      <c r="C466" s="22" t="s">
        <v>5</v>
      </c>
      <c r="D466" s="10">
        <f t="shared" si="56"/>
        <v>79.821188793544977</v>
      </c>
      <c r="E466" s="11">
        <f t="shared" si="57"/>
        <v>2608.4177850464948</v>
      </c>
      <c r="F466" s="11">
        <f t="shared" si="58"/>
        <v>320.79029788852978</v>
      </c>
      <c r="G466" s="12">
        <f t="shared" si="59"/>
        <v>314.37022751102353</v>
      </c>
      <c r="H466" s="4">
        <v>4.914308136891508</v>
      </c>
      <c r="I466" s="5">
        <v>550.54414338427046</v>
      </c>
      <c r="J466" s="5">
        <v>82.871482880677775</v>
      </c>
      <c r="K466" s="6">
        <v>740.76902955169442</v>
      </c>
      <c r="L466" s="4">
        <v>19.549224821025859</v>
      </c>
      <c r="M466" s="5">
        <v>375.30979355950655</v>
      </c>
      <c r="N466" s="5">
        <v>58.493172746347845</v>
      </c>
      <c r="O466" s="5">
        <v>90.593543930107586</v>
      </c>
      <c r="P466" s="6">
        <v>6005.097710953869</v>
      </c>
      <c r="Q466" s="10">
        <v>1E-3</v>
      </c>
      <c r="R466" s="11">
        <v>1E-3</v>
      </c>
      <c r="S466" s="11">
        <v>24.050213112523579</v>
      </c>
      <c r="T466" s="11">
        <v>0</v>
      </c>
      <c r="U466" s="10">
        <v>0</v>
      </c>
      <c r="V466" s="11">
        <v>0</v>
      </c>
      <c r="W466" s="11">
        <v>0</v>
      </c>
      <c r="X466" s="11">
        <v>5354.9212253322821</v>
      </c>
      <c r="Y466" s="10">
        <v>373580.02207260963</v>
      </c>
      <c r="Z466" s="11">
        <v>108971.47808580876</v>
      </c>
      <c r="AA466" s="11">
        <v>89031.553375962001</v>
      </c>
      <c r="AB466" s="12">
        <v>9760.8227994215322</v>
      </c>
    </row>
    <row r="467" spans="1:28" s="1" customFormat="1" x14ac:dyDescent="0.3">
      <c r="A467" s="327">
        <v>7</v>
      </c>
      <c r="B467" s="179">
        <v>2018</v>
      </c>
      <c r="C467" s="23" t="s">
        <v>6</v>
      </c>
      <c r="D467" s="13">
        <f t="shared" si="56"/>
        <v>642.25041449578748</v>
      </c>
      <c r="E467" s="14">
        <f t="shared" si="57"/>
        <v>335.54756294671279</v>
      </c>
      <c r="F467" s="14">
        <f t="shared" si="58"/>
        <v>33.691533921410695</v>
      </c>
      <c r="G467" s="15">
        <f t="shared" si="59"/>
        <v>48.951657320234773</v>
      </c>
      <c r="H467" s="7">
        <v>183.80673915978605</v>
      </c>
      <c r="I467" s="8">
        <v>97.454661093996563</v>
      </c>
      <c r="J467" s="8">
        <v>9.4373695369141881</v>
      </c>
      <c r="K467" s="9">
        <v>164.06058957423616</v>
      </c>
      <c r="L467" s="7">
        <v>200.03376279282222</v>
      </c>
      <c r="M467" s="8">
        <v>112.99485848490886</v>
      </c>
      <c r="N467" s="8">
        <v>10.761976764971559</v>
      </c>
      <c r="O467" s="8">
        <v>28.592643368601237</v>
      </c>
      <c r="P467" s="9">
        <v>1750.0622792807339</v>
      </c>
      <c r="Q467" s="13">
        <v>1E-3</v>
      </c>
      <c r="R467" s="14">
        <v>1E-3</v>
      </c>
      <c r="S467" s="14">
        <v>1E-3</v>
      </c>
      <c r="T467" s="14">
        <v>0</v>
      </c>
      <c r="U467" s="13">
        <v>0</v>
      </c>
      <c r="V467" s="14">
        <v>0</v>
      </c>
      <c r="W467" s="14">
        <v>0</v>
      </c>
      <c r="X467" s="14">
        <v>1614.5933330750991</v>
      </c>
      <c r="Y467" s="13">
        <v>80365.712383166712</v>
      </c>
      <c r="Z467" s="14">
        <v>79191.634973012246</v>
      </c>
      <c r="AA467" s="14">
        <v>82110.303847000032</v>
      </c>
      <c r="AB467" s="15">
        <v>6862.6360620016176</v>
      </c>
    </row>
    <row r="468" spans="1:28" s="1" customFormat="1" x14ac:dyDescent="0.3">
      <c r="A468" s="327">
        <v>7</v>
      </c>
      <c r="B468" s="179">
        <v>2019</v>
      </c>
      <c r="C468" s="23" t="s">
        <v>6</v>
      </c>
      <c r="D468" s="13">
        <f t="shared" si="56"/>
        <v>837.15840092230735</v>
      </c>
      <c r="E468" s="14">
        <f t="shared" si="57"/>
        <v>411.79534253560234</v>
      </c>
      <c r="F468" s="14">
        <f t="shared" si="58"/>
        <v>42.116824141537911</v>
      </c>
      <c r="G468" s="15">
        <f t="shared" si="59"/>
        <v>49.918734003508725</v>
      </c>
      <c r="H468" s="7">
        <v>148.65022579401287</v>
      </c>
      <c r="I468" s="8">
        <v>99.363397637413101</v>
      </c>
      <c r="J468" s="8">
        <v>10.290627040664281</v>
      </c>
      <c r="K468" s="9">
        <v>167.32030480328672</v>
      </c>
      <c r="L468" s="7">
        <v>137.78655297850088</v>
      </c>
      <c r="M468" s="8">
        <v>103.27229344296072</v>
      </c>
      <c r="N468" s="8">
        <v>11.846522134347349</v>
      </c>
      <c r="O468" s="8">
        <v>29.921435449275066</v>
      </c>
      <c r="P468" s="9">
        <v>1793.7097143789122</v>
      </c>
      <c r="Q468" s="13">
        <v>1E-3</v>
      </c>
      <c r="R468" s="14">
        <v>1E-3</v>
      </c>
      <c r="S468" s="14">
        <v>1E-3</v>
      </c>
      <c r="T468" s="14">
        <v>0</v>
      </c>
      <c r="U468" s="13">
        <v>0</v>
      </c>
      <c r="V468" s="14">
        <v>0</v>
      </c>
      <c r="W468" s="14">
        <v>0</v>
      </c>
      <c r="X468" s="14">
        <v>1656.3098450249006</v>
      </c>
      <c r="Y468" s="13">
        <v>129529.86191823587</v>
      </c>
      <c r="Z468" s="14">
        <v>95319.736477616651</v>
      </c>
      <c r="AA468" s="14">
        <v>94132.937811031705</v>
      </c>
      <c r="AB468" s="15">
        <v>6861.874196503064</v>
      </c>
    </row>
    <row r="469" spans="1:28" s="1" customFormat="1" x14ac:dyDescent="0.3">
      <c r="A469" s="327">
        <v>7</v>
      </c>
      <c r="B469" s="179">
        <v>2020</v>
      </c>
      <c r="C469" s="23" t="s">
        <v>6</v>
      </c>
      <c r="D469" s="13">
        <f t="shared" si="56"/>
        <v>866.26421777434336</v>
      </c>
      <c r="E469" s="14">
        <f t="shared" si="57"/>
        <v>471.98608690793327</v>
      </c>
      <c r="F469" s="14">
        <f t="shared" si="58"/>
        <v>41.413381145071071</v>
      </c>
      <c r="G469" s="15">
        <f t="shared" si="59"/>
        <v>53.130431958724017</v>
      </c>
      <c r="H469" s="7">
        <v>150.3041543529103</v>
      </c>
      <c r="I469" s="8">
        <v>106.13247543639829</v>
      </c>
      <c r="J469" s="8">
        <v>10.343036955421312</v>
      </c>
      <c r="K469" s="9">
        <v>172.8448547652155</v>
      </c>
      <c r="L469" s="7">
        <v>154.75696448836572</v>
      </c>
      <c r="M469" s="8">
        <v>109.97372538541214</v>
      </c>
      <c r="N469" s="8">
        <v>11.816749198717519</v>
      </c>
      <c r="O469" s="8">
        <v>30.926006250730701</v>
      </c>
      <c r="P469" s="9">
        <v>1861.7703212333854</v>
      </c>
      <c r="Q469" s="13">
        <v>1E-3</v>
      </c>
      <c r="R469" s="14">
        <v>1E-3</v>
      </c>
      <c r="S469" s="14">
        <v>1E-3</v>
      </c>
      <c r="T469" s="14">
        <v>0</v>
      </c>
      <c r="U469" s="13">
        <v>0</v>
      </c>
      <c r="V469" s="14">
        <v>0</v>
      </c>
      <c r="W469" s="14">
        <v>0</v>
      </c>
      <c r="X469" s="14">
        <v>1719.8504727189006</v>
      </c>
      <c r="Y469" s="13">
        <v>132558.3919791643</v>
      </c>
      <c r="Z469" s="14">
        <v>102284.24385887349</v>
      </c>
      <c r="AA469" s="14">
        <v>92091.691293568947</v>
      </c>
      <c r="AB469" s="15">
        <v>7069.9236995544989</v>
      </c>
    </row>
    <row r="470" spans="1:28" s="1" customFormat="1" x14ac:dyDescent="0.3">
      <c r="A470" s="327">
        <v>7</v>
      </c>
      <c r="B470" s="179">
        <v>2021</v>
      </c>
      <c r="C470" s="23" t="s">
        <v>6</v>
      </c>
      <c r="D470" s="13">
        <f t="shared" si="56"/>
        <v>941.70589833432109</v>
      </c>
      <c r="E470" s="14">
        <f t="shared" si="57"/>
        <v>511.40531010672822</v>
      </c>
      <c r="F470" s="14">
        <f t="shared" si="58"/>
        <v>45.246416540306782</v>
      </c>
      <c r="G470" s="15">
        <f t="shared" si="59"/>
        <v>57.321783904734765</v>
      </c>
      <c r="H470" s="7">
        <v>154.78729942843032</v>
      </c>
      <c r="I470" s="8">
        <v>111.24329423476577</v>
      </c>
      <c r="J470" s="8">
        <v>10.987419779806791</v>
      </c>
      <c r="K470" s="9">
        <v>180.26285743460824</v>
      </c>
      <c r="L470" s="7">
        <v>160.74473178745589</v>
      </c>
      <c r="M470" s="8">
        <v>115.4436927186977</v>
      </c>
      <c r="N470" s="8">
        <v>12.419443476567739</v>
      </c>
      <c r="O470" s="8">
        <v>31.83987381086385</v>
      </c>
      <c r="P470" s="9">
        <v>1951.2322399686673</v>
      </c>
      <c r="Q470" s="13">
        <v>1E-3</v>
      </c>
      <c r="R470" s="14">
        <v>1E-3</v>
      </c>
      <c r="S470" s="14">
        <v>1E-3</v>
      </c>
      <c r="T470" s="14">
        <v>0</v>
      </c>
      <c r="U470" s="13">
        <v>0</v>
      </c>
      <c r="V470" s="14">
        <v>0</v>
      </c>
      <c r="W470" s="14">
        <v>0</v>
      </c>
      <c r="X470" s="14">
        <v>1802.8082563449232</v>
      </c>
      <c r="Y470" s="13">
        <v>139929.02351593814</v>
      </c>
      <c r="Z470" s="14">
        <v>105735.11161609224</v>
      </c>
      <c r="AA470" s="14">
        <v>94714.464476877911</v>
      </c>
      <c r="AB470" s="15">
        <v>7313.7697281158426</v>
      </c>
    </row>
    <row r="471" spans="1:28" s="1" customFormat="1" x14ac:dyDescent="0.3">
      <c r="A471" s="327">
        <v>7</v>
      </c>
      <c r="B471" s="179">
        <v>2022</v>
      </c>
      <c r="C471" s="23" t="s">
        <v>6</v>
      </c>
      <c r="D471" s="13">
        <f t="shared" si="56"/>
        <v>1022.7835486699651</v>
      </c>
      <c r="E471" s="14">
        <f t="shared" si="57"/>
        <v>553.6930566299601</v>
      </c>
      <c r="F471" s="14">
        <f t="shared" si="58"/>
        <v>49.347326149836469</v>
      </c>
      <c r="G471" s="15">
        <f t="shared" si="59"/>
        <v>62.082601070392869</v>
      </c>
      <c r="H471" s="7">
        <v>159.41633789677948</v>
      </c>
      <c r="I471" s="8">
        <v>117.28623845613117</v>
      </c>
      <c r="J471" s="8">
        <v>11.761779747665878</v>
      </c>
      <c r="K471" s="9">
        <v>188.75111950962733</v>
      </c>
      <c r="L471" s="7">
        <v>166.90976794485906</v>
      </c>
      <c r="M471" s="8">
        <v>121.80348929185533</v>
      </c>
      <c r="N471" s="8">
        <v>13.168072524984574</v>
      </c>
      <c r="O471" s="8">
        <v>32.803418444120695</v>
      </c>
      <c r="P471" s="9">
        <v>2046.756735163603</v>
      </c>
      <c r="Q471" s="13">
        <v>1E-3</v>
      </c>
      <c r="R471" s="14">
        <v>1E-3</v>
      </c>
      <c r="S471" s="14">
        <v>1E-3</v>
      </c>
      <c r="T471" s="14">
        <v>0</v>
      </c>
      <c r="U471" s="13">
        <v>0</v>
      </c>
      <c r="V471" s="14">
        <v>0</v>
      </c>
      <c r="W471" s="14">
        <v>0</v>
      </c>
      <c r="X471" s="14">
        <v>1890.8080340980966</v>
      </c>
      <c r="Y471" s="13">
        <v>147563.43000828917</v>
      </c>
      <c r="Z471" s="14">
        <v>108580.00452672341</v>
      </c>
      <c r="AA471" s="14">
        <v>96498.023751165456</v>
      </c>
      <c r="AB471" s="15">
        <v>7564.987314134607</v>
      </c>
    </row>
    <row r="472" spans="1:28" s="1" customFormat="1" ht="16.2" thickBot="1" x14ac:dyDescent="0.35">
      <c r="A472" s="409">
        <v>7</v>
      </c>
      <c r="B472" s="180">
        <v>2023</v>
      </c>
      <c r="C472" s="24" t="s">
        <v>6</v>
      </c>
      <c r="D472" s="19">
        <f t="shared" si="56"/>
        <v>1107.7963006659927</v>
      </c>
      <c r="E472" s="20">
        <f t="shared" si="57"/>
        <v>598.21917044358179</v>
      </c>
      <c r="F472" s="20">
        <f t="shared" si="58"/>
        <v>53.731910304301209</v>
      </c>
      <c r="G472" s="21">
        <f t="shared" si="59"/>
        <v>67.313689164206806</v>
      </c>
      <c r="H472" s="16">
        <v>164.0920655968942</v>
      </c>
      <c r="I472" s="17">
        <v>124.33834495565725</v>
      </c>
      <c r="J472" s="17">
        <v>12.691431668835483</v>
      </c>
      <c r="K472" s="18">
        <v>198.20133602551135</v>
      </c>
      <c r="L472" s="16">
        <v>173.42109010112728</v>
      </c>
      <c r="M472" s="17">
        <v>129.23585196587513</v>
      </c>
      <c r="N472" s="17">
        <v>14.08073501511776</v>
      </c>
      <c r="O472" s="17">
        <v>33.837813557598274</v>
      </c>
      <c r="P472" s="18">
        <v>2147.7238608813918</v>
      </c>
      <c r="Q472" s="19">
        <v>1E-3</v>
      </c>
      <c r="R472" s="20">
        <v>1E-3</v>
      </c>
      <c r="S472" s="20">
        <v>1E-3</v>
      </c>
      <c r="T472" s="20">
        <v>0</v>
      </c>
      <c r="U472" s="19">
        <v>0</v>
      </c>
      <c r="V472" s="20">
        <v>0</v>
      </c>
      <c r="W472" s="20">
        <v>0</v>
      </c>
      <c r="X472" s="20">
        <v>1983.3593384134786</v>
      </c>
      <c r="Y472" s="19">
        <v>155274.50899368827</v>
      </c>
      <c r="Z472" s="20">
        <v>110658.06710801293</v>
      </c>
      <c r="AA472" s="20">
        <v>97375.455287175108</v>
      </c>
      <c r="AB472" s="21">
        <v>7811.3239891454559</v>
      </c>
    </row>
    <row r="473" spans="1:28" s="1" customFormat="1" x14ac:dyDescent="0.3">
      <c r="A473" s="47">
        <v>7</v>
      </c>
      <c r="B473" s="178">
        <v>2024</v>
      </c>
      <c r="C473" s="22" t="s">
        <v>6</v>
      </c>
      <c r="D473" s="10">
        <f t="shared" si="56"/>
        <v>1202.0237094300105</v>
      </c>
      <c r="E473" s="11">
        <f t="shared" si="57"/>
        <v>642.47623498792279</v>
      </c>
      <c r="F473" s="11">
        <f t="shared" si="58"/>
        <v>58.417047478321521</v>
      </c>
      <c r="G473" s="12">
        <f t="shared" si="59"/>
        <v>73.295644467106115</v>
      </c>
      <c r="H473" s="4">
        <v>169.09938038546258</v>
      </c>
      <c r="I473" s="5">
        <v>132.3252787470621</v>
      </c>
      <c r="J473" s="5">
        <v>13.806244611837604</v>
      </c>
      <c r="K473" s="6">
        <v>208.97269402105053</v>
      </c>
      <c r="L473" s="4">
        <v>179.81684703186949</v>
      </c>
      <c r="M473" s="5">
        <v>138.13983362954937</v>
      </c>
      <c r="N473" s="5">
        <v>15.179614519493409</v>
      </c>
      <c r="O473" s="5">
        <v>34.877962274203441</v>
      </c>
      <c r="P473" s="6">
        <v>2253.2103091244535</v>
      </c>
      <c r="Q473" s="10">
        <v>1E-3</v>
      </c>
      <c r="R473" s="11">
        <v>1E-3</v>
      </c>
      <c r="S473" s="11">
        <v>1E-3</v>
      </c>
      <c r="T473" s="11">
        <v>0</v>
      </c>
      <c r="U473" s="10">
        <v>0</v>
      </c>
      <c r="V473" s="11">
        <v>0</v>
      </c>
      <c r="W473" s="11">
        <v>0</v>
      </c>
      <c r="X473" s="11">
        <v>2079.1145773776061</v>
      </c>
      <c r="Y473" s="10">
        <v>163492.88361595327</v>
      </c>
      <c r="Z473" s="11">
        <v>111671.43228141739</v>
      </c>
      <c r="AA473" s="11">
        <v>97317.708745315627</v>
      </c>
      <c r="AB473" s="12">
        <v>8067.0818292347058</v>
      </c>
    </row>
    <row r="474" spans="1:28" s="1" customFormat="1" x14ac:dyDescent="0.3">
      <c r="A474" s="327">
        <v>7</v>
      </c>
      <c r="B474" s="179">
        <v>2025</v>
      </c>
      <c r="C474" s="23" t="s">
        <v>6</v>
      </c>
      <c r="D474" s="13">
        <f t="shared" si="56"/>
        <v>1304.3958606238641</v>
      </c>
      <c r="E474" s="14">
        <f t="shared" si="57"/>
        <v>690.72643039884952</v>
      </c>
      <c r="F474" s="14">
        <f t="shared" si="58"/>
        <v>63.392543501157689</v>
      </c>
      <c r="G474" s="15">
        <f t="shared" si="59"/>
        <v>80.159555914057748</v>
      </c>
      <c r="H474" s="7">
        <v>174.34645785010318</v>
      </c>
      <c r="I474" s="8">
        <v>141.76315551634633</v>
      </c>
      <c r="J474" s="8">
        <v>15.133649999491098</v>
      </c>
      <c r="K474" s="9">
        <v>221.25903487869516</v>
      </c>
      <c r="L474" s="7">
        <v>186.26230750730383</v>
      </c>
      <c r="M474" s="8">
        <v>148.31841404821128</v>
      </c>
      <c r="N474" s="8">
        <v>16.511249264981245</v>
      </c>
      <c r="O474" s="8">
        <v>35.956419723330491</v>
      </c>
      <c r="P474" s="9">
        <v>2368.0464597848145</v>
      </c>
      <c r="Q474" s="13">
        <v>1E-3</v>
      </c>
      <c r="R474" s="14">
        <v>1E-3</v>
      </c>
      <c r="S474" s="14">
        <v>1E-3</v>
      </c>
      <c r="T474" s="14">
        <v>0</v>
      </c>
      <c r="U474" s="13">
        <v>0</v>
      </c>
      <c r="V474" s="14">
        <v>0</v>
      </c>
      <c r="W474" s="14">
        <v>0</v>
      </c>
      <c r="X474" s="14">
        <v>2182.7428446294498</v>
      </c>
      <c r="Y474" s="13">
        <v>172077.51258211824</v>
      </c>
      <c r="Z474" s="14">
        <v>112065.14020733465</v>
      </c>
      <c r="AA474" s="14">
        <v>96343.479634830743</v>
      </c>
      <c r="AB474" s="15">
        <v>8332.6305162368481</v>
      </c>
    </row>
    <row r="475" spans="1:28" s="1" customFormat="1" x14ac:dyDescent="0.3">
      <c r="A475" s="327">
        <v>7</v>
      </c>
      <c r="B475" s="179">
        <v>2026</v>
      </c>
      <c r="C475" s="23" t="s">
        <v>6</v>
      </c>
      <c r="D475" s="13">
        <f t="shared" si="56"/>
        <v>1432.5109231536373</v>
      </c>
      <c r="E475" s="14">
        <f t="shared" si="57"/>
        <v>746.97124760095721</v>
      </c>
      <c r="F475" s="14">
        <f t="shared" si="58"/>
        <v>69.299878485570119</v>
      </c>
      <c r="G475" s="15">
        <f t="shared" si="59"/>
        <v>88.104647856868965</v>
      </c>
      <c r="H475" s="7">
        <v>167.52574526686968</v>
      </c>
      <c r="I475" s="8">
        <v>152.73320708589094</v>
      </c>
      <c r="J475" s="8">
        <v>16.737570631637173</v>
      </c>
      <c r="K475" s="9">
        <v>235.71100380559039</v>
      </c>
      <c r="L475" s="7">
        <v>179.1190164037568</v>
      </c>
      <c r="M475" s="8">
        <v>160.32119079306511</v>
      </c>
      <c r="N475" s="8">
        <v>18.128170747641956</v>
      </c>
      <c r="O475" s="8">
        <v>37.177706929648416</v>
      </c>
      <c r="P475" s="9">
        <v>2455.0547462598988</v>
      </c>
      <c r="Q475" s="13">
        <v>1E-3</v>
      </c>
      <c r="R475" s="14">
        <v>1E-3</v>
      </c>
      <c r="S475" s="14">
        <v>1E-3</v>
      </c>
      <c r="T475" s="14">
        <v>0</v>
      </c>
      <c r="U475" s="13">
        <v>0</v>
      </c>
      <c r="V475" s="14">
        <v>0</v>
      </c>
      <c r="W475" s="14">
        <v>0</v>
      </c>
      <c r="X475" s="14">
        <v>2256.5204493839565</v>
      </c>
      <c r="Y475" s="13">
        <v>196672.76322243881</v>
      </c>
      <c r="Z475" s="14">
        <v>112485.94213804792</v>
      </c>
      <c r="AA475" s="14">
        <v>95228.706736887223</v>
      </c>
      <c r="AB475" s="15">
        <v>8596.9974587156958</v>
      </c>
    </row>
    <row r="476" spans="1:28" s="1" customFormat="1" x14ac:dyDescent="0.3">
      <c r="A476" s="327">
        <v>7</v>
      </c>
      <c r="B476" s="179">
        <v>2027</v>
      </c>
      <c r="C476" s="23" t="s">
        <v>6</v>
      </c>
      <c r="D476" s="13">
        <f t="shared" si="56"/>
        <v>1569.5440930414086</v>
      </c>
      <c r="E476" s="14">
        <f t="shared" si="57"/>
        <v>807.33815799713227</v>
      </c>
      <c r="F476" s="14">
        <f t="shared" si="58"/>
        <v>75.718598001332737</v>
      </c>
      <c r="G476" s="15">
        <f t="shared" si="59"/>
        <v>97.283047423324149</v>
      </c>
      <c r="H476" s="7">
        <v>159.37395747719006</v>
      </c>
      <c r="I476" s="8">
        <v>165.49147812137315</v>
      </c>
      <c r="J476" s="8">
        <v>18.660188112942159</v>
      </c>
      <c r="K476" s="9">
        <v>252.22622509867631</v>
      </c>
      <c r="L476" s="7">
        <v>170.85930560031906</v>
      </c>
      <c r="M476" s="8">
        <v>174.27721467484722</v>
      </c>
      <c r="N476" s="8">
        <v>20.077204768707453</v>
      </c>
      <c r="O476" s="8">
        <v>38.462904046912463</v>
      </c>
      <c r="P476" s="9">
        <v>2550.0848647713588</v>
      </c>
      <c r="Q476" s="13">
        <v>1E-3</v>
      </c>
      <c r="R476" s="14">
        <v>1E-3</v>
      </c>
      <c r="S476" s="14">
        <v>1E-3</v>
      </c>
      <c r="T476" s="14">
        <v>0</v>
      </c>
      <c r="U476" s="13">
        <v>0</v>
      </c>
      <c r="V476" s="14">
        <v>0</v>
      </c>
      <c r="W476" s="14">
        <v>0</v>
      </c>
      <c r="X476" s="14">
        <v>2336.3205437195948</v>
      </c>
      <c r="Y476" s="13">
        <v>226508.23705070533</v>
      </c>
      <c r="Z476" s="14">
        <v>112203.82973626902</v>
      </c>
      <c r="AA476" s="14">
        <v>93328.520778564955</v>
      </c>
      <c r="AB476" s="15">
        <v>8871.0445944353851</v>
      </c>
    </row>
    <row r="477" spans="1:28" s="1" customFormat="1" x14ac:dyDescent="0.3">
      <c r="A477" s="327">
        <v>7</v>
      </c>
      <c r="B477" s="179">
        <v>2028</v>
      </c>
      <c r="C477" s="23" t="s">
        <v>6</v>
      </c>
      <c r="D477" s="13">
        <f t="shared" si="56"/>
        <v>1726.7711322400146</v>
      </c>
      <c r="E477" s="14">
        <f t="shared" si="57"/>
        <v>871.42956124006503</v>
      </c>
      <c r="F477" s="14">
        <f t="shared" si="58"/>
        <v>82.701008934150394</v>
      </c>
      <c r="G477" s="15">
        <f t="shared" si="59"/>
        <v>107.91856498410652</v>
      </c>
      <c r="H477" s="7">
        <v>150.47604690046563</v>
      </c>
      <c r="I477" s="8">
        <v>180.27710313365162</v>
      </c>
      <c r="J477" s="8">
        <v>20.973005575254028</v>
      </c>
      <c r="K477" s="9">
        <v>271.11857285056328</v>
      </c>
      <c r="L477" s="7">
        <v>161.0738367556593</v>
      </c>
      <c r="M477" s="8">
        <v>190.61050905982449</v>
      </c>
      <c r="N477" s="8">
        <v>22.426663479755721</v>
      </c>
      <c r="O477" s="8">
        <v>39.794946019727391</v>
      </c>
      <c r="P477" s="9">
        <v>2660.1940028953795</v>
      </c>
      <c r="Q477" s="13">
        <v>1E-3</v>
      </c>
      <c r="R477" s="14">
        <v>1E-3</v>
      </c>
      <c r="S477" s="14">
        <v>1E-3</v>
      </c>
      <c r="T477" s="14">
        <v>0</v>
      </c>
      <c r="U477" s="13">
        <v>0</v>
      </c>
      <c r="V477" s="14">
        <v>0</v>
      </c>
      <c r="W477" s="14">
        <v>0</v>
      </c>
      <c r="X477" s="14">
        <v>2428.8693760645438</v>
      </c>
      <c r="Y477" s="13">
        <v>263933.94071410468</v>
      </c>
      <c r="Z477" s="14">
        <v>111178.17826073205</v>
      </c>
      <c r="AA477" s="14">
        <v>90693.877835505235</v>
      </c>
      <c r="AB477" s="15">
        <v>9155.1344805970311</v>
      </c>
    </row>
    <row r="478" spans="1:28" s="1" customFormat="1" x14ac:dyDescent="0.3">
      <c r="A478" s="327">
        <v>7</v>
      </c>
      <c r="B478" s="179">
        <v>2029</v>
      </c>
      <c r="C478" s="23" t="s">
        <v>6</v>
      </c>
      <c r="D478" s="13">
        <f t="shared" si="56"/>
        <v>1907.9061017397451</v>
      </c>
      <c r="E478" s="14">
        <f t="shared" si="57"/>
        <v>941.17926499197245</v>
      </c>
      <c r="F478" s="14">
        <f t="shared" si="58"/>
        <v>93.417025981131914</v>
      </c>
      <c r="G478" s="15">
        <f t="shared" si="59"/>
        <v>120.4345312373997</v>
      </c>
      <c r="H478" s="7">
        <v>140.9136987573734</v>
      </c>
      <c r="I478" s="8">
        <v>197.46339851975426</v>
      </c>
      <c r="J478" s="8">
        <v>24.120177220406937</v>
      </c>
      <c r="K478" s="9">
        <v>293.13213088921509</v>
      </c>
      <c r="L478" s="7">
        <v>150.26599743059103</v>
      </c>
      <c r="M478" s="8">
        <v>209.81206934051863</v>
      </c>
      <c r="N478" s="8">
        <v>24.867733345840946</v>
      </c>
      <c r="O478" s="8">
        <v>41.199258457413279</v>
      </c>
      <c r="P478" s="9">
        <v>2804.0338605423594</v>
      </c>
      <c r="Q478" s="13">
        <v>1E-3</v>
      </c>
      <c r="R478" s="14">
        <v>1E-3</v>
      </c>
      <c r="S478" s="14">
        <v>1E-3</v>
      </c>
      <c r="T478" s="14">
        <v>0</v>
      </c>
      <c r="U478" s="13">
        <v>0</v>
      </c>
      <c r="V478" s="14">
        <v>0</v>
      </c>
      <c r="W478" s="14">
        <v>0</v>
      </c>
      <c r="X478" s="14">
        <v>2552.0999881105572</v>
      </c>
      <c r="Y478" s="13">
        <v>311409.3287379414</v>
      </c>
      <c r="Z478" s="14">
        <v>109626.00287997062</v>
      </c>
      <c r="AA478" s="14">
        <v>89078.59913020095</v>
      </c>
      <c r="AB478" s="15">
        <v>9449.6437837006379</v>
      </c>
    </row>
    <row r="479" spans="1:28" s="1" customFormat="1" ht="16.2" thickBot="1" x14ac:dyDescent="0.35">
      <c r="A479" s="409">
        <v>7</v>
      </c>
      <c r="B479" s="180">
        <v>2030</v>
      </c>
      <c r="C479" s="24" t="s">
        <v>6</v>
      </c>
      <c r="D479" s="19">
        <f t="shared" si="56"/>
        <v>2114.718486187247</v>
      </c>
      <c r="E479" s="20">
        <f t="shared" si="57"/>
        <v>1017.1033434766596</v>
      </c>
      <c r="F479" s="20">
        <f t="shared" si="58"/>
        <v>110.45625979014412</v>
      </c>
      <c r="G479" s="21">
        <f t="shared" si="59"/>
        <v>135.22981024278329</v>
      </c>
      <c r="H479" s="16">
        <v>130.82826340950209</v>
      </c>
      <c r="I479" s="17">
        <v>217.41199627105888</v>
      </c>
      <c r="J479" s="17">
        <v>28.530269869696067</v>
      </c>
      <c r="K479" s="18">
        <v>318.84134758227867</v>
      </c>
      <c r="L479" s="16">
        <v>138.81887193693186</v>
      </c>
      <c r="M479" s="17">
        <v>232.51887300137884</v>
      </c>
      <c r="N479" s="17">
        <v>27.231300125073297</v>
      </c>
      <c r="O479" s="17">
        <v>42.757445256806868</v>
      </c>
      <c r="P479" s="18">
        <v>2995.5399655696369</v>
      </c>
      <c r="Q479" s="19">
        <v>1E-3</v>
      </c>
      <c r="R479" s="20">
        <v>1E-3</v>
      </c>
      <c r="S479" s="20">
        <v>1.6290667664291221</v>
      </c>
      <c r="T479" s="20">
        <v>0</v>
      </c>
      <c r="U479" s="19">
        <v>0</v>
      </c>
      <c r="V479" s="20">
        <v>0</v>
      </c>
      <c r="W479" s="20">
        <v>0</v>
      </c>
      <c r="X479" s="20">
        <v>2719.4550632441642</v>
      </c>
      <c r="Y479" s="19">
        <v>371773.83475667273</v>
      </c>
      <c r="Z479" s="20">
        <v>107599.29213288409</v>
      </c>
      <c r="AA479" s="20">
        <v>89045.564124570214</v>
      </c>
      <c r="AB479" s="21">
        <v>9754.9632730158683</v>
      </c>
    </row>
  </sheetData>
  <sortState ref="A389:AB479">
    <sortCondition ref="A389:A479"/>
    <sortCondition ref="B389:B479"/>
  </sortState>
  <mergeCells count="30">
    <mergeCell ref="D291:G291"/>
    <mergeCell ref="D387:G387"/>
    <mergeCell ref="Q3:T3"/>
    <mergeCell ref="U3:X3"/>
    <mergeCell ref="Q99:T99"/>
    <mergeCell ref="U99:X99"/>
    <mergeCell ref="Q195:T195"/>
    <mergeCell ref="U195:X195"/>
    <mergeCell ref="D3:G3"/>
    <mergeCell ref="D99:G99"/>
    <mergeCell ref="D195:G195"/>
    <mergeCell ref="H387:K387"/>
    <mergeCell ref="L387:P387"/>
    <mergeCell ref="H195:K195"/>
    <mergeCell ref="L195:P195"/>
    <mergeCell ref="Y387:AB387"/>
    <mergeCell ref="Q387:T387"/>
    <mergeCell ref="U387:X387"/>
    <mergeCell ref="H291:K291"/>
    <mergeCell ref="L291:P291"/>
    <mergeCell ref="Y291:AB291"/>
    <mergeCell ref="Q291:T291"/>
    <mergeCell ref="U291:X291"/>
    <mergeCell ref="Y195:AB195"/>
    <mergeCell ref="H99:K99"/>
    <mergeCell ref="L99:P99"/>
    <mergeCell ref="Y99:AB99"/>
    <mergeCell ref="H3:K3"/>
    <mergeCell ref="L3:P3"/>
    <mergeCell ref="Y3:A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59"/>
  <sheetViews>
    <sheetView tabSelected="1" zoomScale="80" zoomScaleNormal="80" workbookViewId="0">
      <pane xSplit="1" ySplit="4" topLeftCell="B65" activePane="bottomRight" state="frozen"/>
      <selection pane="topRight" activeCell="B1" sqref="B1"/>
      <selection pane="bottomLeft" activeCell="A6" sqref="A6"/>
      <selection pane="bottomRight" activeCell="O79" sqref="O79"/>
    </sheetView>
  </sheetViews>
  <sheetFormatPr defaultRowHeight="15.6" x14ac:dyDescent="0.3"/>
  <cols>
    <col min="1" max="1" width="17.09765625" style="118" customWidth="1"/>
    <col min="2" max="2" width="7.3984375" style="118" bestFit="1" customWidth="1"/>
    <col min="3" max="3" width="8.59765625" style="118" bestFit="1" customWidth="1"/>
    <col min="4" max="4" width="7.19921875" style="118" bestFit="1" customWidth="1"/>
    <col min="5" max="5" width="7.69921875" style="118" bestFit="1" customWidth="1"/>
    <col min="6" max="6" width="7.3984375" style="118" bestFit="1" customWidth="1"/>
    <col min="7" max="7" width="7.296875" style="118" bestFit="1" customWidth="1"/>
    <col min="8" max="8" width="8.59765625" style="118" bestFit="1" customWidth="1"/>
    <col min="9" max="9" width="7.19921875" style="118" bestFit="1" customWidth="1"/>
    <col min="10" max="10" width="6.19921875" style="118" bestFit="1" customWidth="1"/>
    <col min="11" max="11" width="7.8984375" style="118" bestFit="1" customWidth="1"/>
    <col min="12" max="12" width="7.59765625" style="118" bestFit="1" customWidth="1"/>
    <col min="13" max="13" width="6.3984375" style="118" bestFit="1" customWidth="1"/>
    <col min="14" max="14" width="7.296875" style="118" bestFit="1" customWidth="1"/>
    <col min="15" max="15" width="8.59765625" style="118" bestFit="1" customWidth="1"/>
    <col min="16" max="16" width="7.19921875" style="118" bestFit="1" customWidth="1"/>
    <col min="17" max="17" width="6.8984375" style="118" bestFit="1" customWidth="1"/>
    <col min="18" max="18" width="7.19921875" style="118" customWidth="1"/>
    <col min="19" max="19" width="7.296875" style="118" bestFit="1" customWidth="1"/>
    <col min="20" max="20" width="8.59765625" style="118" bestFit="1" customWidth="1"/>
    <col min="21" max="21" width="7.59765625" style="118" bestFit="1" customWidth="1"/>
    <col min="22" max="22" width="7.19921875" style="118" customWidth="1"/>
    <col min="23" max="23" width="7.59765625" style="118" bestFit="1" customWidth="1"/>
    <col min="24" max="24" width="7.296875" style="118" bestFit="1" customWidth="1"/>
    <col min="25" max="25" width="8.59765625" style="118" bestFit="1" customWidth="1"/>
    <col min="26" max="26" width="7.59765625" style="118" bestFit="1" customWidth="1"/>
    <col min="27" max="27" width="7.19921875" style="118" customWidth="1"/>
    <col min="28" max="28" width="7.59765625" style="118" bestFit="1" customWidth="1"/>
    <col min="29" max="29" width="6.5" style="118" bestFit="1" customWidth="1"/>
    <col min="30" max="16384" width="8.796875" style="118"/>
  </cols>
  <sheetData>
    <row r="1" spans="1:36" x14ac:dyDescent="0.3">
      <c r="A1" s="40" t="s">
        <v>201</v>
      </c>
      <c r="B1" s="41"/>
      <c r="C1" s="40"/>
      <c r="D1" s="41"/>
      <c r="E1" s="41"/>
      <c r="G1" s="41"/>
      <c r="J1" s="39" t="s">
        <v>81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E1" s="28" t="s">
        <v>57</v>
      </c>
      <c r="AF1" s="41"/>
      <c r="AG1" s="41"/>
      <c r="AH1" s="41"/>
      <c r="AI1" s="41"/>
      <c r="AJ1" s="41"/>
    </row>
    <row r="2" spans="1:36" ht="16.2" thickBot="1" x14ac:dyDescent="0.35">
      <c r="A2" s="40" t="s">
        <v>168</v>
      </c>
      <c r="B2" s="41"/>
      <c r="C2" s="41"/>
      <c r="D2" s="41"/>
      <c r="E2" s="41"/>
      <c r="G2" s="41"/>
      <c r="J2" s="39" t="s">
        <v>140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E2" s="41" t="s">
        <v>82</v>
      </c>
      <c r="AF2" s="41"/>
      <c r="AG2" s="41"/>
      <c r="AH2" s="41"/>
      <c r="AI2" s="1"/>
      <c r="AJ2" s="1"/>
    </row>
    <row r="3" spans="1:36" ht="16.2" thickBot="1" x14ac:dyDescent="0.35">
      <c r="A3" s="80"/>
      <c r="B3" s="493" t="s">
        <v>172</v>
      </c>
      <c r="C3" s="494"/>
      <c r="D3" s="494"/>
      <c r="E3" s="494"/>
      <c r="F3" s="495"/>
      <c r="G3" s="493" t="s">
        <v>173</v>
      </c>
      <c r="H3" s="494"/>
      <c r="I3" s="494"/>
      <c r="J3" s="494"/>
      <c r="K3" s="494"/>
      <c r="L3" s="494"/>
      <c r="M3" s="495"/>
      <c r="N3" s="494" t="s">
        <v>176</v>
      </c>
      <c r="O3" s="494"/>
      <c r="P3" s="494"/>
      <c r="Q3" s="494"/>
      <c r="R3" s="495"/>
      <c r="S3" s="493" t="s">
        <v>174</v>
      </c>
      <c r="T3" s="494"/>
      <c r="U3" s="494"/>
      <c r="V3" s="494"/>
      <c r="W3" s="495"/>
      <c r="X3" s="493" t="s">
        <v>175</v>
      </c>
      <c r="Y3" s="494"/>
      <c r="Z3" s="494"/>
      <c r="AA3" s="494"/>
      <c r="AB3" s="495"/>
      <c r="AE3" s="41" t="s">
        <v>58</v>
      </c>
      <c r="AF3" s="41"/>
      <c r="AG3" s="41"/>
      <c r="AH3" s="41"/>
      <c r="AI3" s="1"/>
      <c r="AJ3" s="1"/>
    </row>
    <row r="4" spans="1:36" ht="16.2" thickBot="1" x14ac:dyDescent="0.35">
      <c r="A4" s="127"/>
      <c r="B4" s="42" t="s">
        <v>30</v>
      </c>
      <c r="C4" s="42" t="s">
        <v>31</v>
      </c>
      <c r="D4" s="42" t="s">
        <v>32</v>
      </c>
      <c r="E4" s="181" t="s">
        <v>33</v>
      </c>
      <c r="F4" s="42" t="s">
        <v>29</v>
      </c>
      <c r="G4" s="42" t="s">
        <v>30</v>
      </c>
      <c r="H4" s="42" t="s">
        <v>31</v>
      </c>
      <c r="I4" s="42" t="s">
        <v>32</v>
      </c>
      <c r="J4" s="181" t="s">
        <v>33</v>
      </c>
      <c r="K4" s="43" t="s">
        <v>34</v>
      </c>
      <c r="L4" s="42" t="s">
        <v>35</v>
      </c>
      <c r="M4" s="181" t="s">
        <v>43</v>
      </c>
      <c r="N4" s="160" t="s">
        <v>30</v>
      </c>
      <c r="O4" s="42" t="s">
        <v>31</v>
      </c>
      <c r="P4" s="42" t="s">
        <v>32</v>
      </c>
      <c r="Q4" s="181" t="s">
        <v>33</v>
      </c>
      <c r="R4" s="168" t="s">
        <v>29</v>
      </c>
      <c r="S4" s="42" t="s">
        <v>30</v>
      </c>
      <c r="T4" s="42" t="s">
        <v>31</v>
      </c>
      <c r="U4" s="42" t="s">
        <v>32</v>
      </c>
      <c r="V4" s="181" t="s">
        <v>33</v>
      </c>
      <c r="W4" s="42" t="s">
        <v>29</v>
      </c>
      <c r="X4" s="168" t="s">
        <v>30</v>
      </c>
      <c r="Y4" s="168" t="s">
        <v>31</v>
      </c>
      <c r="Z4" s="168" t="s">
        <v>32</v>
      </c>
      <c r="AA4" s="297" t="s">
        <v>33</v>
      </c>
      <c r="AB4" s="168" t="s">
        <v>29</v>
      </c>
      <c r="AE4" s="41" t="s">
        <v>59</v>
      </c>
      <c r="AF4" s="41"/>
      <c r="AG4" s="41"/>
      <c r="AH4" s="41"/>
      <c r="AI4" s="1"/>
      <c r="AJ4" s="1"/>
    </row>
    <row r="5" spans="1:36" x14ac:dyDescent="0.3">
      <c r="A5" s="212">
        <v>2018</v>
      </c>
      <c r="B5" s="77">
        <f>'1_SIM_BASE'!C104</f>
        <v>754.57999192206978</v>
      </c>
      <c r="C5" s="50">
        <f>'1_SIM_BASE'!D104</f>
        <v>1059.4367831280679</v>
      </c>
      <c r="D5" s="50">
        <f>'1_SIM_BASE'!E104</f>
        <v>97.74707413422972</v>
      </c>
      <c r="E5" s="183">
        <f>'1_SIM_BASE'!F104</f>
        <v>1911.7638491843672</v>
      </c>
      <c r="F5" s="51">
        <f>'1_SIM_BASE'!G104</f>
        <v>4246.4333566721834</v>
      </c>
      <c r="G5" s="77">
        <f>'1_SIM_BASE'!H104</f>
        <v>754.57999192206967</v>
      </c>
      <c r="H5" s="50">
        <f>'1_SIM_BASE'!I104</f>
        <v>1059.4367831280683</v>
      </c>
      <c r="I5" s="50">
        <f>'1_SIM_BASE'!J104</f>
        <v>95.751636940187382</v>
      </c>
      <c r="J5" s="183">
        <f>'1_SIM_BASE'!K104</f>
        <v>1909.7684119903251</v>
      </c>
      <c r="K5" s="50">
        <f>'1_SIM_BASE'!L104</f>
        <v>217.21155814113021</v>
      </c>
      <c r="L5" s="50">
        <f>'1_SIM_BASE'!M104</f>
        <v>12835.395477989521</v>
      </c>
      <c r="M5" s="204">
        <f>'1_SIM_BASE'!N104</f>
        <v>13052.607036130652</v>
      </c>
      <c r="N5" s="50">
        <f>'1_SIM_BASE'!T104</f>
        <v>79291.006026788469</v>
      </c>
      <c r="O5" s="50">
        <f>'1_SIM_BASE'!U104</f>
        <v>79472.188203116209</v>
      </c>
      <c r="P5" s="50">
        <f>'1_SIM_BASE'!V104</f>
        <v>82941.792586116513</v>
      </c>
      <c r="Q5" s="183">
        <f>'1_SIM_BASE'!W104</f>
        <v>79574.558654334222</v>
      </c>
      <c r="R5" s="51">
        <f>'1_SIM_BASE'!X104</f>
        <v>7099.9176596539946</v>
      </c>
      <c r="S5" s="77">
        <f>IF('1_SIM_BASE'!O104&gt;0,'1_SIM_BASE'!O104,0)</f>
        <v>7.0000000000000001E-3</v>
      </c>
      <c r="T5" s="50">
        <f>IF('1_SIM_BASE'!P104&gt;0,'1_SIM_BASE'!P104,0)</f>
        <v>7.0000000000000001E-3</v>
      </c>
      <c r="U5" s="50">
        <f>IF('1_SIM_BASE'!Q104&gt;0,'1_SIM_BASE'!Q104,0)</f>
        <v>2.0024371940423449</v>
      </c>
      <c r="V5" s="183">
        <f>SUM(S5:U5)</f>
        <v>2.0164371940423447</v>
      </c>
      <c r="W5" s="51">
        <f>IF('1_SIM_BASE'!S104&gt;0,'1_SIM_BASE'!S104,0)</f>
        <v>0</v>
      </c>
      <c r="X5" s="77">
        <f>IF('1_SIM_BASE'!O104&gt;0,0,-'1_SIM_BASE'!O104)</f>
        <v>0</v>
      </c>
      <c r="Y5" s="50">
        <f>IF('1_SIM_BASE'!P104&gt;0,0,-'1_SIM_BASE'!P104)</f>
        <v>0</v>
      </c>
      <c r="Z5" s="50">
        <f>IF('1_SIM_BASE'!Q104&gt;0,0,-'1_SIM_BASE'!Q104)</f>
        <v>0</v>
      </c>
      <c r="AA5" s="183">
        <f>SUM(X5:Z5)</f>
        <v>0</v>
      </c>
      <c r="AB5" s="51">
        <f>IF('1_SIM_BASE'!S104&gt;0,0,-'1_SIM_BASE'!S104)</f>
        <v>8806.1666794584671</v>
      </c>
      <c r="AC5" s="105"/>
      <c r="AD5" s="105"/>
      <c r="AE5" s="38" t="s">
        <v>60</v>
      </c>
      <c r="AF5" s="41"/>
      <c r="AG5" s="41"/>
      <c r="AH5" s="41"/>
      <c r="AI5" s="1"/>
      <c r="AJ5" s="1"/>
    </row>
    <row r="6" spans="1:36" x14ac:dyDescent="0.3">
      <c r="A6" s="61">
        <v>2019</v>
      </c>
      <c r="B6" s="78">
        <f>'1_SIM_BASE'!C105</f>
        <v>777.71486816328286</v>
      </c>
      <c r="C6" s="53">
        <f>'1_SIM_BASE'!D105</f>
        <v>1098.9965669557278</v>
      </c>
      <c r="D6" s="53">
        <f>'1_SIM_BASE'!E105</f>
        <v>101.09753451488311</v>
      </c>
      <c r="E6" s="184">
        <f>'1_SIM_BASE'!F105</f>
        <v>1977.8089696338936</v>
      </c>
      <c r="F6" s="54">
        <f>'1_SIM_BASE'!G105</f>
        <v>4272.2781756947679</v>
      </c>
      <c r="G6" s="78">
        <f>'1_SIM_BASE'!H105</f>
        <v>777.71486816328286</v>
      </c>
      <c r="H6" s="53">
        <f>'1_SIM_BASE'!I105</f>
        <v>1098.9965669557282</v>
      </c>
      <c r="I6" s="53">
        <f>'1_SIM_BASE'!J105</f>
        <v>101.09753451488312</v>
      </c>
      <c r="J6" s="184">
        <f>'1_SIM_BASE'!K105</f>
        <v>1977.8089696338943</v>
      </c>
      <c r="K6" s="53">
        <f>'1_SIM_BASE'!L105</f>
        <v>220.34650318741575</v>
      </c>
      <c r="L6" s="53">
        <f>'1_SIM_BASE'!M105</f>
        <v>13413.68209140515</v>
      </c>
      <c r="M6" s="205">
        <f>'1_SIM_BASE'!N105</f>
        <v>13634.028594592566</v>
      </c>
      <c r="N6" s="53">
        <f>'1_SIM_BASE'!T105</f>
        <v>83873.806859452685</v>
      </c>
      <c r="O6" s="53">
        <f>'1_SIM_BASE'!U105</f>
        <v>83451.279891348648</v>
      </c>
      <c r="P6" s="53">
        <f>'1_SIM_BASE'!V105</f>
        <v>85821.761016041899</v>
      </c>
      <c r="Q6" s="184">
        <f>'1_SIM_BASE'!W105</f>
        <v>83738.595456875773</v>
      </c>
      <c r="R6" s="54">
        <f>'1_SIM_BASE'!X105</f>
        <v>7400.8825586847297</v>
      </c>
      <c r="S6" s="78">
        <f>IF('1_SIM_BASE'!O105&gt;0,'1_SIM_BASE'!O105,0)</f>
        <v>7.0000000000000001E-3</v>
      </c>
      <c r="T6" s="53">
        <f>IF('1_SIM_BASE'!P105&gt;0,'1_SIM_BASE'!P105,0)</f>
        <v>7.0000000000000001E-3</v>
      </c>
      <c r="U6" s="53">
        <f>IF('1_SIM_BASE'!Q105&gt;0,'1_SIM_BASE'!Q105,0)</f>
        <v>7.0000000000000001E-3</v>
      </c>
      <c r="V6" s="184">
        <f t="shared" ref="V6:V17" si="0">SUM(S6:U6)</f>
        <v>2.1000000000000001E-2</v>
      </c>
      <c r="W6" s="54">
        <f>IF('1_SIM_BASE'!S105&gt;0,'1_SIM_BASE'!S105,0)</f>
        <v>0</v>
      </c>
      <c r="X6" s="78">
        <f>IF('1_SIM_BASE'!O105&gt;0,0,-'1_SIM_BASE'!O105)</f>
        <v>0</v>
      </c>
      <c r="Y6" s="53">
        <f>IF('1_SIM_BASE'!P105&gt;0,0,-'1_SIM_BASE'!P105)</f>
        <v>0</v>
      </c>
      <c r="Z6" s="53">
        <f>IF('1_SIM_BASE'!Q105&gt;0,0,-'1_SIM_BASE'!Q105)</f>
        <v>0</v>
      </c>
      <c r="AA6" s="184">
        <f t="shared" ref="AA6:AA17" si="1">SUM(X6:Z6)</f>
        <v>0</v>
      </c>
      <c r="AB6" s="54">
        <f>IF('1_SIM_BASE'!S105&gt;0,0,-'1_SIM_BASE'!S105)</f>
        <v>9361.7434188977968</v>
      </c>
      <c r="AC6" s="105"/>
      <c r="AD6" s="105"/>
      <c r="AE6" s="38" t="s">
        <v>61</v>
      </c>
      <c r="AF6" s="41"/>
      <c r="AG6" s="41"/>
      <c r="AH6" s="41"/>
      <c r="AI6" s="1"/>
      <c r="AJ6" s="1"/>
    </row>
    <row r="7" spans="1:36" x14ac:dyDescent="0.3">
      <c r="A7" s="61">
        <v>2020</v>
      </c>
      <c r="B7" s="78">
        <f>'1_SIM_BASE'!C106</f>
        <v>801.81352268981232</v>
      </c>
      <c r="C7" s="53">
        <f>'1_SIM_BASE'!D106</f>
        <v>1146.5703782895469</v>
      </c>
      <c r="D7" s="53">
        <f>'1_SIM_BASE'!E106</f>
        <v>106.51682347833854</v>
      </c>
      <c r="E7" s="184">
        <f>'1_SIM_BASE'!F106</f>
        <v>2054.9007244576978</v>
      </c>
      <c r="F7" s="54">
        <f>'1_SIM_BASE'!G106</f>
        <v>4414.6837990785725</v>
      </c>
      <c r="G7" s="78">
        <f>'1_SIM_BASE'!H106</f>
        <v>801.81352268981232</v>
      </c>
      <c r="H7" s="53">
        <f>'1_SIM_BASE'!I106</f>
        <v>1146.5703782895471</v>
      </c>
      <c r="I7" s="53">
        <f>'1_SIM_BASE'!J106</f>
        <v>106.51682347833852</v>
      </c>
      <c r="J7" s="184">
        <f>'1_SIM_BASE'!K106</f>
        <v>2054.9007244576978</v>
      </c>
      <c r="K7" s="53">
        <f>'1_SIM_BASE'!L106</f>
        <v>225.92758844061416</v>
      </c>
      <c r="L7" s="53">
        <f>'1_SIM_BASE'!M106</f>
        <v>14132.052817191428</v>
      </c>
      <c r="M7" s="205">
        <f>'1_SIM_BASE'!N106</f>
        <v>14357.980405632043</v>
      </c>
      <c r="N7" s="53">
        <f>'1_SIM_BASE'!T106</f>
        <v>88724.321781678154</v>
      </c>
      <c r="O7" s="53">
        <f>'1_SIM_BASE'!U106</f>
        <v>87043.565926646392</v>
      </c>
      <c r="P7" s="53">
        <f>'1_SIM_BASE'!V106</f>
        <v>89087.917069543837</v>
      </c>
      <c r="Q7" s="184">
        <f>'1_SIM_BASE'!W106</f>
        <v>87805.359693171733</v>
      </c>
      <c r="R7" s="54">
        <f>'1_SIM_BASE'!X106</f>
        <v>7618.8852684241492</v>
      </c>
      <c r="S7" s="78">
        <f>IF('1_SIM_BASE'!O106&gt;0,'1_SIM_BASE'!O106,0)</f>
        <v>7.0000000000000001E-3</v>
      </c>
      <c r="T7" s="53">
        <f>IF('1_SIM_BASE'!P106&gt;0,'1_SIM_BASE'!P106,0)</f>
        <v>7.0000000000000001E-3</v>
      </c>
      <c r="U7" s="53">
        <f>IF('1_SIM_BASE'!Q106&gt;0,'1_SIM_BASE'!Q106,0)</f>
        <v>7.0000000000000001E-3</v>
      </c>
      <c r="V7" s="184">
        <f t="shared" si="0"/>
        <v>2.1000000000000001E-2</v>
      </c>
      <c r="W7" s="54">
        <f>IF('1_SIM_BASE'!S106&gt;0,'1_SIM_BASE'!S106,0)</f>
        <v>0</v>
      </c>
      <c r="X7" s="78">
        <f>IF('1_SIM_BASE'!O106&gt;0,0,-'1_SIM_BASE'!O106)</f>
        <v>0</v>
      </c>
      <c r="Y7" s="53">
        <f>IF('1_SIM_BASE'!P106&gt;0,0,-'1_SIM_BASE'!P106)</f>
        <v>0</v>
      </c>
      <c r="Z7" s="53">
        <f>IF('1_SIM_BASE'!Q106&gt;0,0,-'1_SIM_BASE'!Q106)</f>
        <v>0</v>
      </c>
      <c r="AA7" s="184">
        <f t="shared" si="1"/>
        <v>0</v>
      </c>
      <c r="AB7" s="54">
        <f>IF('1_SIM_BASE'!S106&gt;0,0,-'1_SIM_BASE'!S106)</f>
        <v>9943.2896065534696</v>
      </c>
      <c r="AC7" s="105"/>
      <c r="AD7" s="105"/>
    </row>
    <row r="8" spans="1:36" x14ac:dyDescent="0.3">
      <c r="A8" s="61">
        <v>2021</v>
      </c>
      <c r="B8" s="78">
        <f>'1_SIM_BASE'!C107</f>
        <v>826.52329291544686</v>
      </c>
      <c r="C8" s="53">
        <f>'1_SIM_BASE'!D107</f>
        <v>1202.4645406737181</v>
      </c>
      <c r="D8" s="53">
        <f>'1_SIM_BASE'!E107</f>
        <v>113.10723885030285</v>
      </c>
      <c r="E8" s="184">
        <f>'1_SIM_BASE'!F107</f>
        <v>2142.0950724394679</v>
      </c>
      <c r="F8" s="54">
        <f>'1_SIM_BASE'!G107</f>
        <v>4591.064910382689</v>
      </c>
      <c r="G8" s="78">
        <f>'1_SIM_BASE'!H107</f>
        <v>826.52329291544663</v>
      </c>
      <c r="H8" s="53">
        <f>'1_SIM_BASE'!I107</f>
        <v>1202.4645406737181</v>
      </c>
      <c r="I8" s="53">
        <f>'1_SIM_BASE'!J107</f>
        <v>113.10723885030291</v>
      </c>
      <c r="J8" s="184">
        <f>'1_SIM_BASE'!K107</f>
        <v>2142.0950724394679</v>
      </c>
      <c r="K8" s="53">
        <f>'1_SIM_BASE'!L107</f>
        <v>231.18462798001454</v>
      </c>
      <c r="L8" s="53">
        <f>'1_SIM_BASE'!M107</f>
        <v>14881.950726617306</v>
      </c>
      <c r="M8" s="205">
        <f>'1_SIM_BASE'!N107</f>
        <v>15113.135354597322</v>
      </c>
      <c r="N8" s="53">
        <f>'1_SIM_BASE'!T107</f>
        <v>93745.129365139175</v>
      </c>
      <c r="O8" s="53">
        <f>'1_SIM_BASE'!U107</f>
        <v>90119.322585798829</v>
      </c>
      <c r="P8" s="53">
        <f>'1_SIM_BASE'!V107</f>
        <v>91623.891153358898</v>
      </c>
      <c r="Q8" s="184">
        <f>'1_SIM_BASE'!W107</f>
        <v>91597.777672046024</v>
      </c>
      <c r="R8" s="54">
        <f>'1_SIM_BASE'!X107</f>
        <v>7874.364657370711</v>
      </c>
      <c r="S8" s="78">
        <f>IF('1_SIM_BASE'!O107&gt;0,'1_SIM_BASE'!O107,0)</f>
        <v>7.0000000000000001E-3</v>
      </c>
      <c r="T8" s="53">
        <f>IF('1_SIM_BASE'!P107&gt;0,'1_SIM_BASE'!P107,0)</f>
        <v>7.0000000000000001E-3</v>
      </c>
      <c r="U8" s="53">
        <f>IF('1_SIM_BASE'!Q107&gt;0,'1_SIM_BASE'!Q107,0)</f>
        <v>7.0000000000000001E-3</v>
      </c>
      <c r="V8" s="184">
        <f t="shared" si="0"/>
        <v>2.1000000000000001E-2</v>
      </c>
      <c r="W8" s="54">
        <f>IF('1_SIM_BASE'!S107&gt;0,'1_SIM_BASE'!S107,0)</f>
        <v>0</v>
      </c>
      <c r="X8" s="78">
        <f>IF('1_SIM_BASE'!O107&gt;0,0,-'1_SIM_BASE'!O107)</f>
        <v>0</v>
      </c>
      <c r="Y8" s="53">
        <f>IF('1_SIM_BASE'!P107&gt;0,0,-'1_SIM_BASE'!P107)</f>
        <v>0</v>
      </c>
      <c r="Z8" s="53">
        <f>IF('1_SIM_BASE'!Q107&gt;0,0,-'1_SIM_BASE'!Q107)</f>
        <v>0</v>
      </c>
      <c r="AA8" s="184">
        <f t="shared" si="1"/>
        <v>0</v>
      </c>
      <c r="AB8" s="54">
        <f>IF('1_SIM_BASE'!S107&gt;0,0,-'1_SIM_BASE'!S107)</f>
        <v>10522.063444214631</v>
      </c>
      <c r="AC8" s="105"/>
      <c r="AD8" s="105"/>
    </row>
    <row r="9" spans="1:36" x14ac:dyDescent="0.3">
      <c r="A9" s="61">
        <v>2022</v>
      </c>
      <c r="B9" s="78">
        <f>'1_SIM_BASE'!C108</f>
        <v>851.9243209025517</v>
      </c>
      <c r="C9" s="53">
        <f>'1_SIM_BASE'!D108</f>
        <v>1267.8163097109855</v>
      </c>
      <c r="D9" s="53">
        <f>'1_SIM_BASE'!E108</f>
        <v>121.06308113075283</v>
      </c>
      <c r="E9" s="184">
        <f>'1_SIM_BASE'!F108</f>
        <v>2240.80371174429</v>
      </c>
      <c r="F9" s="54">
        <f>'1_SIM_BASE'!G108</f>
        <v>4793.3621298982216</v>
      </c>
      <c r="G9" s="78">
        <f>'1_SIM_BASE'!H108</f>
        <v>851.92432090255147</v>
      </c>
      <c r="H9" s="53">
        <f>'1_SIM_BASE'!I108</f>
        <v>1267.816309710985</v>
      </c>
      <c r="I9" s="53">
        <f>'1_SIM_BASE'!J108</f>
        <v>121.06308113075282</v>
      </c>
      <c r="J9" s="184">
        <f>'1_SIM_BASE'!K108</f>
        <v>2240.8037117442896</v>
      </c>
      <c r="K9" s="53">
        <f>'1_SIM_BASE'!L108</f>
        <v>236.49976214458161</v>
      </c>
      <c r="L9" s="53">
        <f>'1_SIM_BASE'!M108</f>
        <v>15685.109233664602</v>
      </c>
      <c r="M9" s="205">
        <f>'1_SIM_BASE'!N108</f>
        <v>15921.608995809183</v>
      </c>
      <c r="N9" s="53">
        <f>'1_SIM_BASE'!T108</f>
        <v>98921.756879496679</v>
      </c>
      <c r="O9" s="53">
        <f>'1_SIM_BASE'!U108</f>
        <v>92597.643246341308</v>
      </c>
      <c r="P9" s="53">
        <f>'1_SIM_BASE'!V108</f>
        <v>93343.716908881339</v>
      </c>
      <c r="Q9" s="184">
        <f>'1_SIM_BASE'!W108</f>
        <v>95042.296546344034</v>
      </c>
      <c r="R9" s="54">
        <f>'1_SIM_BASE'!X108</f>
        <v>8137.4666284626792</v>
      </c>
      <c r="S9" s="78">
        <f>IF('1_SIM_BASE'!O108&gt;0,'1_SIM_BASE'!O108,0)</f>
        <v>7.0000000000000001E-3</v>
      </c>
      <c r="T9" s="53">
        <f>IF('1_SIM_BASE'!P108&gt;0,'1_SIM_BASE'!P108,0)</f>
        <v>7.0000000000000001E-3</v>
      </c>
      <c r="U9" s="53">
        <f>IF('1_SIM_BASE'!Q108&gt;0,'1_SIM_BASE'!Q108,0)</f>
        <v>7.0000000000000001E-3</v>
      </c>
      <c r="V9" s="184">
        <f t="shared" si="0"/>
        <v>2.1000000000000001E-2</v>
      </c>
      <c r="W9" s="54">
        <f>IF('1_SIM_BASE'!S108&gt;0,'1_SIM_BASE'!S108,0)</f>
        <v>0</v>
      </c>
      <c r="X9" s="78">
        <f>IF('1_SIM_BASE'!O108&gt;0,0,-'1_SIM_BASE'!O108)</f>
        <v>0</v>
      </c>
      <c r="Y9" s="53">
        <f>IF('1_SIM_BASE'!P108&gt;0,0,-'1_SIM_BASE'!P108)</f>
        <v>0</v>
      </c>
      <c r="Z9" s="53">
        <f>IF('1_SIM_BASE'!Q108&gt;0,0,-'1_SIM_BASE'!Q108)</f>
        <v>0</v>
      </c>
      <c r="AA9" s="184">
        <f t="shared" si="1"/>
        <v>0</v>
      </c>
      <c r="AB9" s="54">
        <f>IF('1_SIM_BASE'!S108&gt;0,0,-'1_SIM_BASE'!S108)</f>
        <v>11128.239865910962</v>
      </c>
      <c r="AC9" s="105"/>
      <c r="AD9" s="105"/>
    </row>
    <row r="10" spans="1:36" x14ac:dyDescent="0.3">
      <c r="A10" s="61">
        <v>2023</v>
      </c>
      <c r="B10" s="78">
        <f>'1_SIM_BASE'!C109</f>
        <v>878.0632207653714</v>
      </c>
      <c r="C10" s="53">
        <f>'1_SIM_BASE'!D109</f>
        <v>1343.911850574166</v>
      </c>
      <c r="D10" s="53">
        <f>'1_SIM_BASE'!E109</f>
        <v>130.61827498603967</v>
      </c>
      <c r="E10" s="184">
        <f>'1_SIM_BASE'!F109</f>
        <v>2352.5933463255769</v>
      </c>
      <c r="F10" s="54">
        <f>'1_SIM_BASE'!G109</f>
        <v>5019.7190352201906</v>
      </c>
      <c r="G10" s="78">
        <f>'1_SIM_BASE'!H109</f>
        <v>878.06322076537151</v>
      </c>
      <c r="H10" s="53">
        <f>'1_SIM_BASE'!I109</f>
        <v>1343.911850574166</v>
      </c>
      <c r="I10" s="53">
        <f>'1_SIM_BASE'!J109</f>
        <v>130.61827498603967</v>
      </c>
      <c r="J10" s="184">
        <f>'1_SIM_BASE'!K109</f>
        <v>2352.5933463255774</v>
      </c>
      <c r="K10" s="53">
        <f>'1_SIM_BASE'!L109</f>
        <v>241.91242564104769</v>
      </c>
      <c r="L10" s="53">
        <f>'1_SIM_BASE'!M109</f>
        <v>16555.19559335841</v>
      </c>
      <c r="M10" s="205">
        <f>'1_SIM_BASE'!N109</f>
        <v>16797.108018999461</v>
      </c>
      <c r="N10" s="53">
        <f>'1_SIM_BASE'!T109</f>
        <v>104244.07058522872</v>
      </c>
      <c r="O10" s="53">
        <f>'1_SIM_BASE'!U109</f>
        <v>94416.159823946495</v>
      </c>
      <c r="P10" s="53">
        <f>'1_SIM_BASE'!V109</f>
        <v>94191.625689859153</v>
      </c>
      <c r="Q10" s="184">
        <f>'1_SIM_BASE'!W109</f>
        <v>98071.784680919081</v>
      </c>
      <c r="R10" s="54">
        <f>'1_SIM_BASE'!X109</f>
        <v>8395.3295320456018</v>
      </c>
      <c r="S10" s="78">
        <f>IF('1_SIM_BASE'!O109&gt;0,'1_SIM_BASE'!O109,0)</f>
        <v>7.0000000000000001E-3</v>
      </c>
      <c r="T10" s="53">
        <f>IF('1_SIM_BASE'!P109&gt;0,'1_SIM_BASE'!P109,0)</f>
        <v>7.0000000000000001E-3</v>
      </c>
      <c r="U10" s="53">
        <f>IF('1_SIM_BASE'!Q109&gt;0,'1_SIM_BASE'!Q109,0)</f>
        <v>7.0000000000000001E-3</v>
      </c>
      <c r="V10" s="184">
        <f t="shared" si="0"/>
        <v>2.1000000000000001E-2</v>
      </c>
      <c r="W10" s="54">
        <f>IF('1_SIM_BASE'!S109&gt;0,'1_SIM_BASE'!S109,0)</f>
        <v>0</v>
      </c>
      <c r="X10" s="78">
        <f>IF('1_SIM_BASE'!O109&gt;0,0,-'1_SIM_BASE'!O109)</f>
        <v>0</v>
      </c>
      <c r="Y10" s="53">
        <f>IF('1_SIM_BASE'!P109&gt;0,0,-'1_SIM_BASE'!P109)</f>
        <v>0</v>
      </c>
      <c r="Z10" s="53">
        <f>IF('1_SIM_BASE'!Q109&gt;0,0,-'1_SIM_BASE'!Q109)</f>
        <v>0</v>
      </c>
      <c r="AA10" s="184">
        <f t="shared" si="1"/>
        <v>0</v>
      </c>
      <c r="AB10" s="54">
        <f>IF('1_SIM_BASE'!S109&gt;0,0,-'1_SIM_BASE'!S109)</f>
        <v>11777.381983779267</v>
      </c>
      <c r="AC10" s="105"/>
      <c r="AD10" s="105"/>
    </row>
    <row r="11" spans="1:36" x14ac:dyDescent="0.3">
      <c r="A11" s="61">
        <v>2024</v>
      </c>
      <c r="B11" s="78">
        <f>'1_SIM_BASE'!C110</f>
        <v>904.9309865601075</v>
      </c>
      <c r="C11" s="53">
        <f>'1_SIM_BASE'!D110</f>
        <v>1432.1832782050606</v>
      </c>
      <c r="D11" s="53">
        <f>'1_SIM_BASE'!E110</f>
        <v>142.05236859757343</v>
      </c>
      <c r="E11" s="184">
        <f>'1_SIM_BASE'!F110</f>
        <v>2479.1666333627413</v>
      </c>
      <c r="F11" s="54">
        <f>'1_SIM_BASE'!G110</f>
        <v>5278.5248271048531</v>
      </c>
      <c r="G11" s="78">
        <f>'1_SIM_BASE'!H110</f>
        <v>904.93098656010693</v>
      </c>
      <c r="H11" s="53">
        <f>'1_SIM_BASE'!I110</f>
        <v>1432.1832782050608</v>
      </c>
      <c r="I11" s="53">
        <f>'1_SIM_BASE'!J110</f>
        <v>142.05236859757341</v>
      </c>
      <c r="J11" s="184">
        <f>'1_SIM_BASE'!K110</f>
        <v>2479.1666333627418</v>
      </c>
      <c r="K11" s="53">
        <f>'1_SIM_BASE'!L110</f>
        <v>246.95150122726602</v>
      </c>
      <c r="L11" s="53">
        <f>'1_SIM_BASE'!M110</f>
        <v>17490.482278813532</v>
      </c>
      <c r="M11" s="205">
        <f>'1_SIM_BASE'!N110</f>
        <v>17737.433780040799</v>
      </c>
      <c r="N11" s="53">
        <f>'1_SIM_BASE'!T110</f>
        <v>109710.48412190929</v>
      </c>
      <c r="O11" s="53">
        <f>'1_SIM_BASE'!U110</f>
        <v>95538.479522378868</v>
      </c>
      <c r="P11" s="53">
        <f>'1_SIM_BASE'!V110</f>
        <v>94150.062026405765</v>
      </c>
      <c r="Q11" s="184">
        <f>'1_SIM_BASE'!W110</f>
        <v>100631.90807209849</v>
      </c>
      <c r="R11" s="54">
        <f>'1_SIM_BASE'!X110</f>
        <v>8662.9839790514452</v>
      </c>
      <c r="S11" s="78">
        <f>IF('1_SIM_BASE'!O110&gt;0,'1_SIM_BASE'!O110,0)</f>
        <v>7.0000000000000001E-3</v>
      </c>
      <c r="T11" s="53">
        <f>IF('1_SIM_BASE'!P110&gt;0,'1_SIM_BASE'!P110,0)</f>
        <v>7.0000000000000001E-3</v>
      </c>
      <c r="U11" s="53">
        <f>IF('1_SIM_BASE'!Q110&gt;0,'1_SIM_BASE'!Q110,0)</f>
        <v>7.0000000000000001E-3</v>
      </c>
      <c r="V11" s="184">
        <f t="shared" si="0"/>
        <v>2.1000000000000001E-2</v>
      </c>
      <c r="W11" s="54">
        <f>IF('1_SIM_BASE'!S110&gt;0,'1_SIM_BASE'!S110,0)</f>
        <v>0</v>
      </c>
      <c r="X11" s="78">
        <f>IF('1_SIM_BASE'!O110&gt;0,0,-'1_SIM_BASE'!O110)</f>
        <v>0</v>
      </c>
      <c r="Y11" s="53">
        <f>IF('1_SIM_BASE'!P110&gt;0,0,-'1_SIM_BASE'!P110)</f>
        <v>0</v>
      </c>
      <c r="Z11" s="53">
        <f>IF('1_SIM_BASE'!Q110&gt;0,0,-'1_SIM_BASE'!Q110)</f>
        <v>0</v>
      </c>
      <c r="AA11" s="184">
        <f t="shared" si="1"/>
        <v>0</v>
      </c>
      <c r="AB11" s="54">
        <f>IF('1_SIM_BASE'!S110&gt;0,0,-'1_SIM_BASE'!S110)</f>
        <v>12458.901952935945</v>
      </c>
      <c r="AC11" s="105"/>
      <c r="AD11" s="105"/>
    </row>
    <row r="12" spans="1:36" x14ac:dyDescent="0.3">
      <c r="A12" s="333">
        <v>2025</v>
      </c>
      <c r="B12" s="78">
        <f>'1_SIM_BASE'!C111</f>
        <v>932.54743291140869</v>
      </c>
      <c r="C12" s="53">
        <f>'1_SIM_BASE'!D111</f>
        <v>1534.4107120577901</v>
      </c>
      <c r="D12" s="53">
        <f>'1_SIM_BASE'!E111</f>
        <v>155.72134095532334</v>
      </c>
      <c r="E12" s="334">
        <f>'1_SIM_BASE'!F111</f>
        <v>2622.6794859245224</v>
      </c>
      <c r="F12" s="54">
        <f>'1_SIM_BASE'!G111</f>
        <v>5573.6790683270428</v>
      </c>
      <c r="G12" s="78">
        <f>'1_SIM_BASE'!H111</f>
        <v>932.54743291140903</v>
      </c>
      <c r="H12" s="53">
        <f>'1_SIM_BASE'!I111</f>
        <v>1534.4107120577896</v>
      </c>
      <c r="I12" s="53">
        <f>'1_SIM_BASE'!J111</f>
        <v>155.7213409553234</v>
      </c>
      <c r="J12" s="184">
        <f>'1_SIM_BASE'!K111</f>
        <v>2622.6794859245224</v>
      </c>
      <c r="K12" s="53">
        <f>'1_SIM_BASE'!L111</f>
        <v>251.48461990766447</v>
      </c>
      <c r="L12" s="53">
        <f>'1_SIM_BASE'!M111</f>
        <v>18499.659618849393</v>
      </c>
      <c r="M12" s="205">
        <f>'1_SIM_BASE'!N111</f>
        <v>18751.144238757053</v>
      </c>
      <c r="N12" s="53">
        <f>'1_SIM_BASE'!T111</f>
        <v>115313.4235140845</v>
      </c>
      <c r="O12" s="53">
        <f>'1_SIM_BASE'!U111</f>
        <v>95940.554967057309</v>
      </c>
      <c r="P12" s="53">
        <f>'1_SIM_BASE'!V111</f>
        <v>93222.746699893571</v>
      </c>
      <c r="Q12" s="184">
        <f>'1_SIM_BASE'!W111</f>
        <v>102667.605747957</v>
      </c>
      <c r="R12" s="54">
        <f>'1_SIM_BASE'!X111</f>
        <v>8940.8079897800762</v>
      </c>
      <c r="S12" s="78">
        <f>IF('1_SIM_BASE'!O111&gt;0,'1_SIM_BASE'!O111,0)</f>
        <v>7.0000000000000001E-3</v>
      </c>
      <c r="T12" s="53">
        <f>IF('1_SIM_BASE'!P111&gt;0,'1_SIM_BASE'!P111,0)</f>
        <v>7.0000000000000001E-3</v>
      </c>
      <c r="U12" s="53">
        <f>IF('1_SIM_BASE'!Q111&gt;0,'1_SIM_BASE'!Q111,0)</f>
        <v>7.0000000000000001E-3</v>
      </c>
      <c r="V12" s="184">
        <f t="shared" si="0"/>
        <v>2.1000000000000001E-2</v>
      </c>
      <c r="W12" s="54">
        <f>IF('1_SIM_BASE'!S111&gt;0,'1_SIM_BASE'!S111,0)</f>
        <v>0</v>
      </c>
      <c r="X12" s="78">
        <f>IF('1_SIM_BASE'!O111&gt;0,0,-'1_SIM_BASE'!O111)</f>
        <v>0</v>
      </c>
      <c r="Y12" s="53">
        <f>IF('1_SIM_BASE'!P111&gt;0,0,-'1_SIM_BASE'!P111)</f>
        <v>0</v>
      </c>
      <c r="Z12" s="53">
        <f>IF('1_SIM_BASE'!Q111&gt;0,0,-'1_SIM_BASE'!Q111)</f>
        <v>0</v>
      </c>
      <c r="AA12" s="184">
        <f t="shared" si="1"/>
        <v>0</v>
      </c>
      <c r="AB12" s="54">
        <f>IF('1_SIM_BASE'!S111&gt;0,0,-'1_SIM_BASE'!S111)</f>
        <v>13177.458170430011</v>
      </c>
      <c r="AC12" s="105"/>
      <c r="AD12" s="105"/>
    </row>
    <row r="13" spans="1:36" x14ac:dyDescent="0.3">
      <c r="A13" s="61">
        <v>2026</v>
      </c>
      <c r="B13" s="78">
        <f>'1_SIM_BASE'!C112</f>
        <v>897.64391804891409</v>
      </c>
      <c r="C13" s="53">
        <f>'1_SIM_BASE'!D112</f>
        <v>1653.6657722355569</v>
      </c>
      <c r="D13" s="53">
        <f>'1_SIM_BASE'!E112</f>
        <v>172.22367156418775</v>
      </c>
      <c r="E13" s="184">
        <f>'1_SIM_BASE'!F112</f>
        <v>2723.5333618486588</v>
      </c>
      <c r="F13" s="54">
        <f>'1_SIM_BASE'!G112</f>
        <v>5922.9045341084175</v>
      </c>
      <c r="G13" s="78">
        <f>'1_SIM_BASE'!H112</f>
        <v>897.64391804891397</v>
      </c>
      <c r="H13" s="53">
        <f>'1_SIM_BASE'!I112</f>
        <v>1653.6657722355574</v>
      </c>
      <c r="I13" s="53">
        <f>'1_SIM_BASE'!J112</f>
        <v>172.2236715641877</v>
      </c>
      <c r="J13" s="184">
        <f>'1_SIM_BASE'!K112</f>
        <v>2723.5333618486593</v>
      </c>
      <c r="K13" s="53">
        <f>'1_SIM_BASE'!L112</f>
        <v>262.52757799979338</v>
      </c>
      <c r="L13" s="53">
        <f>'1_SIM_BASE'!M112</f>
        <v>19559.949640259212</v>
      </c>
      <c r="M13" s="205">
        <f>'1_SIM_BASE'!N112</f>
        <v>19822.477218259002</v>
      </c>
      <c r="N13" s="53">
        <f>'1_SIM_BASE'!T112</f>
        <v>131968.19915084753</v>
      </c>
      <c r="O13" s="53">
        <f>'1_SIM_BASE'!U112</f>
        <v>96409.995506287698</v>
      </c>
      <c r="P13" s="53">
        <f>'1_SIM_BASE'!V112</f>
        <v>92161.457022789997</v>
      </c>
      <c r="Q13" s="184">
        <f>'1_SIM_BASE'!W112</f>
        <v>107860.89483388224</v>
      </c>
      <c r="R13" s="54">
        <f>'1_SIM_BASE'!X112</f>
        <v>9215.6529419495473</v>
      </c>
      <c r="S13" s="78">
        <f>IF('1_SIM_BASE'!O112&gt;0,'1_SIM_BASE'!O112,0)</f>
        <v>7.0000000000000001E-3</v>
      </c>
      <c r="T13" s="53">
        <f>IF('1_SIM_BASE'!P112&gt;0,'1_SIM_BASE'!P112,0)</f>
        <v>7.0000000000000001E-3</v>
      </c>
      <c r="U13" s="53">
        <f>IF('1_SIM_BASE'!Q112&gt;0,'1_SIM_BASE'!Q112,0)</f>
        <v>7.0000000000000001E-3</v>
      </c>
      <c r="V13" s="184">
        <f t="shared" si="0"/>
        <v>2.1000000000000001E-2</v>
      </c>
      <c r="W13" s="54">
        <f>IF('1_SIM_BASE'!S112&gt;0,'1_SIM_BASE'!S112,0)</f>
        <v>0</v>
      </c>
      <c r="X13" s="78">
        <f>IF('1_SIM_BASE'!O112&gt;0,0,-'1_SIM_BASE'!O112)</f>
        <v>0</v>
      </c>
      <c r="Y13" s="53">
        <f>IF('1_SIM_BASE'!P112&gt;0,0,-'1_SIM_BASE'!P112)</f>
        <v>0</v>
      </c>
      <c r="Z13" s="53">
        <f>IF('1_SIM_BASE'!Q112&gt;0,0,-'1_SIM_BASE'!Q112)</f>
        <v>0</v>
      </c>
      <c r="AA13" s="184">
        <f t="shared" si="1"/>
        <v>0</v>
      </c>
      <c r="AB13" s="54">
        <f>IF('1_SIM_BASE'!S112&gt;0,0,-'1_SIM_BASE'!S112)</f>
        <v>13899.565684150584</v>
      </c>
      <c r="AC13" s="105"/>
      <c r="AD13" s="105"/>
    </row>
    <row r="14" spans="1:36" x14ac:dyDescent="0.3">
      <c r="A14" s="61">
        <v>2027</v>
      </c>
      <c r="B14" s="78">
        <f>'1_SIM_BASE'!C113</f>
        <v>856.50785415385167</v>
      </c>
      <c r="C14" s="53">
        <f>'1_SIM_BASE'!D113</f>
        <v>1791.9030904841004</v>
      </c>
      <c r="D14" s="53">
        <f>'1_SIM_BASE'!E113</f>
        <v>192.03399496467836</v>
      </c>
      <c r="E14" s="184">
        <f>'1_SIM_BASE'!F113</f>
        <v>2840.4449396026298</v>
      </c>
      <c r="F14" s="54">
        <f>'1_SIM_BASE'!G113</f>
        <v>6323.4164178039364</v>
      </c>
      <c r="G14" s="78">
        <f>'1_SIM_BASE'!H113</f>
        <v>856.50785415385167</v>
      </c>
      <c r="H14" s="53">
        <f>'1_SIM_BASE'!I113</f>
        <v>1791.9030904841006</v>
      </c>
      <c r="I14" s="53">
        <f>'1_SIM_BASE'!J113</f>
        <v>192.00610379185207</v>
      </c>
      <c r="J14" s="184">
        <f>'1_SIM_BASE'!K113</f>
        <v>2840.4170484298047</v>
      </c>
      <c r="K14" s="53">
        <f>'1_SIM_BASE'!L113</f>
        <v>274.99543646746736</v>
      </c>
      <c r="L14" s="53">
        <f>'1_SIM_BASE'!M113</f>
        <v>20771.481981948949</v>
      </c>
      <c r="M14" s="205">
        <f>'1_SIM_BASE'!N113</f>
        <v>21046.477418416416</v>
      </c>
      <c r="N14" s="53">
        <f>'1_SIM_BASE'!T113</f>
        <v>152568.73476325802</v>
      </c>
      <c r="O14" s="53">
        <f>'1_SIM_BASE'!U113</f>
        <v>96266.721780955457</v>
      </c>
      <c r="P14" s="53">
        <f>'1_SIM_BASE'!V113</f>
        <v>90357.216345593057</v>
      </c>
      <c r="Q14" s="184">
        <f>'1_SIM_BASE'!W113</f>
        <v>112844.729308429</v>
      </c>
      <c r="R14" s="54">
        <f>'1_SIM_BASE'!X113</f>
        <v>9500.4796423500211</v>
      </c>
      <c r="S14" s="78">
        <f>IF('1_SIM_BASE'!O113&gt;0,'1_SIM_BASE'!O113,0)</f>
        <v>7.0000000000000001E-3</v>
      </c>
      <c r="T14" s="53">
        <f>IF('1_SIM_BASE'!P113&gt;0,'1_SIM_BASE'!P113,0)</f>
        <v>7.0000000000000001E-3</v>
      </c>
      <c r="U14" s="53">
        <f>IF('1_SIM_BASE'!Q113&gt;0,'1_SIM_BASE'!Q113,0)</f>
        <v>3.4891172826274679E-2</v>
      </c>
      <c r="V14" s="184">
        <f t="shared" si="0"/>
        <v>4.8891172826274677E-2</v>
      </c>
      <c r="W14" s="54">
        <f>IF('1_SIM_BASE'!S113&gt;0,'1_SIM_BASE'!S113,0)</f>
        <v>0</v>
      </c>
      <c r="X14" s="78">
        <f>IF('1_SIM_BASE'!O113&gt;0,0,-'1_SIM_BASE'!O113)</f>
        <v>0</v>
      </c>
      <c r="Y14" s="53">
        <f>IF('1_SIM_BASE'!P113&gt;0,0,-'1_SIM_BASE'!P113)</f>
        <v>0</v>
      </c>
      <c r="Z14" s="53">
        <f>IF('1_SIM_BASE'!Q113&gt;0,0,-'1_SIM_BASE'!Q113)</f>
        <v>0</v>
      </c>
      <c r="AA14" s="184">
        <f t="shared" si="1"/>
        <v>0</v>
      </c>
      <c r="AB14" s="54">
        <f>IF('1_SIM_BASE'!S113&gt;0,0,-'1_SIM_BASE'!S113)</f>
        <v>14723.054000612479</v>
      </c>
      <c r="AC14" s="105"/>
      <c r="AD14" s="105"/>
    </row>
    <row r="15" spans="1:36" x14ac:dyDescent="0.3">
      <c r="A15" s="61">
        <v>2028</v>
      </c>
      <c r="B15" s="78">
        <f>'1_SIM_BASE'!C114</f>
        <v>810.61276606520096</v>
      </c>
      <c r="C15" s="53">
        <f>'1_SIM_BASE'!D114</f>
        <v>1952.6960946242134</v>
      </c>
      <c r="D15" s="53">
        <f>'1_SIM_BASE'!E114</f>
        <v>219.38583708805922</v>
      </c>
      <c r="E15" s="184">
        <f>'1_SIM_BASE'!F114</f>
        <v>2982.6946977774737</v>
      </c>
      <c r="F15" s="54">
        <f>'1_SIM_BASE'!G114</f>
        <v>6724.677554353967</v>
      </c>
      <c r="G15" s="78">
        <f>'1_SIM_BASE'!H114</f>
        <v>810.6127660652005</v>
      </c>
      <c r="H15" s="53">
        <f>'1_SIM_BASE'!I114</f>
        <v>1952.6960946242134</v>
      </c>
      <c r="I15" s="53">
        <f>'1_SIM_BASE'!J114</f>
        <v>212.30026249665445</v>
      </c>
      <c r="J15" s="184">
        <f>'1_SIM_BASE'!K114</f>
        <v>2975.6091231860687</v>
      </c>
      <c r="K15" s="53">
        <f>'1_SIM_BASE'!L114</f>
        <v>292.24387195643124</v>
      </c>
      <c r="L15" s="53">
        <f>'1_SIM_BASE'!M114</f>
        <v>22325.568338436224</v>
      </c>
      <c r="M15" s="205">
        <f>'1_SIM_BASE'!N114</f>
        <v>22617.812210392654</v>
      </c>
      <c r="N15" s="53">
        <f>'1_SIM_BASE'!T114</f>
        <v>178415.23024661461</v>
      </c>
      <c r="O15" s="53">
        <f>'1_SIM_BASE'!U114</f>
        <v>95679.134439367495</v>
      </c>
      <c r="P15" s="53">
        <f>'1_SIM_BASE'!V114</f>
        <v>89701.231273671423</v>
      </c>
      <c r="Q15" s="184">
        <f>'1_SIM_BASE'!W114</f>
        <v>117791.52297581595</v>
      </c>
      <c r="R15" s="54">
        <f>'1_SIM_BASE'!X114</f>
        <v>9754.4748067038508</v>
      </c>
      <c r="S15" s="78">
        <f>IF('1_SIM_BASE'!O114&gt;0,'1_SIM_BASE'!O114,0)</f>
        <v>7.0000000000000001E-3</v>
      </c>
      <c r="T15" s="53">
        <f>IF('1_SIM_BASE'!P114&gt;0,'1_SIM_BASE'!P114,0)</f>
        <v>7.0000000000000001E-3</v>
      </c>
      <c r="U15" s="53">
        <f>IF('1_SIM_BASE'!Q114&gt;0,'1_SIM_BASE'!Q114,0)</f>
        <v>7.0925745914047971</v>
      </c>
      <c r="V15" s="184">
        <f t="shared" si="0"/>
        <v>7.1065745914047973</v>
      </c>
      <c r="W15" s="54">
        <f>IF('1_SIM_BASE'!S114&gt;0,'1_SIM_BASE'!S114,0)</f>
        <v>0</v>
      </c>
      <c r="X15" s="78">
        <f>IF('1_SIM_BASE'!O114&gt;0,0,-'1_SIM_BASE'!O114)</f>
        <v>0</v>
      </c>
      <c r="Y15" s="53">
        <f>IF('1_SIM_BASE'!P114&gt;0,0,-'1_SIM_BASE'!P114)</f>
        <v>0</v>
      </c>
      <c r="Z15" s="53">
        <f>IF('1_SIM_BASE'!Q114&gt;0,0,-'1_SIM_BASE'!Q114)</f>
        <v>0</v>
      </c>
      <c r="AA15" s="184">
        <f t="shared" si="1"/>
        <v>0</v>
      </c>
      <c r="AB15" s="54">
        <f>IF('1_SIM_BASE'!S114&gt;0,0,-'1_SIM_BASE'!S114)</f>
        <v>15893.12765603869</v>
      </c>
      <c r="AC15" s="105"/>
      <c r="AD15" s="105"/>
    </row>
    <row r="16" spans="1:36" x14ac:dyDescent="0.3">
      <c r="A16" s="61">
        <v>2029</v>
      </c>
      <c r="B16" s="78">
        <f>'1_SIM_BASE'!C115</f>
        <v>760.12160004139923</v>
      </c>
      <c r="C16" s="53">
        <f>'1_SIM_BASE'!D115</f>
        <v>2139.4847473800505</v>
      </c>
      <c r="D16" s="53">
        <f>'1_SIM_BASE'!E115</f>
        <v>255.33920167798976</v>
      </c>
      <c r="E16" s="184">
        <f>'1_SIM_BASE'!F115</f>
        <v>3154.9455490994396</v>
      </c>
      <c r="F16" s="54">
        <f>'1_SIM_BASE'!G115</f>
        <v>7251.779001323348</v>
      </c>
      <c r="G16" s="78">
        <f>'1_SIM_BASE'!H115</f>
        <v>760.12160004139923</v>
      </c>
      <c r="H16" s="53">
        <f>'1_SIM_BASE'!I115</f>
        <v>2139.4847473800505</v>
      </c>
      <c r="I16" s="53">
        <f>'1_SIM_BASE'!J115</f>
        <v>234.26768765480352</v>
      </c>
      <c r="J16" s="184">
        <f>'1_SIM_BASE'!K115</f>
        <v>3133.8740350762537</v>
      </c>
      <c r="K16" s="53">
        <f>'1_SIM_BASE'!L115</f>
        <v>311.80510373476272</v>
      </c>
      <c r="L16" s="53">
        <f>'1_SIM_BASE'!M115</f>
        <v>24160.953830395498</v>
      </c>
      <c r="M16" s="205">
        <f>'1_SIM_BASE'!N115</f>
        <v>24472.758934130259</v>
      </c>
      <c r="N16" s="53">
        <f>'1_SIM_BASE'!T115</f>
        <v>210826.96316854795</v>
      </c>
      <c r="O16" s="53">
        <f>'1_SIM_BASE'!U115</f>
        <v>94552.607705903429</v>
      </c>
      <c r="P16" s="53">
        <f>'1_SIM_BASE'!V115</f>
        <v>89452.40095276713</v>
      </c>
      <c r="Q16" s="184">
        <f>'1_SIM_BASE'!W115</f>
        <v>122373.71171313824</v>
      </c>
      <c r="R16" s="54">
        <f>'1_SIM_BASE'!X115</f>
        <v>10063.446868975441</v>
      </c>
      <c r="S16" s="78">
        <f>IF('1_SIM_BASE'!O115&gt;0,'1_SIM_BASE'!O115,0)</f>
        <v>7.0000000000000001E-3</v>
      </c>
      <c r="T16" s="53">
        <f>IF('1_SIM_BASE'!P115&gt;0,'1_SIM_BASE'!P115,0)</f>
        <v>7.0000000000000001E-3</v>
      </c>
      <c r="U16" s="53">
        <f>IF('1_SIM_BASE'!Q115&gt;0,'1_SIM_BASE'!Q115,0)</f>
        <v>21.078514023186237</v>
      </c>
      <c r="V16" s="184">
        <f t="shared" si="0"/>
        <v>21.092514023186236</v>
      </c>
      <c r="W16" s="54">
        <f>IF('1_SIM_BASE'!S115&gt;0,'1_SIM_BASE'!S115,0)</f>
        <v>0</v>
      </c>
      <c r="X16" s="78">
        <f>IF('1_SIM_BASE'!O115&gt;0,0,-'1_SIM_BASE'!O115)</f>
        <v>0</v>
      </c>
      <c r="Y16" s="53">
        <f>IF('1_SIM_BASE'!P115&gt;0,0,-'1_SIM_BASE'!P115)</f>
        <v>0</v>
      </c>
      <c r="Z16" s="53">
        <f>IF('1_SIM_BASE'!Q115&gt;0,0,-'1_SIM_BASE'!Q115)</f>
        <v>0</v>
      </c>
      <c r="AA16" s="184">
        <f t="shared" si="1"/>
        <v>0</v>
      </c>
      <c r="AB16" s="54">
        <f>IF('1_SIM_BASE'!S115&gt;0,0,-'1_SIM_BASE'!S115)</f>
        <v>17220.972932806912</v>
      </c>
      <c r="AC16" s="105"/>
      <c r="AD16" s="105"/>
    </row>
    <row r="17" spans="1:30" ht="16.2" thickBot="1" x14ac:dyDescent="0.35">
      <c r="A17" s="213">
        <v>2030</v>
      </c>
      <c r="B17" s="79">
        <f>'1_SIM_BASE'!C116</f>
        <v>706.51807184998381</v>
      </c>
      <c r="C17" s="56">
        <f>'1_SIM_BASE'!D116</f>
        <v>2356.9821070958869</v>
      </c>
      <c r="D17" s="56">
        <f>'1_SIM_BASE'!E116</f>
        <v>300.78532624680139</v>
      </c>
      <c r="E17" s="335">
        <f>'1_SIM_BASE'!F116</f>
        <v>3364.2855051926717</v>
      </c>
      <c r="F17" s="57">
        <f>'1_SIM_BASE'!G116</f>
        <v>7868.0961485161897</v>
      </c>
      <c r="G17" s="79">
        <f>'1_SIM_BASE'!H116</f>
        <v>706.51807184998404</v>
      </c>
      <c r="H17" s="56">
        <f>'1_SIM_BASE'!I116</f>
        <v>2356.9821070958869</v>
      </c>
      <c r="I17" s="56">
        <f>'1_SIM_BASE'!J116</f>
        <v>259.55218261667801</v>
      </c>
      <c r="J17" s="185">
        <f>'1_SIM_BASE'!K116</f>
        <v>3323.0523615625489</v>
      </c>
      <c r="K17" s="56">
        <f>'1_SIM_BASE'!L116</f>
        <v>334.58101313630647</v>
      </c>
      <c r="L17" s="56">
        <f>'1_SIM_BASE'!M116</f>
        <v>26367.747943211223</v>
      </c>
      <c r="M17" s="206">
        <f>'1_SIM_BASE'!N116</f>
        <v>26702.328956347534</v>
      </c>
      <c r="N17" s="56">
        <f>'1_SIM_BASE'!T116</f>
        <v>221372.94862699095</v>
      </c>
      <c r="O17" s="56">
        <f>'1_SIM_BASE'!U116</f>
        <v>94419.550606108125</v>
      </c>
      <c r="P17" s="56">
        <f>'1_SIM_BASE'!V116</f>
        <v>89339.079101116557</v>
      </c>
      <c r="Q17" s="185">
        <f>'1_SIM_BASE'!W116</f>
        <v>121014.44376485437</v>
      </c>
      <c r="R17" s="57">
        <f>'1_SIM_BASE'!X116</f>
        <v>10106.384697736697</v>
      </c>
      <c r="S17" s="79">
        <f>IF('1_SIM_BASE'!O116&gt;0,'1_SIM_BASE'!O116,0)</f>
        <v>7.0000000000000001E-3</v>
      </c>
      <c r="T17" s="56">
        <f>IF('1_SIM_BASE'!P116&gt;0,'1_SIM_BASE'!P116,0)</f>
        <v>7.0000000000000001E-3</v>
      </c>
      <c r="U17" s="56">
        <f>IF('1_SIM_BASE'!Q116&gt;0,'1_SIM_BASE'!Q116,0)</f>
        <v>41.240143630123413</v>
      </c>
      <c r="V17" s="185">
        <f t="shared" si="0"/>
        <v>41.254143630123416</v>
      </c>
      <c r="W17" s="57">
        <f>IF('1_SIM_BASE'!S116&gt;0,'1_SIM_BASE'!S116,0)</f>
        <v>0</v>
      </c>
      <c r="X17" s="79">
        <f>IF('1_SIM_BASE'!O116&gt;0,0,-'1_SIM_BASE'!O116)</f>
        <v>0</v>
      </c>
      <c r="Y17" s="56">
        <f>IF('1_SIM_BASE'!P116&gt;0,0,-'1_SIM_BASE'!P116)</f>
        <v>0</v>
      </c>
      <c r="Z17" s="56">
        <f>IF('1_SIM_BASE'!Q116&gt;0,0,-'1_SIM_BASE'!Q116)</f>
        <v>0</v>
      </c>
      <c r="AA17" s="185">
        <f t="shared" si="1"/>
        <v>0</v>
      </c>
      <c r="AB17" s="57">
        <f>IF('1_SIM_BASE'!S116&gt;0,0,-'1_SIM_BASE'!S116)</f>
        <v>18834.225807831343</v>
      </c>
      <c r="AC17" s="105"/>
      <c r="AD17" s="105"/>
    </row>
    <row r="18" spans="1:30" x14ac:dyDescent="0.3">
      <c r="D18" s="105"/>
      <c r="F18" s="345"/>
      <c r="G18" s="336"/>
    </row>
    <row r="19" spans="1:30" ht="16.2" thickBot="1" x14ac:dyDescent="0.35">
      <c r="A19" s="40" t="s">
        <v>169</v>
      </c>
      <c r="B19" s="41"/>
      <c r="C19" s="41"/>
      <c r="D19" s="105"/>
      <c r="E19" s="344"/>
      <c r="F19" s="346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30" ht="16.2" thickBot="1" x14ac:dyDescent="0.35">
      <c r="A20" s="80"/>
      <c r="B20" s="493" t="s">
        <v>26</v>
      </c>
      <c r="C20" s="494"/>
      <c r="D20" s="494"/>
      <c r="E20" s="494"/>
      <c r="F20" s="495"/>
      <c r="G20" s="493" t="s">
        <v>27</v>
      </c>
      <c r="H20" s="494"/>
      <c r="I20" s="494"/>
      <c r="J20" s="494"/>
      <c r="K20" s="494"/>
      <c r="L20" s="494"/>
      <c r="M20" s="495"/>
      <c r="N20" s="494" t="s">
        <v>28</v>
      </c>
      <c r="O20" s="494"/>
      <c r="P20" s="494"/>
      <c r="Q20" s="494"/>
      <c r="R20" s="495"/>
      <c r="S20" s="493" t="s">
        <v>112</v>
      </c>
      <c r="T20" s="494"/>
      <c r="U20" s="494"/>
      <c r="V20" s="494"/>
      <c r="W20" s="495"/>
      <c r="X20" s="493" t="s">
        <v>113</v>
      </c>
      <c r="Y20" s="494"/>
      <c r="Z20" s="494"/>
      <c r="AA20" s="494"/>
      <c r="AB20" s="495"/>
    </row>
    <row r="21" spans="1:30" ht="16.2" thickBot="1" x14ac:dyDescent="0.35">
      <c r="A21" s="127"/>
      <c r="B21" s="42" t="s">
        <v>30</v>
      </c>
      <c r="C21" s="42" t="s">
        <v>31</v>
      </c>
      <c r="D21" s="42" t="s">
        <v>32</v>
      </c>
      <c r="E21" s="181" t="s">
        <v>33</v>
      </c>
      <c r="F21" s="42" t="s">
        <v>29</v>
      </c>
      <c r="G21" s="42" t="s">
        <v>30</v>
      </c>
      <c r="H21" s="42" t="s">
        <v>31</v>
      </c>
      <c r="I21" s="42" t="s">
        <v>32</v>
      </c>
      <c r="J21" s="181" t="s">
        <v>33</v>
      </c>
      <c r="K21" s="43" t="s">
        <v>34</v>
      </c>
      <c r="L21" s="42" t="s">
        <v>35</v>
      </c>
      <c r="M21" s="181" t="s">
        <v>43</v>
      </c>
      <c r="N21" s="160" t="s">
        <v>30</v>
      </c>
      <c r="O21" s="42" t="s">
        <v>31</v>
      </c>
      <c r="P21" s="42" t="s">
        <v>32</v>
      </c>
      <c r="Q21" s="181" t="s">
        <v>33</v>
      </c>
      <c r="R21" s="168" t="s">
        <v>29</v>
      </c>
      <c r="S21" s="168" t="s">
        <v>30</v>
      </c>
      <c r="T21" s="168" t="s">
        <v>31</v>
      </c>
      <c r="U21" s="168" t="s">
        <v>32</v>
      </c>
      <c r="V21" s="297" t="s">
        <v>33</v>
      </c>
      <c r="W21" s="168" t="s">
        <v>29</v>
      </c>
      <c r="X21" s="168" t="s">
        <v>30</v>
      </c>
      <c r="Y21" s="168" t="s">
        <v>31</v>
      </c>
      <c r="Z21" s="168" t="s">
        <v>32</v>
      </c>
      <c r="AA21" s="297" t="s">
        <v>33</v>
      </c>
      <c r="AB21" s="168" t="s">
        <v>29</v>
      </c>
    </row>
    <row r="22" spans="1:30" x14ac:dyDescent="0.3">
      <c r="A22" s="212">
        <v>2018</v>
      </c>
      <c r="B22" s="77">
        <f>'2_Sim_ASF'!C104</f>
        <v>754.57999192206978</v>
      </c>
      <c r="C22" s="50">
        <f>'2_Sim_ASF'!D104</f>
        <v>1059.4367831280679</v>
      </c>
      <c r="D22" s="50">
        <f>'2_Sim_ASF'!E104</f>
        <v>97.74707413422972</v>
      </c>
      <c r="E22" s="183">
        <f>'2_Sim_ASF'!F104</f>
        <v>1911.7638491843672</v>
      </c>
      <c r="F22" s="51">
        <f>'2_Sim_ASF'!G104</f>
        <v>4246.4333566721834</v>
      </c>
      <c r="G22" s="77">
        <f>'2_Sim_ASF'!H104</f>
        <v>754.57999192206967</v>
      </c>
      <c r="H22" s="50">
        <f>'2_Sim_ASF'!I104</f>
        <v>1059.4367831280683</v>
      </c>
      <c r="I22" s="50">
        <f>'2_Sim_ASF'!J104</f>
        <v>95.751636940187382</v>
      </c>
      <c r="J22" s="183">
        <f>'2_Sim_ASF'!K104</f>
        <v>1909.7684119903251</v>
      </c>
      <c r="K22" s="50">
        <f>'2_Sim_ASF'!L104</f>
        <v>217.21155814113021</v>
      </c>
      <c r="L22" s="50">
        <f>'2_Sim_ASF'!M104</f>
        <v>12835.395477989521</v>
      </c>
      <c r="M22" s="204">
        <f>'2_Sim_ASF'!N104</f>
        <v>13052.607036130652</v>
      </c>
      <c r="N22" s="50">
        <f>'2_Sim_ASF'!T104</f>
        <v>79291.006026788469</v>
      </c>
      <c r="O22" s="50">
        <f>'2_Sim_ASF'!U104</f>
        <v>79472.188203116209</v>
      </c>
      <c r="P22" s="50">
        <f>'2_Sim_ASF'!V104</f>
        <v>82941.792586116513</v>
      </c>
      <c r="Q22" s="183">
        <f>'2_Sim_ASF'!W104</f>
        <v>79574.558654334222</v>
      </c>
      <c r="R22" s="50">
        <f>'2_Sim_ASF'!X104</f>
        <v>7099.9176596539946</v>
      </c>
      <c r="S22" s="77">
        <f>IF('2_Sim_ASF'!O104&gt;0,'2_Sim_ASF'!O104,0)</f>
        <v>7.0000000000000001E-3</v>
      </c>
      <c r="T22" s="50">
        <f>IF('2_Sim_ASF'!P104&gt;0,'2_Sim_ASF'!P104,0)</f>
        <v>7.0000000000000001E-3</v>
      </c>
      <c r="U22" s="50">
        <f>IF('2_Sim_ASF'!Q104&gt;0,'2_Sim_ASF'!Q104,0)</f>
        <v>2.0024371940423449</v>
      </c>
      <c r="V22" s="183">
        <f>SUM(S22:U22)</f>
        <v>2.0164371940423447</v>
      </c>
      <c r="W22" s="51">
        <f>IF('2_Sim_ASF'!S104&gt;0,'2_Sim_ASF'!S104,0)</f>
        <v>0</v>
      </c>
      <c r="X22" s="77">
        <f>IF('2_Sim_ASF'!O104&gt;0,0,-'2_Sim_ASF'!O104)</f>
        <v>0</v>
      </c>
      <c r="Y22" s="50">
        <f>IF('2_Sim_ASF'!P104&gt;0,0,-'2_Sim_ASF'!P104)</f>
        <v>0</v>
      </c>
      <c r="Z22" s="50">
        <f>IF('2_Sim_ASF'!Q104&gt;0,0,-'2_Sim_ASF'!Q104)</f>
        <v>0</v>
      </c>
      <c r="AA22" s="183">
        <f>SUM(X22:Z22)</f>
        <v>0</v>
      </c>
      <c r="AB22" s="51">
        <f>IF('2_Sim_ASF'!S104&gt;0,0,-'2_Sim_ASF'!S104)</f>
        <v>8806.1666794584671</v>
      </c>
    </row>
    <row r="23" spans="1:30" x14ac:dyDescent="0.3">
      <c r="A23" s="61">
        <v>2019</v>
      </c>
      <c r="B23" s="78">
        <f>'2_Sim_ASF'!C105</f>
        <v>561.42673280612155</v>
      </c>
      <c r="C23" s="53">
        <f>'2_Sim_ASF'!D105</f>
        <v>977.66183659706996</v>
      </c>
      <c r="D23" s="53">
        <f>'2_Sim_ASF'!E105</f>
        <v>106.48807689515336</v>
      </c>
      <c r="E23" s="184">
        <f>'2_Sim_ASF'!F105</f>
        <v>1645.5766462983449</v>
      </c>
      <c r="F23" s="54">
        <f>'2_Sim_ASF'!G105</f>
        <v>4363.2354470181153</v>
      </c>
      <c r="G23" s="78">
        <f>'2_Sim_ASF'!H105</f>
        <v>561.42673280612155</v>
      </c>
      <c r="H23" s="53">
        <f>'2_Sim_ASF'!I105</f>
        <v>977.66183659706985</v>
      </c>
      <c r="I23" s="53">
        <f>'2_Sim_ASF'!J105</f>
        <v>106.48807689515343</v>
      </c>
      <c r="J23" s="184">
        <f>'2_Sim_ASF'!K105</f>
        <v>1645.5766462983449</v>
      </c>
      <c r="K23" s="53">
        <f>'2_Sim_ASF'!L105</f>
        <v>248.88643264583166</v>
      </c>
      <c r="L23" s="53">
        <f>'2_Sim_ASF'!M105</f>
        <v>12386.446216336561</v>
      </c>
      <c r="M23" s="205">
        <f>'2_Sim_ASF'!N105</f>
        <v>12635.332648982392</v>
      </c>
      <c r="N23" s="53">
        <f>'2_Sim_ASF'!T105</f>
        <v>120602.34029442044</v>
      </c>
      <c r="O23" s="53">
        <f>'2_Sim_ASF'!U105</f>
        <v>95295.029257792237</v>
      </c>
      <c r="P23" s="53">
        <f>'2_Sim_ASF'!V105</f>
        <v>95228.384777018713</v>
      </c>
      <c r="Q23" s="184">
        <f>'2_Sim_ASF'!W105</f>
        <v>103924.89413874687</v>
      </c>
      <c r="R23" s="53">
        <f>'2_Sim_ASF'!X105</f>
        <v>7421.0084818891492</v>
      </c>
      <c r="S23" s="78">
        <f>IF('2_Sim_ASF'!O105&gt;0,'2_Sim_ASF'!O105,0)</f>
        <v>7.0000000000000001E-3</v>
      </c>
      <c r="T23" s="53">
        <f>IF('2_Sim_ASF'!P105&gt;0,'2_Sim_ASF'!P105,0)</f>
        <v>7.0000000000000001E-3</v>
      </c>
      <c r="U23" s="53">
        <f>IF('2_Sim_ASF'!Q105&gt;0,'2_Sim_ASF'!Q105,0)</f>
        <v>7.0000000000000001E-3</v>
      </c>
      <c r="V23" s="184">
        <f t="shared" ref="V23:V34" si="2">SUM(S23:U23)</f>
        <v>2.1000000000000001E-2</v>
      </c>
      <c r="W23" s="54">
        <f>IF('2_Sim_ASF'!S105&gt;0,'2_Sim_ASF'!S105,0)</f>
        <v>0</v>
      </c>
      <c r="X23" s="78">
        <f>IF('2_Sim_ASF'!O105&gt;0,0,-'2_Sim_ASF'!O105)</f>
        <v>0</v>
      </c>
      <c r="Y23" s="53">
        <f>IF('2_Sim_ASF'!P105&gt;0,0,-'2_Sim_ASF'!P105)</f>
        <v>0</v>
      </c>
      <c r="Z23" s="53">
        <f>IF('2_Sim_ASF'!Q105&gt;0,0,-'2_Sim_ASF'!Q105)</f>
        <v>0</v>
      </c>
      <c r="AA23" s="184">
        <f t="shared" ref="AA23:AA34" si="3">SUM(X23:Z23)</f>
        <v>0</v>
      </c>
      <c r="AB23" s="54">
        <f>IF('2_Sim_ASF'!S105&gt;0,0,-'2_Sim_ASF'!S105)</f>
        <v>8272.0902019642763</v>
      </c>
    </row>
    <row r="24" spans="1:30" x14ac:dyDescent="0.3">
      <c r="A24" s="61">
        <v>2020</v>
      </c>
      <c r="B24" s="78">
        <f>'2_Sim_ASF'!C106</f>
        <v>597.57316580963334</v>
      </c>
      <c r="C24" s="53">
        <f>'2_Sim_ASF'!D106</f>
        <v>1043.7109461740313</v>
      </c>
      <c r="D24" s="53">
        <f>'2_Sim_ASF'!E106</f>
        <v>107.03280117839864</v>
      </c>
      <c r="E24" s="184">
        <f>'2_Sim_ASF'!F106</f>
        <v>1748.316913162063</v>
      </c>
      <c r="F24" s="54">
        <f>'2_Sim_ASF'!G106</f>
        <v>4503.2090816600357</v>
      </c>
      <c r="G24" s="78">
        <f>'2_Sim_ASF'!H106</f>
        <v>597.57316580963322</v>
      </c>
      <c r="H24" s="53">
        <f>'2_Sim_ASF'!I106</f>
        <v>1043.7109461740311</v>
      </c>
      <c r="I24" s="53">
        <f>'2_Sim_ASF'!J106</f>
        <v>107.03280117839869</v>
      </c>
      <c r="J24" s="184">
        <f>'2_Sim_ASF'!K106</f>
        <v>1748.316913162063</v>
      </c>
      <c r="K24" s="53">
        <f>'2_Sim_ASF'!L106</f>
        <v>259.76120378490805</v>
      </c>
      <c r="L24" s="53">
        <f>'2_Sim_ASF'!M106</f>
        <v>13227.889453500302</v>
      </c>
      <c r="M24" s="205">
        <f>'2_Sim_ASF'!N106</f>
        <v>13487.650657285209</v>
      </c>
      <c r="N24" s="53">
        <f>'2_Sim_ASF'!T106</f>
        <v>130870.66682997833</v>
      </c>
      <c r="O24" s="53">
        <f>'2_Sim_ASF'!U106</f>
        <v>102221.7647785794</v>
      </c>
      <c r="P24" s="53">
        <f>'2_Sim_ASF'!V106</f>
        <v>93190.35151563042</v>
      </c>
      <c r="Q24" s="184">
        <f>'2_Sim_ASF'!W106</f>
        <v>111461.02655891432</v>
      </c>
      <c r="R24" s="53">
        <f>'2_Sim_ASF'!X106</f>
        <v>7642.2438156598218</v>
      </c>
      <c r="S24" s="78">
        <f>IF('2_Sim_ASF'!O106&gt;0,'2_Sim_ASF'!O106,0)</f>
        <v>7.0000000000000001E-3</v>
      </c>
      <c r="T24" s="53">
        <f>IF('2_Sim_ASF'!P106&gt;0,'2_Sim_ASF'!P106,0)</f>
        <v>7.0000000000000001E-3</v>
      </c>
      <c r="U24" s="53">
        <f>IF('2_Sim_ASF'!Q106&gt;0,'2_Sim_ASF'!Q106,0)</f>
        <v>7.0000000000000001E-3</v>
      </c>
      <c r="V24" s="184">
        <f t="shared" si="2"/>
        <v>2.1000000000000001E-2</v>
      </c>
      <c r="W24" s="54">
        <f>IF('2_Sim_ASF'!S106&gt;0,'2_Sim_ASF'!S106,0)</f>
        <v>0</v>
      </c>
      <c r="X24" s="78">
        <f>IF('2_Sim_ASF'!O106&gt;0,0,-'2_Sim_ASF'!O106)</f>
        <v>0</v>
      </c>
      <c r="Y24" s="53">
        <f>IF('2_Sim_ASF'!P106&gt;0,0,-'2_Sim_ASF'!P106)</f>
        <v>0</v>
      </c>
      <c r="Z24" s="53">
        <f>IF('2_Sim_ASF'!Q106&gt;0,0,-'2_Sim_ASF'!Q106)</f>
        <v>0</v>
      </c>
      <c r="AA24" s="184">
        <f t="shared" si="3"/>
        <v>0</v>
      </c>
      <c r="AB24" s="54">
        <f>IF('2_Sim_ASF'!S106&gt;0,0,-'2_Sim_ASF'!S106)</f>
        <v>8984.4345756251732</v>
      </c>
    </row>
    <row r="25" spans="1:30" x14ac:dyDescent="0.3">
      <c r="A25" s="61">
        <v>2021</v>
      </c>
      <c r="B25" s="78">
        <f>'2_Sim_ASF'!C107</f>
        <v>615.80720452500702</v>
      </c>
      <c r="C25" s="53">
        <f>'2_Sim_ASF'!D107</f>
        <v>1094.5736513351226</v>
      </c>
      <c r="D25" s="53">
        <f>'2_Sim_ASF'!E107</f>
        <v>113.66355054731915</v>
      </c>
      <c r="E25" s="184">
        <f>'2_Sim_ASF'!F107</f>
        <v>1824.0444064074491</v>
      </c>
      <c r="F25" s="54">
        <f>'2_Sim_ASF'!G107</f>
        <v>4685.3900596601552</v>
      </c>
      <c r="G25" s="78">
        <f>'2_Sim_ASF'!H107</f>
        <v>615.80720452500714</v>
      </c>
      <c r="H25" s="53">
        <f>'2_Sim_ASF'!I107</f>
        <v>1094.5736513351226</v>
      </c>
      <c r="I25" s="53">
        <f>'2_Sim_ASF'!J107</f>
        <v>113.66355054731912</v>
      </c>
      <c r="J25" s="184">
        <f>'2_Sim_ASF'!K107</f>
        <v>1824.0444064074491</v>
      </c>
      <c r="K25" s="53">
        <f>'2_Sim_ASF'!L107</f>
        <v>268.91570000166718</v>
      </c>
      <c r="L25" s="53">
        <f>'2_Sim_ASF'!M107</f>
        <v>13937.268248270611</v>
      </c>
      <c r="M25" s="205">
        <f>'2_Sim_ASF'!N107</f>
        <v>14206.183948272279</v>
      </c>
      <c r="N25" s="53">
        <f>'2_Sim_ASF'!T107</f>
        <v>138307.77056000195</v>
      </c>
      <c r="O25" s="53">
        <f>'2_Sim_ASF'!U107</f>
        <v>105829.02638285777</v>
      </c>
      <c r="P25" s="53">
        <f>'2_Sim_ASF'!V107</f>
        <v>95833.975984896344</v>
      </c>
      <c r="Q25" s="184">
        <f>'2_Sim_ASF'!W107</f>
        <v>116171.19331465581</v>
      </c>
      <c r="R25" s="53">
        <f>'2_Sim_ASF'!X107</f>
        <v>7898.7829608529219</v>
      </c>
      <c r="S25" s="78">
        <f>IF('2_Sim_ASF'!O107&gt;0,'2_Sim_ASF'!O107,0)</f>
        <v>7.0000000000000001E-3</v>
      </c>
      <c r="T25" s="53">
        <f>IF('2_Sim_ASF'!P107&gt;0,'2_Sim_ASF'!P107,0)</f>
        <v>7.0000000000000001E-3</v>
      </c>
      <c r="U25" s="53">
        <f>IF('2_Sim_ASF'!Q107&gt;0,'2_Sim_ASF'!Q107,0)</f>
        <v>7.0000000000000001E-3</v>
      </c>
      <c r="V25" s="184">
        <f t="shared" si="2"/>
        <v>2.1000000000000001E-2</v>
      </c>
      <c r="W25" s="54">
        <f>IF('2_Sim_ASF'!S107&gt;0,'2_Sim_ASF'!S107,0)</f>
        <v>0</v>
      </c>
      <c r="X25" s="78">
        <f>IF('2_Sim_ASF'!O107&gt;0,0,-'2_Sim_ASF'!O107)</f>
        <v>0</v>
      </c>
      <c r="Y25" s="53">
        <f>IF('2_Sim_ASF'!P107&gt;0,0,-'2_Sim_ASF'!P107)</f>
        <v>0</v>
      </c>
      <c r="Z25" s="53">
        <f>IF('2_Sim_ASF'!Q107&gt;0,0,-'2_Sim_ASF'!Q107)</f>
        <v>0</v>
      </c>
      <c r="AA25" s="184">
        <f t="shared" si="3"/>
        <v>0</v>
      </c>
      <c r="AB25" s="54">
        <f>IF('2_Sim_ASF'!S107&gt;0,0,-'2_Sim_ASF'!S107)</f>
        <v>9520.7868886121214</v>
      </c>
    </row>
    <row r="26" spans="1:30" x14ac:dyDescent="0.3">
      <c r="A26" s="61">
        <v>2022</v>
      </c>
      <c r="B26" s="78">
        <f>'2_Sim_ASF'!C108</f>
        <v>634.55465047247912</v>
      </c>
      <c r="C26" s="53">
        <f>'2_Sim_ASF'!D108</f>
        <v>1154.0374508997315</v>
      </c>
      <c r="D26" s="53">
        <f>'2_Sim_ASF'!E108</f>
        <v>121.66103980911275</v>
      </c>
      <c r="E26" s="184">
        <f>'2_Sim_ASF'!F108</f>
        <v>1910.2531411813238</v>
      </c>
      <c r="F26" s="54">
        <f>'2_Sim_ASF'!G108</f>
        <v>4891.8019359395721</v>
      </c>
      <c r="G26" s="78">
        <f>'2_Sim_ASF'!H108</f>
        <v>634.55465047247935</v>
      </c>
      <c r="H26" s="53">
        <f>'2_Sim_ASF'!I108</f>
        <v>1154.0374508997322</v>
      </c>
      <c r="I26" s="53">
        <f>'2_Sim_ASF'!J108</f>
        <v>121.66103980911272</v>
      </c>
      <c r="J26" s="184">
        <f>'2_Sim_ASF'!K108</f>
        <v>1910.2531411813238</v>
      </c>
      <c r="K26" s="53">
        <f>'2_Sim_ASF'!L108</f>
        <v>277.84916322054426</v>
      </c>
      <c r="L26" s="53">
        <f>'2_Sim_ASF'!M108</f>
        <v>14707.142739460811</v>
      </c>
      <c r="M26" s="205">
        <f>'2_Sim_ASF'!N108</f>
        <v>14984.991902681353</v>
      </c>
      <c r="N26" s="53">
        <f>'2_Sim_ASF'!T108</f>
        <v>145971.71236524172</v>
      </c>
      <c r="O26" s="53">
        <f>'2_Sim_ASF'!U108</f>
        <v>108744.70985998151</v>
      </c>
      <c r="P26" s="53">
        <f>'2_Sim_ASF'!V108</f>
        <v>97633.786336384335</v>
      </c>
      <c r="Q26" s="184">
        <f>'2_Sim_ASF'!W108</f>
        <v>120403.26996054006</v>
      </c>
      <c r="R26" s="53">
        <f>'2_Sim_ASF'!X108</f>
        <v>8161.7388289450864</v>
      </c>
      <c r="S26" s="78">
        <f>IF('2_Sim_ASF'!O108&gt;0,'2_Sim_ASF'!O108,0)</f>
        <v>7.0000000000000001E-3</v>
      </c>
      <c r="T26" s="53">
        <f>IF('2_Sim_ASF'!P108&gt;0,'2_Sim_ASF'!P108,0)</f>
        <v>7.0000000000000001E-3</v>
      </c>
      <c r="U26" s="53">
        <f>IF('2_Sim_ASF'!Q108&gt;0,'2_Sim_ASF'!Q108,0)</f>
        <v>7.0000000000000001E-3</v>
      </c>
      <c r="V26" s="184">
        <f t="shared" si="2"/>
        <v>2.1000000000000001E-2</v>
      </c>
      <c r="W26" s="54">
        <f>IF('2_Sim_ASF'!S108&gt;0,'2_Sim_ASF'!S108,0)</f>
        <v>0</v>
      </c>
      <c r="X26" s="78">
        <f>IF('2_Sim_ASF'!O108&gt;0,0,-'2_Sim_ASF'!O108)</f>
        <v>0</v>
      </c>
      <c r="Y26" s="53">
        <f>IF('2_Sim_ASF'!P108&gt;0,0,-'2_Sim_ASF'!P108)</f>
        <v>0</v>
      </c>
      <c r="Z26" s="53">
        <f>IF('2_Sim_ASF'!Q108&gt;0,0,-'2_Sim_ASF'!Q108)</f>
        <v>0</v>
      </c>
      <c r="AA26" s="184">
        <f t="shared" si="3"/>
        <v>0</v>
      </c>
      <c r="AB26" s="54">
        <f>IF('2_Sim_ASF'!S108&gt;0,0,-'2_Sim_ASF'!S108)</f>
        <v>10093.182966741781</v>
      </c>
    </row>
    <row r="27" spans="1:30" x14ac:dyDescent="0.3">
      <c r="A27" s="61">
        <v>2023</v>
      </c>
      <c r="B27" s="78">
        <f>'2_Sim_ASF'!C109</f>
        <v>653.84648730446577</v>
      </c>
      <c r="C27" s="53">
        <f>'2_Sim_ASF'!D109</f>
        <v>1223.3042529076447</v>
      </c>
      <c r="D27" s="53">
        <f>'2_Sim_ASF'!E109</f>
        <v>131.2661947638793</v>
      </c>
      <c r="E27" s="184">
        <f>'2_Sim_ASF'!F109</f>
        <v>2008.4169349759895</v>
      </c>
      <c r="F27" s="54">
        <f>'2_Sim_ASF'!G109</f>
        <v>5122.6583367306848</v>
      </c>
      <c r="G27" s="78">
        <f>'2_Sim_ASF'!H109</f>
        <v>653.84648730446588</v>
      </c>
      <c r="H27" s="53">
        <f>'2_Sim_ASF'!I109</f>
        <v>1223.3042529076442</v>
      </c>
      <c r="I27" s="53">
        <f>'2_Sim_ASF'!J109</f>
        <v>131.26619476387935</v>
      </c>
      <c r="J27" s="184">
        <f>'2_Sim_ASF'!K109</f>
        <v>2008.4169349759895</v>
      </c>
      <c r="K27" s="53">
        <f>'2_Sim_ASF'!L109</f>
        <v>286.58464887845611</v>
      </c>
      <c r="L27" s="53">
        <f>'2_Sim_ASF'!M109</f>
        <v>15547.609057216574</v>
      </c>
      <c r="M27" s="205">
        <f>'2_Sim_ASF'!N109</f>
        <v>15834.193706095028</v>
      </c>
      <c r="N27" s="53">
        <f>'2_Sim_ASF'!T109</f>
        <v>153847.67188109879</v>
      </c>
      <c r="O27" s="53">
        <f>'2_Sim_ASF'!U109</f>
        <v>110887.1810799555</v>
      </c>
      <c r="P27" s="53">
        <f>'2_Sim_ASF'!V109</f>
        <v>98524.916944257013</v>
      </c>
      <c r="Q27" s="184">
        <f>'2_Sim_ASF'!W109</f>
        <v>124065.13142011265</v>
      </c>
      <c r="R27" s="53">
        <f>'2_Sim_ASF'!X109</f>
        <v>8419.3291964554301</v>
      </c>
      <c r="S27" s="78">
        <f>IF('2_Sim_ASF'!O109&gt;0,'2_Sim_ASF'!O109,0)</f>
        <v>7.0000000000000001E-3</v>
      </c>
      <c r="T27" s="53">
        <f>IF('2_Sim_ASF'!P109&gt;0,'2_Sim_ASF'!P109,0)</f>
        <v>7.0000000000000001E-3</v>
      </c>
      <c r="U27" s="53">
        <f>IF('2_Sim_ASF'!Q109&gt;0,'2_Sim_ASF'!Q109,0)</f>
        <v>7.0000000000000001E-3</v>
      </c>
      <c r="V27" s="184">
        <f t="shared" si="2"/>
        <v>2.1000000000000001E-2</v>
      </c>
      <c r="W27" s="54">
        <f>IF('2_Sim_ASF'!S109&gt;0,'2_Sim_ASF'!S109,0)</f>
        <v>0</v>
      </c>
      <c r="X27" s="78">
        <f>IF('2_Sim_ASF'!O109&gt;0,0,-'2_Sim_ASF'!O109)</f>
        <v>0</v>
      </c>
      <c r="Y27" s="53">
        <f>IF('2_Sim_ASF'!P109&gt;0,0,-'2_Sim_ASF'!P109)</f>
        <v>0</v>
      </c>
      <c r="Z27" s="53">
        <f>IF('2_Sim_ASF'!Q109&gt;0,0,-'2_Sim_ASF'!Q109)</f>
        <v>0</v>
      </c>
      <c r="AA27" s="184">
        <f t="shared" si="3"/>
        <v>0</v>
      </c>
      <c r="AB27" s="54">
        <f>IF('2_Sim_ASF'!S109&gt;0,0,-'2_Sim_ASF'!S109)</f>
        <v>10711.528369364343</v>
      </c>
    </row>
    <row r="28" spans="1:30" x14ac:dyDescent="0.3">
      <c r="A28" s="61">
        <v>2024</v>
      </c>
      <c r="B28" s="78">
        <f>'2_Sim_ASF'!C110</f>
        <v>673.64820406833269</v>
      </c>
      <c r="C28" s="53">
        <f>'2_Sim_ASF'!D110</f>
        <v>1303.6410914249291</v>
      </c>
      <c r="D28" s="53">
        <f>'2_Sim_ASF'!E110</f>
        <v>142.76018718829047</v>
      </c>
      <c r="E28" s="184">
        <f>'2_Sim_ASF'!F110</f>
        <v>2120.049482681552</v>
      </c>
      <c r="F28" s="54">
        <f>'2_Sim_ASF'!G110</f>
        <v>5386.6446305001982</v>
      </c>
      <c r="G28" s="78">
        <f>'2_Sim_ASF'!H110</f>
        <v>673.64820406833269</v>
      </c>
      <c r="H28" s="53">
        <f>'2_Sim_ASF'!I110</f>
        <v>1303.6410914249288</v>
      </c>
      <c r="I28" s="53">
        <f>'2_Sim_ASF'!J110</f>
        <v>142.76018718829047</v>
      </c>
      <c r="J28" s="184">
        <f>'2_Sim_ASF'!K110</f>
        <v>2120.049482681552</v>
      </c>
      <c r="K28" s="53">
        <f>'2_Sim_ASF'!L110</f>
        <v>294.37421656424709</v>
      </c>
      <c r="L28" s="53">
        <f>'2_Sim_ASF'!M110</f>
        <v>16456.485358714883</v>
      </c>
      <c r="M28" s="205">
        <f>'2_Sim_ASF'!N110</f>
        <v>16750.85957527913</v>
      </c>
      <c r="N28" s="53">
        <f>'2_Sim_ASF'!T110</f>
        <v>161925.29060775551</v>
      </c>
      <c r="O28" s="53">
        <f>'2_Sim_ASF'!U110</f>
        <v>112207.07345022059</v>
      </c>
      <c r="P28" s="53">
        <f>'2_Sim_ASF'!V110</f>
        <v>98478.149443916758</v>
      </c>
      <c r="Q28" s="184">
        <f>'2_Sim_ASF'!W110</f>
        <v>127080.61493791023</v>
      </c>
      <c r="R28" s="53">
        <f>'2_Sim_ASF'!X110</f>
        <v>8686.6062272615363</v>
      </c>
      <c r="S28" s="78">
        <f>IF('2_Sim_ASF'!O110&gt;0,'2_Sim_ASF'!O110,0)</f>
        <v>7.0000000000000001E-3</v>
      </c>
      <c r="T28" s="53">
        <f>IF('2_Sim_ASF'!P110&gt;0,'2_Sim_ASF'!P110,0)</f>
        <v>7.0000000000000001E-3</v>
      </c>
      <c r="U28" s="53">
        <f>IF('2_Sim_ASF'!Q110&gt;0,'2_Sim_ASF'!Q110,0)</f>
        <v>7.0000000000000001E-3</v>
      </c>
      <c r="V28" s="184">
        <f t="shared" si="2"/>
        <v>2.1000000000000001E-2</v>
      </c>
      <c r="W28" s="54">
        <f>IF('2_Sim_ASF'!S110&gt;0,'2_Sim_ASF'!S110,0)</f>
        <v>0</v>
      </c>
      <c r="X28" s="78">
        <f>IF('2_Sim_ASF'!O110&gt;0,0,-'2_Sim_ASF'!O110)</f>
        <v>0</v>
      </c>
      <c r="Y28" s="53">
        <f>IF('2_Sim_ASF'!P110&gt;0,0,-'2_Sim_ASF'!P110)</f>
        <v>0</v>
      </c>
      <c r="Z28" s="53">
        <f>IF('2_Sim_ASF'!Q110&gt;0,0,-'2_Sim_ASF'!Q110)</f>
        <v>0</v>
      </c>
      <c r="AA28" s="184">
        <f t="shared" si="3"/>
        <v>0</v>
      </c>
      <c r="AB28" s="54">
        <f>IF('2_Sim_ASF'!S110&gt;0,0,-'2_Sim_ASF'!S110)</f>
        <v>11364.207944778933</v>
      </c>
    </row>
    <row r="29" spans="1:30" x14ac:dyDescent="0.3">
      <c r="A29" s="333">
        <v>2025</v>
      </c>
      <c r="B29" s="78">
        <f>'2_Sim_ASF'!C111</f>
        <v>693.9858165839139</v>
      </c>
      <c r="C29" s="53">
        <f>'2_Sim_ASF'!D111</f>
        <v>1396.6748750737515</v>
      </c>
      <c r="D29" s="53">
        <f>'2_Sim_ASF'!E111</f>
        <v>156.50186685453085</v>
      </c>
      <c r="E29" s="184">
        <f>'2_Sim_ASF'!F111</f>
        <v>2247.1625585121965</v>
      </c>
      <c r="F29" s="54">
        <f>'2_Sim_ASF'!G111</f>
        <v>5687.7562034390448</v>
      </c>
      <c r="G29" s="78">
        <f>'2_Sim_ASF'!H111</f>
        <v>693.98581658391379</v>
      </c>
      <c r="H29" s="53">
        <f>'2_Sim_ASF'!I111</f>
        <v>1396.6748750737511</v>
      </c>
      <c r="I29" s="53">
        <f>'2_Sim_ASF'!J111</f>
        <v>156.50186685453082</v>
      </c>
      <c r="J29" s="184">
        <f>'2_Sim_ASF'!K111</f>
        <v>2247.1625585121956</v>
      </c>
      <c r="K29" s="53">
        <f>'2_Sim_ASF'!L111</f>
        <v>301.20465070685225</v>
      </c>
      <c r="L29" s="53">
        <f>'2_Sim_ASF'!M111</f>
        <v>17445.401937801904</v>
      </c>
      <c r="M29" s="205">
        <f>'2_Sim_ASF'!N111</f>
        <v>17746.606588508756</v>
      </c>
      <c r="N29" s="53">
        <f>'2_Sim_ASF'!T111</f>
        <v>170197.62959913898</v>
      </c>
      <c r="O29" s="53">
        <f>'2_Sim_ASF'!U111</f>
        <v>112684.13780618472</v>
      </c>
      <c r="P29" s="53">
        <f>'2_Sim_ASF'!V111</f>
        <v>97511.230980718727</v>
      </c>
      <c r="Q29" s="184">
        <f>'2_Sim_ASF'!W111</f>
        <v>129389.18621513656</v>
      </c>
      <c r="R29" s="53">
        <f>'2_Sim_ASF'!X111</f>
        <v>8963.9224519055497</v>
      </c>
      <c r="S29" s="78">
        <f>IF('2_Sim_ASF'!O111&gt;0,'2_Sim_ASF'!O111,0)</f>
        <v>7.0000000000000001E-3</v>
      </c>
      <c r="T29" s="53">
        <f>IF('2_Sim_ASF'!P111&gt;0,'2_Sim_ASF'!P111,0)</f>
        <v>7.0000000000000001E-3</v>
      </c>
      <c r="U29" s="53">
        <f>IF('2_Sim_ASF'!Q111&gt;0,'2_Sim_ASF'!Q111,0)</f>
        <v>7.0000000000000001E-3</v>
      </c>
      <c r="V29" s="184">
        <f t="shared" si="2"/>
        <v>2.1000000000000001E-2</v>
      </c>
      <c r="W29" s="54">
        <f>IF('2_Sim_ASF'!S111&gt;0,'2_Sim_ASF'!S111,0)</f>
        <v>0</v>
      </c>
      <c r="X29" s="78">
        <f>IF('2_Sim_ASF'!O111&gt;0,0,-'2_Sim_ASF'!O111)</f>
        <v>0</v>
      </c>
      <c r="Y29" s="53">
        <f>IF('2_Sim_ASF'!P111&gt;0,0,-'2_Sim_ASF'!P111)</f>
        <v>0</v>
      </c>
      <c r="Z29" s="53">
        <f>IF('2_Sim_ASF'!Q111&gt;0,0,-'2_Sim_ASF'!Q111)</f>
        <v>0</v>
      </c>
      <c r="AA29" s="184">
        <f t="shared" si="3"/>
        <v>0</v>
      </c>
      <c r="AB29" s="54">
        <f>IF('2_Sim_ASF'!S111&gt;0,0,-'2_Sim_ASF'!S111)</f>
        <v>12058.843385069713</v>
      </c>
    </row>
    <row r="30" spans="1:30" x14ac:dyDescent="0.3">
      <c r="A30" s="61">
        <v>2026</v>
      </c>
      <c r="B30" s="78">
        <f>'2_Sim_ASF'!C112</f>
        <v>667.72874823421785</v>
      </c>
      <c r="C30" s="53">
        <f>'2_Sim_ASF'!D112</f>
        <v>1505.2909924128212</v>
      </c>
      <c r="D30" s="53">
        <f>'2_Sim_ASF'!E112</f>
        <v>173.0980204616952</v>
      </c>
      <c r="E30" s="184">
        <f>'2_Sim_ASF'!F112</f>
        <v>2346.1177611087342</v>
      </c>
      <c r="F30" s="54">
        <f>'2_Sim_ASF'!G112</f>
        <v>6044.0359029798474</v>
      </c>
      <c r="G30" s="78">
        <f>'2_Sim_ASF'!H112</f>
        <v>667.72874823421796</v>
      </c>
      <c r="H30" s="53">
        <f>'2_Sim_ASF'!I112</f>
        <v>1505.2909924128214</v>
      </c>
      <c r="I30" s="53">
        <f>'2_Sim_ASF'!J112</f>
        <v>173.09802046169517</v>
      </c>
      <c r="J30" s="184">
        <f>'2_Sim_ASF'!K112</f>
        <v>2346.1177611087346</v>
      </c>
      <c r="K30" s="53">
        <f>'2_Sim_ASF'!L112</f>
        <v>319.04392264204648</v>
      </c>
      <c r="L30" s="53">
        <f>'2_Sim_ASF'!M112</f>
        <v>18550.961836950588</v>
      </c>
      <c r="M30" s="205">
        <f>'2_Sim_ASF'!N112</f>
        <v>18870.005759592634</v>
      </c>
      <c r="N30" s="53">
        <f>'2_Sim_ASF'!T112</f>
        <v>194912.60270815738</v>
      </c>
      <c r="O30" s="53">
        <f>'2_Sim_ASF'!U112</f>
        <v>113235.08075292861</v>
      </c>
      <c r="P30" s="53">
        <f>'2_Sim_ASF'!V112</f>
        <v>96401.939160681257</v>
      </c>
      <c r="Q30" s="184">
        <f>'2_Sim_ASF'!W112</f>
        <v>135239.36666817241</v>
      </c>
      <c r="R30" s="53">
        <f>'2_Sim_ASF'!X112</f>
        <v>9237.7421853688793</v>
      </c>
      <c r="S30" s="78">
        <f>IF('2_Sim_ASF'!O112&gt;0,'2_Sim_ASF'!O112,0)</f>
        <v>7.0000000000000001E-3</v>
      </c>
      <c r="T30" s="53">
        <f>IF('2_Sim_ASF'!P112&gt;0,'2_Sim_ASF'!P112,0)</f>
        <v>7.0000000000000001E-3</v>
      </c>
      <c r="U30" s="53">
        <f>IF('2_Sim_ASF'!Q112&gt;0,'2_Sim_ASF'!Q112,0)</f>
        <v>7.0000000000000001E-3</v>
      </c>
      <c r="V30" s="184">
        <f t="shared" si="2"/>
        <v>2.1000000000000001E-2</v>
      </c>
      <c r="W30" s="54">
        <f>IF('2_Sim_ASF'!S112&gt;0,'2_Sim_ASF'!S112,0)</f>
        <v>0</v>
      </c>
      <c r="X30" s="78">
        <f>IF('2_Sim_ASF'!O112&gt;0,0,-'2_Sim_ASF'!O112)</f>
        <v>0</v>
      </c>
      <c r="Y30" s="53">
        <f>IF('2_Sim_ASF'!P112&gt;0,0,-'2_Sim_ASF'!P112)</f>
        <v>0</v>
      </c>
      <c r="Z30" s="53">
        <f>IF('2_Sim_ASF'!Q112&gt;0,0,-'2_Sim_ASF'!Q112)</f>
        <v>0</v>
      </c>
      <c r="AA30" s="184">
        <f t="shared" si="3"/>
        <v>0</v>
      </c>
      <c r="AB30" s="54">
        <f>IF('2_Sim_ASF'!S112&gt;0,0,-'2_Sim_ASF'!S112)</f>
        <v>12825.962856612787</v>
      </c>
    </row>
    <row r="31" spans="1:30" x14ac:dyDescent="0.3">
      <c r="A31" s="61">
        <v>2027</v>
      </c>
      <c r="B31" s="78">
        <f>'2_Sim_ASF'!C113</f>
        <v>636.87536632901663</v>
      </c>
      <c r="C31" s="53">
        <f>'2_Sim_ASF'!D113</f>
        <v>1631.2144948277091</v>
      </c>
      <c r="D31" s="53">
        <f>'2_Sim_ASF'!E113</f>
        <v>193.00834414434794</v>
      </c>
      <c r="E31" s="184">
        <f>'2_Sim_ASF'!F113</f>
        <v>2461.0982053010739</v>
      </c>
      <c r="F31" s="54">
        <f>'2_Sim_ASF'!G113</f>
        <v>6451.467993375607</v>
      </c>
      <c r="G31" s="78">
        <f>'2_Sim_ASF'!H113</f>
        <v>636.87536632901652</v>
      </c>
      <c r="H31" s="53">
        <f>'2_Sim_ASF'!I113</f>
        <v>1631.2144948277091</v>
      </c>
      <c r="I31" s="53">
        <f>'2_Sim_ASF'!J113</f>
        <v>193.00834414434777</v>
      </c>
      <c r="J31" s="184">
        <f>'2_Sim_ASF'!K113</f>
        <v>2461.0982053010734</v>
      </c>
      <c r="K31" s="53">
        <f>'2_Sim_ASF'!L113</f>
        <v>338.94892417443589</v>
      </c>
      <c r="L31" s="53">
        <f>'2_Sim_ASF'!M113</f>
        <v>19810.119645189043</v>
      </c>
      <c r="M31" s="205">
        <f>'2_Sim_ASF'!N113</f>
        <v>20149.068569363484</v>
      </c>
      <c r="N31" s="53">
        <f>'2_Sim_ASF'!T113</f>
        <v>225399.89376228108</v>
      </c>
      <c r="O31" s="53">
        <f>'2_Sim_ASF'!U113</f>
        <v>113040.5897429476</v>
      </c>
      <c r="P31" s="53">
        <f>'2_Sim_ASF'!V113</f>
        <v>94503.363259295525</v>
      </c>
      <c r="Q31" s="184">
        <f>'2_Sim_ASF'!W113</f>
        <v>140662.82496002282</v>
      </c>
      <c r="R31" s="53">
        <f>'2_Sim_ASF'!X113</f>
        <v>9521.497811174786</v>
      </c>
      <c r="S31" s="78">
        <f>IF('2_Sim_ASF'!O113&gt;0,'2_Sim_ASF'!O113,0)</f>
        <v>7.0000000000000001E-3</v>
      </c>
      <c r="T31" s="53">
        <f>IF('2_Sim_ASF'!P113&gt;0,'2_Sim_ASF'!P113,0)</f>
        <v>7.0000000000000001E-3</v>
      </c>
      <c r="U31" s="53">
        <f>IF('2_Sim_ASF'!Q113&gt;0,'2_Sim_ASF'!Q113,0)</f>
        <v>7.0000000000000001E-3</v>
      </c>
      <c r="V31" s="184">
        <f t="shared" si="2"/>
        <v>2.1000000000000001E-2</v>
      </c>
      <c r="W31" s="54">
        <f>IF('2_Sim_ASF'!S113&gt;0,'2_Sim_ASF'!S113,0)</f>
        <v>0</v>
      </c>
      <c r="X31" s="78">
        <f>IF('2_Sim_ASF'!O113&gt;0,0,-'2_Sim_ASF'!O113)</f>
        <v>0</v>
      </c>
      <c r="Y31" s="53">
        <f>IF('2_Sim_ASF'!P113&gt;0,0,-'2_Sim_ASF'!P113)</f>
        <v>0</v>
      </c>
      <c r="Z31" s="53">
        <f>IF('2_Sim_ASF'!Q113&gt;0,0,-'2_Sim_ASF'!Q113)</f>
        <v>0</v>
      </c>
      <c r="AA31" s="184">
        <f t="shared" si="3"/>
        <v>0</v>
      </c>
      <c r="AB31" s="54">
        <f>IF('2_Sim_ASF'!S113&gt;0,0,-'2_Sim_ASF'!S113)</f>
        <v>13697.593575987876</v>
      </c>
    </row>
    <row r="32" spans="1:30" x14ac:dyDescent="0.3">
      <c r="A32" s="61">
        <v>2028</v>
      </c>
      <c r="B32" s="78">
        <f>'2_Sim_ASF'!C114</f>
        <v>602.14859957157694</v>
      </c>
      <c r="C32" s="53">
        <f>'2_Sim_ASF'!D114</f>
        <v>1777.2587744367015</v>
      </c>
      <c r="D32" s="53">
        <f>'2_Sim_ASF'!E114</f>
        <v>216.95566856842362</v>
      </c>
      <c r="E32" s="184">
        <f>'2_Sim_ASF'!F114</f>
        <v>2596.3630425767024</v>
      </c>
      <c r="F32" s="54">
        <f>'2_Sim_ASF'!G114</f>
        <v>6917.2596360332855</v>
      </c>
      <c r="G32" s="78">
        <f>'2_Sim_ASF'!H114</f>
        <v>602.14859957157682</v>
      </c>
      <c r="H32" s="53">
        <f>'2_Sim_ASF'!I114</f>
        <v>1777.2587744367017</v>
      </c>
      <c r="I32" s="53">
        <f>'2_Sim_ASF'!J114</f>
        <v>216.95566856842373</v>
      </c>
      <c r="J32" s="184">
        <f>'2_Sim_ASF'!K114</f>
        <v>2596.3630425767024</v>
      </c>
      <c r="K32" s="53">
        <f>'2_Sim_ASF'!L114</f>
        <v>360.79579775975753</v>
      </c>
      <c r="L32" s="53">
        <f>'2_Sim_ASF'!M114</f>
        <v>21262.015854711339</v>
      </c>
      <c r="M32" s="205">
        <f>'2_Sim_ASF'!N114</f>
        <v>21622.8116524711</v>
      </c>
      <c r="N32" s="53">
        <f>'2_Sim_ASF'!T114</f>
        <v>263205.90475742263</v>
      </c>
      <c r="O32" s="53">
        <f>'2_Sim_ASF'!U114</f>
        <v>112104.99250496949</v>
      </c>
      <c r="P32" s="53">
        <f>'2_Sim_ASF'!V114</f>
        <v>91864.870350684112</v>
      </c>
      <c r="Q32" s="184">
        <f>'2_Sim_ASF'!W114</f>
        <v>145457.02843095252</v>
      </c>
      <c r="R32" s="53">
        <f>'2_Sim_ASF'!X114</f>
        <v>9815.6304301596374</v>
      </c>
      <c r="S32" s="78">
        <f>IF('2_Sim_ASF'!O114&gt;0,'2_Sim_ASF'!O114,0)</f>
        <v>7.0000000000000001E-3</v>
      </c>
      <c r="T32" s="53">
        <f>IF('2_Sim_ASF'!P114&gt;0,'2_Sim_ASF'!P114,0)</f>
        <v>7.0000000000000001E-3</v>
      </c>
      <c r="U32" s="53">
        <f>IF('2_Sim_ASF'!Q114&gt;0,'2_Sim_ASF'!Q114,0)</f>
        <v>7.0000000000000001E-3</v>
      </c>
      <c r="V32" s="184">
        <f t="shared" si="2"/>
        <v>2.1000000000000001E-2</v>
      </c>
      <c r="W32" s="54">
        <f>IF('2_Sim_ASF'!S114&gt;0,'2_Sim_ASF'!S114,0)</f>
        <v>0</v>
      </c>
      <c r="X32" s="78">
        <f>IF('2_Sim_ASF'!O114&gt;0,0,-'2_Sim_ASF'!O114)</f>
        <v>0</v>
      </c>
      <c r="Y32" s="53">
        <f>IF('2_Sim_ASF'!P114&gt;0,0,-'2_Sim_ASF'!P114)</f>
        <v>0</v>
      </c>
      <c r="Z32" s="53">
        <f>IF('2_Sim_ASF'!Q114&gt;0,0,-'2_Sim_ASF'!Q114)</f>
        <v>0</v>
      </c>
      <c r="AA32" s="184">
        <f t="shared" si="3"/>
        <v>0</v>
      </c>
      <c r="AB32" s="54">
        <f>IF('2_Sim_ASF'!S114&gt;0,0,-'2_Sim_ASF'!S114)</f>
        <v>14705.545016437814</v>
      </c>
    </row>
    <row r="33" spans="1:28" x14ac:dyDescent="0.3">
      <c r="A33" s="61">
        <v>2029</v>
      </c>
      <c r="B33" s="78">
        <f>'2_Sim_ASF'!C115</f>
        <v>564.80061342366037</v>
      </c>
      <c r="C33" s="53">
        <f>'2_Sim_ASF'!D115</f>
        <v>1947.321706167058</v>
      </c>
      <c r="D33" s="53">
        <f>'2_Sim_ASF'!E115</f>
        <v>249.1470648739446</v>
      </c>
      <c r="E33" s="184">
        <f>'2_Sim_ASF'!F115</f>
        <v>2761.2693844646628</v>
      </c>
      <c r="F33" s="54">
        <f>'2_Sim_ASF'!G115</f>
        <v>7377.751361431443</v>
      </c>
      <c r="G33" s="78">
        <f>'2_Sim_ASF'!H115</f>
        <v>564.80061342366025</v>
      </c>
      <c r="H33" s="53">
        <f>'2_Sim_ASF'!I115</f>
        <v>1947.3217061670582</v>
      </c>
      <c r="I33" s="53">
        <f>'2_Sim_ASF'!J115</f>
        <v>242.57843383815279</v>
      </c>
      <c r="J33" s="184">
        <f>'2_Sim_ASF'!K115</f>
        <v>2754.7007534288714</v>
      </c>
      <c r="K33" s="53">
        <f>'2_Sim_ASF'!L115</f>
        <v>389.59410192318398</v>
      </c>
      <c r="L33" s="53">
        <f>'2_Sim_ASF'!M115</f>
        <v>23109.518916947305</v>
      </c>
      <c r="M33" s="205">
        <f>'2_Sim_ASF'!N115</f>
        <v>23499.113018870485</v>
      </c>
      <c r="N33" s="53">
        <f>'2_Sim_ASF'!T115</f>
        <v>310726.26976221538</v>
      </c>
      <c r="O33" s="53">
        <f>'2_Sim_ASF'!U115</f>
        <v>110619.50393550223</v>
      </c>
      <c r="P33" s="53">
        <f>'2_Sim_ASF'!V115</f>
        <v>90080.179240432102</v>
      </c>
      <c r="Q33" s="184">
        <f>'2_Sim_ASF'!W115</f>
        <v>149839.01870059976</v>
      </c>
      <c r="R33" s="53">
        <f>'2_Sim_ASF'!X115</f>
        <v>10086.803502943512</v>
      </c>
      <c r="S33" s="78">
        <f>IF('2_Sim_ASF'!O115&gt;0,'2_Sim_ASF'!O115,0)</f>
        <v>7.0000000000000001E-3</v>
      </c>
      <c r="T33" s="53">
        <f>IF('2_Sim_ASF'!P115&gt;0,'2_Sim_ASF'!P115,0)</f>
        <v>7.0000000000000001E-3</v>
      </c>
      <c r="U33" s="53">
        <f>IF('2_Sim_ASF'!Q115&gt;0,'2_Sim_ASF'!Q115,0)</f>
        <v>6.5756310357917629</v>
      </c>
      <c r="V33" s="184">
        <f t="shared" si="2"/>
        <v>6.5896310357917631</v>
      </c>
      <c r="W33" s="54">
        <f>IF('2_Sim_ASF'!S115&gt;0,'2_Sim_ASF'!S115,0)</f>
        <v>0</v>
      </c>
      <c r="X33" s="78">
        <f>IF('2_Sim_ASF'!O115&gt;0,0,-'2_Sim_ASF'!O115)</f>
        <v>0</v>
      </c>
      <c r="Y33" s="53">
        <f>IF('2_Sim_ASF'!P115&gt;0,0,-'2_Sim_ASF'!P115)</f>
        <v>0</v>
      </c>
      <c r="Z33" s="53">
        <f>IF('2_Sim_ASF'!Q115&gt;0,0,-'2_Sim_ASF'!Q115)</f>
        <v>0</v>
      </c>
      <c r="AA33" s="184">
        <f t="shared" si="3"/>
        <v>0</v>
      </c>
      <c r="AB33" s="54">
        <f>IF('2_Sim_ASF'!S115&gt;0,0,-'2_Sim_ASF'!S115)</f>
        <v>16121.35465743904</v>
      </c>
    </row>
    <row r="34" spans="1:28" ht="16.2" thickBot="1" x14ac:dyDescent="0.35">
      <c r="A34" s="213">
        <v>2030</v>
      </c>
      <c r="B34" s="79">
        <f>'2_Sim_ASF'!C116</f>
        <v>524.84821475456101</v>
      </c>
      <c r="C34" s="56">
        <f>'2_Sim_ASF'!D116</f>
        <v>2145.4309571147492</v>
      </c>
      <c r="D34" s="56">
        <f>'2_Sim_ASF'!E116</f>
        <v>293.8755932499277</v>
      </c>
      <c r="E34" s="185">
        <f>'2_Sim_ASF'!F116</f>
        <v>2964.1547651192377</v>
      </c>
      <c r="F34" s="57">
        <f>'2_Sim_ASF'!G116</f>
        <v>8005.3977464934105</v>
      </c>
      <c r="G34" s="79">
        <f>'2_Sim_ASF'!H116</f>
        <v>524.84821475456124</v>
      </c>
      <c r="H34" s="56">
        <f>'2_Sim_ASF'!I116</f>
        <v>2145.4309571147492</v>
      </c>
      <c r="I34" s="56">
        <f>'2_Sim_ASF'!J116</f>
        <v>268.46524340020051</v>
      </c>
      <c r="J34" s="185">
        <f>'2_Sim_ASF'!K116</f>
        <v>2938.7444152695111</v>
      </c>
      <c r="K34" s="56">
        <f>'2_Sim_ASF'!L116</f>
        <v>425.98471727108381</v>
      </c>
      <c r="L34" s="56">
        <f>'2_Sim_ASF'!M116</f>
        <v>25409.236853666443</v>
      </c>
      <c r="M34" s="206">
        <f>'2_Sim_ASF'!N116</f>
        <v>25835.221570937527</v>
      </c>
      <c r="N34" s="56">
        <f>'2_Sim_ASF'!T116</f>
        <v>326748.22461386933</v>
      </c>
      <c r="O34" s="56">
        <f>'2_Sim_ASF'!U116</f>
        <v>110467.27119921341</v>
      </c>
      <c r="P34" s="56">
        <f>'2_Sim_ASF'!V116</f>
        <v>90026.356887115922</v>
      </c>
      <c r="Q34" s="185">
        <f>'2_Sim_ASF'!W116</f>
        <v>147226.84671305391</v>
      </c>
      <c r="R34" s="56">
        <f>'2_Sim_ASF'!X116</f>
        <v>10136.570027780323</v>
      </c>
      <c r="S34" s="79">
        <f>IF('2_Sim_ASF'!O116&gt;0,'2_Sim_ASF'!O116,0)</f>
        <v>7.0000000000000001E-3</v>
      </c>
      <c r="T34" s="56">
        <f>IF('2_Sim_ASF'!P116&gt;0,'2_Sim_ASF'!P116,0)</f>
        <v>7.0000000000000001E-3</v>
      </c>
      <c r="U34" s="56">
        <f>IF('2_Sim_ASF'!Q116&gt;0,'2_Sim_ASF'!Q116,0)</f>
        <v>25.417349849727231</v>
      </c>
      <c r="V34" s="185">
        <f t="shared" si="2"/>
        <v>25.43134984972723</v>
      </c>
      <c r="W34" s="57">
        <f>IF('2_Sim_ASF'!S116&gt;0,'2_Sim_ASF'!S116,0)</f>
        <v>0</v>
      </c>
      <c r="X34" s="79">
        <f>IF('2_Sim_ASF'!O116&gt;0,0,-'2_Sim_ASF'!O116)</f>
        <v>0</v>
      </c>
      <c r="Y34" s="56">
        <f>IF('2_Sim_ASF'!P116&gt;0,0,-'2_Sim_ASF'!P116)</f>
        <v>0</v>
      </c>
      <c r="Z34" s="56">
        <f>IF('2_Sim_ASF'!Q116&gt;0,0,-'2_Sim_ASF'!Q116)</f>
        <v>0</v>
      </c>
      <c r="AA34" s="185">
        <f t="shared" si="3"/>
        <v>0</v>
      </c>
      <c r="AB34" s="57">
        <f>IF('2_Sim_ASF'!S116&gt;0,0,-'2_Sim_ASF'!S116)</f>
        <v>17829.816824444115</v>
      </c>
    </row>
    <row r="36" spans="1:28" ht="16.2" thickBot="1" x14ac:dyDescent="0.35">
      <c r="A36" s="40" t="s">
        <v>170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ht="16.2" thickBot="1" x14ac:dyDescent="0.35">
      <c r="A37" s="80"/>
      <c r="B37" s="493" t="s">
        <v>26</v>
      </c>
      <c r="C37" s="494"/>
      <c r="D37" s="494"/>
      <c r="E37" s="494"/>
      <c r="F37" s="495"/>
      <c r="G37" s="493" t="s">
        <v>27</v>
      </c>
      <c r="H37" s="494"/>
      <c r="I37" s="494"/>
      <c r="J37" s="494"/>
      <c r="K37" s="494"/>
      <c r="L37" s="494"/>
      <c r="M37" s="495"/>
      <c r="N37" s="494" t="s">
        <v>28</v>
      </c>
      <c r="O37" s="494"/>
      <c r="P37" s="494"/>
      <c r="Q37" s="494"/>
      <c r="R37" s="495"/>
      <c r="S37" s="493" t="s">
        <v>112</v>
      </c>
      <c r="T37" s="494"/>
      <c r="U37" s="494"/>
      <c r="V37" s="494"/>
      <c r="W37" s="495"/>
      <c r="X37" s="493" t="s">
        <v>113</v>
      </c>
      <c r="Y37" s="494"/>
      <c r="Z37" s="494"/>
      <c r="AA37" s="494"/>
      <c r="AB37" s="495"/>
    </row>
    <row r="38" spans="1:28" ht="16.2" thickBot="1" x14ac:dyDescent="0.35">
      <c r="A38" s="127"/>
      <c r="B38" s="42" t="s">
        <v>30</v>
      </c>
      <c r="C38" s="42" t="s">
        <v>31</v>
      </c>
      <c r="D38" s="42" t="s">
        <v>32</v>
      </c>
      <c r="E38" s="181" t="s">
        <v>33</v>
      </c>
      <c r="F38" s="42" t="s">
        <v>29</v>
      </c>
      <c r="G38" s="42" t="s">
        <v>30</v>
      </c>
      <c r="H38" s="42" t="s">
        <v>31</v>
      </c>
      <c r="I38" s="42" t="s">
        <v>32</v>
      </c>
      <c r="J38" s="181" t="s">
        <v>33</v>
      </c>
      <c r="K38" s="43" t="s">
        <v>34</v>
      </c>
      <c r="L38" s="42" t="s">
        <v>35</v>
      </c>
      <c r="M38" s="181" t="s">
        <v>43</v>
      </c>
      <c r="N38" s="160" t="s">
        <v>30</v>
      </c>
      <c r="O38" s="42" t="s">
        <v>31</v>
      </c>
      <c r="P38" s="42" t="s">
        <v>32</v>
      </c>
      <c r="Q38" s="181" t="s">
        <v>33</v>
      </c>
      <c r="R38" s="168" t="s">
        <v>29</v>
      </c>
      <c r="S38" s="42" t="s">
        <v>30</v>
      </c>
      <c r="T38" s="42" t="s">
        <v>31</v>
      </c>
      <c r="U38" s="42" t="s">
        <v>32</v>
      </c>
      <c r="V38" s="181" t="s">
        <v>33</v>
      </c>
      <c r="W38" s="42" t="s">
        <v>29</v>
      </c>
      <c r="X38" s="42" t="s">
        <v>30</v>
      </c>
      <c r="Y38" s="42" t="s">
        <v>31</v>
      </c>
      <c r="Z38" s="42" t="s">
        <v>32</v>
      </c>
      <c r="AA38" s="181" t="s">
        <v>33</v>
      </c>
      <c r="AB38" s="42" t="s">
        <v>29</v>
      </c>
    </row>
    <row r="39" spans="1:28" x14ac:dyDescent="0.3">
      <c r="A39" s="212">
        <v>2018</v>
      </c>
      <c r="B39" s="77">
        <f>'3_Sim_ASF&amp;HIGH'!C104</f>
        <v>754.57999192206955</v>
      </c>
      <c r="C39" s="50">
        <f>'3_Sim_ASF&amp;HIGH'!D104</f>
        <v>1059.4367831280681</v>
      </c>
      <c r="D39" s="50">
        <f>'3_Sim_ASF&amp;HIGH'!E104</f>
        <v>97.747074134229734</v>
      </c>
      <c r="E39" s="183">
        <f>'3_Sim_ASF&amp;HIGH'!F104</f>
        <v>1911.7638491843675</v>
      </c>
      <c r="F39" s="51">
        <f>'3_Sim_ASF&amp;HIGH'!G104</f>
        <v>4246.4333566721834</v>
      </c>
      <c r="G39" s="77">
        <f>'3_Sim_ASF&amp;HIGH'!H104</f>
        <v>754.57999192206944</v>
      </c>
      <c r="H39" s="50">
        <f>'3_Sim_ASF&amp;HIGH'!I104</f>
        <v>1059.4367831280688</v>
      </c>
      <c r="I39" s="50">
        <f>'3_Sim_ASF&amp;HIGH'!J104</f>
        <v>95.751636940187311</v>
      </c>
      <c r="J39" s="183">
        <f>'3_Sim_ASF&amp;HIGH'!K104</f>
        <v>1909.7684119903256</v>
      </c>
      <c r="K39" s="50">
        <f>'3_Sim_ASF&amp;HIGH'!L104</f>
        <v>217.21155814113013</v>
      </c>
      <c r="L39" s="50">
        <f>'3_Sim_ASF&amp;HIGH'!M104</f>
        <v>12835.395477989521</v>
      </c>
      <c r="M39" s="204">
        <f>'3_Sim_ASF&amp;HIGH'!N104</f>
        <v>13052.607036130652</v>
      </c>
      <c r="N39" s="50">
        <f>'3_Sim_ASF&amp;HIGH'!T104</f>
        <v>79291.006026788396</v>
      </c>
      <c r="O39" s="50">
        <f>'3_Sim_ASF&amp;HIGH'!U104</f>
        <v>79472.188203116224</v>
      </c>
      <c r="P39" s="50">
        <f>'3_Sim_ASF&amp;HIGH'!V104</f>
        <v>82941.792586116571</v>
      </c>
      <c r="Q39" s="183">
        <f>'3_Sim_ASF&amp;HIGH'!W104</f>
        <v>79574.558654334178</v>
      </c>
      <c r="R39" s="51">
        <f>'3_Sim_ASF&amp;HIGH'!X104</f>
        <v>7099.9176596539928</v>
      </c>
      <c r="S39" s="77">
        <f>IF('3_Sim_ASF&amp;HIGH'!O104&gt;0,'3_Sim_ASF&amp;HIGH'!O104,0)</f>
        <v>7.0000000000000001E-3</v>
      </c>
      <c r="T39" s="50">
        <f>IF('3_Sim_ASF&amp;HIGH'!P104&gt;0,'3_Sim_ASF&amp;HIGH'!P104,0)</f>
        <v>7.0000000000000001E-3</v>
      </c>
      <c r="U39" s="50">
        <f>IF('3_Sim_ASF&amp;HIGH'!Q104&gt;0,'3_Sim_ASF&amp;HIGH'!Q104,0)</f>
        <v>2.0024371940423991</v>
      </c>
      <c r="V39" s="183">
        <f>SUM(S39:U39)</f>
        <v>2.0164371940423989</v>
      </c>
      <c r="W39" s="51">
        <f>IF('3_Sim_ASF&amp;HIGH'!S104&gt;0,'3_Sim_ASF&amp;HIGH'!S104,0)</f>
        <v>0</v>
      </c>
      <c r="X39" s="77">
        <f>IF('3_Sim_ASF&amp;HIGH'!O104&gt;0,0,-'3_Sim_ASF&amp;HIGH'!O104)</f>
        <v>0</v>
      </c>
      <c r="Y39" s="50">
        <f>IF('3_Sim_ASF&amp;HIGH'!P104&gt;0,0,-'3_Sim_ASF&amp;HIGH'!P104)</f>
        <v>0</v>
      </c>
      <c r="Z39" s="50">
        <f>IF('3_Sim_ASF&amp;HIGH'!Q104&gt;0,0,-'3_Sim_ASF&amp;HIGH'!Q104)</f>
        <v>0</v>
      </c>
      <c r="AA39" s="183">
        <f>SUM(X39:Z39)</f>
        <v>0</v>
      </c>
      <c r="AB39" s="51">
        <f>IF('3_Sim_ASF&amp;HIGH'!S104&gt;0,0,-'3_Sim_ASF&amp;HIGH'!S104)</f>
        <v>8806.1666794584653</v>
      </c>
    </row>
    <row r="40" spans="1:28" x14ac:dyDescent="0.3">
      <c r="A40" s="61">
        <v>2019</v>
      </c>
      <c r="B40" s="78">
        <f>'3_Sim_ASF&amp;HIGH'!C105</f>
        <v>557.49492031380623</v>
      </c>
      <c r="C40" s="53">
        <f>'3_Sim_ASF&amp;HIGH'!D105</f>
        <v>1015.6952155805852</v>
      </c>
      <c r="D40" s="53">
        <f>'3_Sim_ASF&amp;HIGH'!E105</f>
        <v>109.75397026786054</v>
      </c>
      <c r="E40" s="184">
        <f>'3_Sim_ASF&amp;HIGH'!F105</f>
        <v>1682.944106162252</v>
      </c>
      <c r="F40" s="54">
        <f>'3_Sim_ASF&amp;HIGH'!G105</f>
        <v>4392.0509978066821</v>
      </c>
      <c r="G40" s="78">
        <f>'3_Sim_ASF&amp;HIGH'!H105</f>
        <v>557.49492031380612</v>
      </c>
      <c r="H40" s="53">
        <f>'3_Sim_ASF&amp;HIGH'!I105</f>
        <v>1015.6952155805853</v>
      </c>
      <c r="I40" s="53">
        <f>'3_Sim_ASF&amp;HIGH'!J105</f>
        <v>109.75397026786054</v>
      </c>
      <c r="J40" s="184">
        <f>'3_Sim_ASF&amp;HIGH'!K105</f>
        <v>1682.944106162252</v>
      </c>
      <c r="K40" s="53">
        <f>'3_Sim_ASF&amp;HIGH'!L105</f>
        <v>258.36054722913536</v>
      </c>
      <c r="L40" s="53">
        <f>'3_Sim_ASF&amp;HIGH'!M105</f>
        <v>12925.156633610652</v>
      </c>
      <c r="M40" s="205">
        <f>'3_Sim_ASF&amp;HIGH'!N105</f>
        <v>13183.517180839786</v>
      </c>
      <c r="N40" s="53">
        <f>'3_Sim_ASF&amp;HIGH'!T105</f>
        <v>120565.14902329852</v>
      </c>
      <c r="O40" s="53">
        <f>'3_Sim_ASF&amp;HIGH'!U105</f>
        <v>101136.02379201971</v>
      </c>
      <c r="P40" s="53">
        <f>'3_Sim_ASF&amp;HIGH'!V105</f>
        <v>99296.315810223023</v>
      </c>
      <c r="Q40" s="184">
        <f>'3_Sim_ASF&amp;HIGH'!W105</f>
        <v>107452.17138629893</v>
      </c>
      <c r="R40" s="54">
        <f>'3_Sim_ASF&amp;HIGH'!X105</f>
        <v>7420.2119797392525</v>
      </c>
      <c r="S40" s="78">
        <f>IF('3_Sim_ASF&amp;HIGH'!O105&gt;0,'3_Sim_ASF&amp;HIGH'!O105,0)</f>
        <v>7.0000000000000001E-3</v>
      </c>
      <c r="T40" s="53">
        <f>IF('3_Sim_ASF&amp;HIGH'!P105&gt;0,'3_Sim_ASF&amp;HIGH'!P105,0)</f>
        <v>7.0000000000000001E-3</v>
      </c>
      <c r="U40" s="53">
        <f>IF('3_Sim_ASF&amp;HIGH'!Q105&gt;0,'3_Sim_ASF&amp;HIGH'!Q105,0)</f>
        <v>7.0000000000000001E-3</v>
      </c>
      <c r="V40" s="184">
        <f t="shared" ref="V40:V51" si="4">SUM(S40:U40)</f>
        <v>2.1000000000000001E-2</v>
      </c>
      <c r="W40" s="54">
        <f>IF('3_Sim_ASF&amp;HIGH'!S105&gt;0,'3_Sim_ASF&amp;HIGH'!S105,0)</f>
        <v>0</v>
      </c>
      <c r="X40" s="78">
        <f>IF('3_Sim_ASF&amp;HIGH'!O105&gt;0,0,-'3_Sim_ASF&amp;HIGH'!O105)</f>
        <v>0</v>
      </c>
      <c r="Y40" s="53">
        <f>IF('3_Sim_ASF&amp;HIGH'!P105&gt;0,0,-'3_Sim_ASF&amp;HIGH'!P105)</f>
        <v>0</v>
      </c>
      <c r="Z40" s="53">
        <f>IF('3_Sim_ASF&amp;HIGH'!Q105&gt;0,0,-'3_Sim_ASF&amp;HIGH'!Q105)</f>
        <v>0</v>
      </c>
      <c r="AA40" s="184">
        <f t="shared" ref="AA40:AA51" si="5">SUM(X40:Z40)</f>
        <v>0</v>
      </c>
      <c r="AB40" s="54">
        <f>IF('3_Sim_ASF&amp;HIGH'!S105&gt;0,0,-'3_Sim_ASF&amp;HIGH'!S105)</f>
        <v>8791.4591830331028</v>
      </c>
    </row>
    <row r="41" spans="1:28" x14ac:dyDescent="0.3">
      <c r="A41" s="61">
        <v>2020</v>
      </c>
      <c r="B41" s="78">
        <f>'3_Sim_ASF&amp;HIGH'!C106</f>
        <v>589.18692634744571</v>
      </c>
      <c r="C41" s="53">
        <f>'3_Sim_ASF&amp;HIGH'!D106</f>
        <v>1126.7046711051967</v>
      </c>
      <c r="D41" s="53">
        <f>'3_Sim_ASF&amp;HIGH'!E106</f>
        <v>113.78408875233859</v>
      </c>
      <c r="E41" s="184">
        <f>'3_Sim_ASF&amp;HIGH'!F106</f>
        <v>1829.6756862049806</v>
      </c>
      <c r="F41" s="54">
        <f>'3_Sim_ASF&amp;HIGH'!G106</f>
        <v>4569.4165699386049</v>
      </c>
      <c r="G41" s="78">
        <f>'3_Sim_ASF&amp;HIGH'!H106</f>
        <v>589.18692634744559</v>
      </c>
      <c r="H41" s="53">
        <f>'3_Sim_ASF&amp;HIGH'!I106</f>
        <v>1126.7046711051962</v>
      </c>
      <c r="I41" s="53">
        <f>'3_Sim_ASF&amp;HIGH'!J106</f>
        <v>113.78408875233855</v>
      </c>
      <c r="J41" s="184">
        <f>'3_Sim_ASF&amp;HIGH'!K106</f>
        <v>1829.6756862049801</v>
      </c>
      <c r="K41" s="53">
        <f>'3_Sim_ASF&amp;HIGH'!L106</f>
        <v>281.4847800559188</v>
      </c>
      <c r="L41" s="53">
        <f>'3_Sim_ASF&amp;HIGH'!M106</f>
        <v>14411.539814811516</v>
      </c>
      <c r="M41" s="205">
        <f>'3_Sim_ASF&amp;HIGH'!N106</f>
        <v>14693.024594867435</v>
      </c>
      <c r="N41" s="53">
        <f>'3_Sim_ASF&amp;HIGH'!T106</f>
        <v>130844.23136128068</v>
      </c>
      <c r="O41" s="53">
        <f>'3_Sim_ASF&amp;HIGH'!U106</f>
        <v>115261.05380652456</v>
      </c>
      <c r="P41" s="53">
        <f>'3_Sim_ASF&amp;HIGH'!V106</f>
        <v>101420.9860809106</v>
      </c>
      <c r="Q41" s="184">
        <f>'3_Sim_ASF&amp;HIGH'!W106</f>
        <v>119418.41625558291</v>
      </c>
      <c r="R41" s="54">
        <f>'3_Sim_ASF&amp;HIGH'!X106</f>
        <v>7646.2753651273015</v>
      </c>
      <c r="S41" s="78">
        <f>IF('3_Sim_ASF&amp;HIGH'!O106&gt;0,'3_Sim_ASF&amp;HIGH'!O106,0)</f>
        <v>7.0000000000000001E-3</v>
      </c>
      <c r="T41" s="53">
        <f>IF('3_Sim_ASF&amp;HIGH'!P106&gt;0,'3_Sim_ASF&amp;HIGH'!P106,0)</f>
        <v>7.0000000000000001E-3</v>
      </c>
      <c r="U41" s="53">
        <f>IF('3_Sim_ASF&amp;HIGH'!Q106&gt;0,'3_Sim_ASF&amp;HIGH'!Q106,0)</f>
        <v>7.0000000000000001E-3</v>
      </c>
      <c r="V41" s="184">
        <f t="shared" si="4"/>
        <v>2.1000000000000001E-2</v>
      </c>
      <c r="W41" s="54">
        <f>IF('3_Sim_ASF&amp;HIGH'!S106&gt;0,'3_Sim_ASF&amp;HIGH'!S106,0)</f>
        <v>0</v>
      </c>
      <c r="X41" s="78">
        <f>IF('3_Sim_ASF&amp;HIGH'!O106&gt;0,0,-'3_Sim_ASF&amp;HIGH'!O106)</f>
        <v>0</v>
      </c>
      <c r="Y41" s="53">
        <f>IF('3_Sim_ASF&amp;HIGH'!P106&gt;0,0,-'3_Sim_ASF&amp;HIGH'!P106)</f>
        <v>0</v>
      </c>
      <c r="Z41" s="53">
        <f>IF('3_Sim_ASF&amp;HIGH'!Q106&gt;0,0,-'3_Sim_ASF&amp;HIGH'!Q106)</f>
        <v>0</v>
      </c>
      <c r="AA41" s="184">
        <f t="shared" si="5"/>
        <v>0</v>
      </c>
      <c r="AB41" s="54">
        <f>IF('3_Sim_ASF&amp;HIGH'!S106&gt;0,0,-'3_Sim_ASF&amp;HIGH'!S106)</f>
        <v>10123.60102492883</v>
      </c>
    </row>
    <row r="42" spans="1:28" x14ac:dyDescent="0.3">
      <c r="A42" s="61">
        <v>2021</v>
      </c>
      <c r="B42" s="78">
        <f>'3_Sim_ASF&amp;HIGH'!C107</f>
        <v>602.90946365257037</v>
      </c>
      <c r="C42" s="53">
        <f>'3_Sim_ASF&amp;HIGH'!D107</f>
        <v>1228.3822331529486</v>
      </c>
      <c r="D42" s="53">
        <f>'3_Sim_ASF&amp;HIGH'!E107</f>
        <v>124.71836532974908</v>
      </c>
      <c r="E42" s="184">
        <f>'3_Sim_ASF&amp;HIGH'!F107</f>
        <v>1956.0100621352681</v>
      </c>
      <c r="F42" s="54">
        <f>'3_Sim_ASF&amp;HIGH'!G107</f>
        <v>4783.3394974423718</v>
      </c>
      <c r="G42" s="78">
        <f>'3_Sim_ASF&amp;HIGH'!H107</f>
        <v>602.90946365257037</v>
      </c>
      <c r="H42" s="53">
        <f>'3_Sim_ASF&amp;HIGH'!I107</f>
        <v>1228.3822331529482</v>
      </c>
      <c r="I42" s="53">
        <f>'3_Sim_ASF&amp;HIGH'!J107</f>
        <v>124.71836532974913</v>
      </c>
      <c r="J42" s="184">
        <f>'3_Sim_ASF&amp;HIGH'!K107</f>
        <v>1956.0100621352676</v>
      </c>
      <c r="K42" s="53">
        <f>'3_Sim_ASF&amp;HIGH'!L107</f>
        <v>306.27164316019986</v>
      </c>
      <c r="L42" s="53">
        <f>'3_Sim_ASF&amp;HIGH'!M107</f>
        <v>15884.720040021413</v>
      </c>
      <c r="M42" s="205">
        <f>'3_Sim_ASF&amp;HIGH'!N107</f>
        <v>16190.991683181614</v>
      </c>
      <c r="N42" s="53">
        <f>'3_Sim_ASF&amp;HIGH'!T107</f>
        <v>138317.67612389426</v>
      </c>
      <c r="O42" s="53">
        <f>'3_Sim_ASF&amp;HIGH'!U107</f>
        <v>126937.27814584438</v>
      </c>
      <c r="P42" s="53">
        <f>'3_Sim_ASF&amp;HIGH'!V107</f>
        <v>108977.09347055557</v>
      </c>
      <c r="Q42" s="184">
        <f>'3_Sim_ASF&amp;HIGH'!W107</f>
        <v>129299.93714072272</v>
      </c>
      <c r="R42" s="54">
        <f>'3_Sim_ASF&amp;HIGH'!X107</f>
        <v>7900.5798278818584</v>
      </c>
      <c r="S42" s="78">
        <f>IF('3_Sim_ASF&amp;HIGH'!O107&gt;0,'3_Sim_ASF&amp;HIGH'!O107,0)</f>
        <v>7.0000000000000001E-3</v>
      </c>
      <c r="T42" s="53">
        <f>IF('3_Sim_ASF&amp;HIGH'!P107&gt;0,'3_Sim_ASF&amp;HIGH'!P107,0)</f>
        <v>7.0000000000000001E-3</v>
      </c>
      <c r="U42" s="53">
        <f>IF('3_Sim_ASF&amp;HIGH'!Q107&gt;0,'3_Sim_ASF&amp;HIGH'!Q107,0)</f>
        <v>7.0000000000000001E-3</v>
      </c>
      <c r="V42" s="184">
        <f t="shared" si="4"/>
        <v>2.1000000000000001E-2</v>
      </c>
      <c r="W42" s="54">
        <f>IF('3_Sim_ASF&amp;HIGH'!S107&gt;0,'3_Sim_ASF&amp;HIGH'!S107,0)</f>
        <v>0</v>
      </c>
      <c r="X42" s="78">
        <f>IF('3_Sim_ASF&amp;HIGH'!O107&gt;0,0,-'3_Sim_ASF&amp;HIGH'!O107)</f>
        <v>0</v>
      </c>
      <c r="Y42" s="53">
        <f>IF('3_Sim_ASF&amp;HIGH'!P107&gt;0,0,-'3_Sim_ASF&amp;HIGH'!P107)</f>
        <v>0</v>
      </c>
      <c r="Z42" s="53">
        <f>IF('3_Sim_ASF&amp;HIGH'!Q107&gt;0,0,-'3_Sim_ASF&amp;HIGH'!Q107)</f>
        <v>0</v>
      </c>
      <c r="AA42" s="184">
        <f t="shared" si="5"/>
        <v>0</v>
      </c>
      <c r="AB42" s="54">
        <f>IF('3_Sim_ASF&amp;HIGH'!S107&gt;0,0,-'3_Sim_ASF&amp;HIGH'!S107)</f>
        <v>11407.645185739242</v>
      </c>
    </row>
    <row r="43" spans="1:28" x14ac:dyDescent="0.3">
      <c r="A43" s="61">
        <v>2022</v>
      </c>
      <c r="B43" s="78">
        <f>'3_Sim_ASF&amp;HIGH'!C108</f>
        <v>616.91758897225759</v>
      </c>
      <c r="C43" s="53">
        <f>'3_Sim_ASF&amp;HIGH'!D108</f>
        <v>1346.8447869380011</v>
      </c>
      <c r="D43" s="53">
        <f>'3_Sim_ASF&amp;HIGH'!E108</f>
        <v>137.88908849164034</v>
      </c>
      <c r="E43" s="184">
        <f>'3_Sim_ASF&amp;HIGH'!F108</f>
        <v>2101.6514644018989</v>
      </c>
      <c r="F43" s="54">
        <f>'3_Sim_ASF&amp;HIGH'!G108</f>
        <v>5027.9047395487178</v>
      </c>
      <c r="G43" s="78">
        <f>'3_Sim_ASF&amp;HIGH'!H108</f>
        <v>616.91758897225759</v>
      </c>
      <c r="H43" s="53">
        <f>'3_Sim_ASF&amp;HIGH'!I108</f>
        <v>1346.8447869380009</v>
      </c>
      <c r="I43" s="53">
        <f>'3_Sim_ASF&amp;HIGH'!J108</f>
        <v>137.88908849164031</v>
      </c>
      <c r="J43" s="184">
        <f>'3_Sim_ASF&amp;HIGH'!K108</f>
        <v>2101.6514644018989</v>
      </c>
      <c r="K43" s="53">
        <f>'3_Sim_ASF&amp;HIGH'!L108</f>
        <v>334.79271850282936</v>
      </c>
      <c r="L43" s="53">
        <f>'3_Sim_ASF&amp;HIGH'!M108</f>
        <v>17559.846523047345</v>
      </c>
      <c r="M43" s="205">
        <f>'3_Sim_ASF&amp;HIGH'!N108</f>
        <v>17894.639241550176</v>
      </c>
      <c r="N43" s="53">
        <f>'3_Sim_ASF&amp;HIGH'!T108</f>
        <v>146067.46798365965</v>
      </c>
      <c r="O43" s="53">
        <f>'3_Sim_ASF&amp;HIGH'!U108</f>
        <v>138912.90941537439</v>
      </c>
      <c r="P43" s="53">
        <f>'3_Sim_ASF&amp;HIGH'!V108</f>
        <v>116136.07546819077</v>
      </c>
      <c r="Q43" s="184">
        <f>'3_Sim_ASF&amp;HIGH'!W108</f>
        <v>139518.66930085907</v>
      </c>
      <c r="R43" s="54">
        <f>'3_Sim_ASF&amp;HIGH'!X108</f>
        <v>8162.4594829865291</v>
      </c>
      <c r="S43" s="78">
        <f>IF('3_Sim_ASF&amp;HIGH'!O108&gt;0,'3_Sim_ASF&amp;HIGH'!O108,0)</f>
        <v>7.0000000000000001E-3</v>
      </c>
      <c r="T43" s="53">
        <f>IF('3_Sim_ASF&amp;HIGH'!P108&gt;0,'3_Sim_ASF&amp;HIGH'!P108,0)</f>
        <v>7.0000000000000001E-3</v>
      </c>
      <c r="U43" s="53">
        <f>IF('3_Sim_ASF&amp;HIGH'!Q108&gt;0,'3_Sim_ASF&amp;HIGH'!Q108,0)</f>
        <v>7.0000000000000001E-3</v>
      </c>
      <c r="V43" s="184">
        <f t="shared" si="4"/>
        <v>2.1000000000000001E-2</v>
      </c>
      <c r="W43" s="54">
        <f>IF('3_Sim_ASF&amp;HIGH'!S108&gt;0,'3_Sim_ASF&amp;HIGH'!S108,0)</f>
        <v>0</v>
      </c>
      <c r="X43" s="78">
        <f>IF('3_Sim_ASF&amp;HIGH'!O108&gt;0,0,-'3_Sim_ASF&amp;HIGH'!O108)</f>
        <v>0</v>
      </c>
      <c r="Y43" s="53">
        <f>IF('3_Sim_ASF&amp;HIGH'!P108&gt;0,0,-'3_Sim_ASF&amp;HIGH'!P108)</f>
        <v>0</v>
      </c>
      <c r="Z43" s="53">
        <f>IF('3_Sim_ASF&amp;HIGH'!Q108&gt;0,0,-'3_Sim_ASF&amp;HIGH'!Q108)</f>
        <v>0</v>
      </c>
      <c r="AA43" s="184">
        <f t="shared" si="5"/>
        <v>0</v>
      </c>
      <c r="AB43" s="54">
        <f>IF('3_Sim_ASF&amp;HIGH'!S108&gt;0,0,-'3_Sim_ASF&amp;HIGH'!S108)</f>
        <v>12866.727502001455</v>
      </c>
    </row>
    <row r="44" spans="1:28" x14ac:dyDescent="0.3">
      <c r="A44" s="61">
        <v>2023</v>
      </c>
      <c r="B44" s="78">
        <f>'3_Sim_ASF&amp;HIGH'!C109</f>
        <v>631.23334339466453</v>
      </c>
      <c r="C44" s="53">
        <f>'3_Sim_ASF&amp;HIGH'!D109</f>
        <v>1485.2797020179335</v>
      </c>
      <c r="D44" s="53">
        <f>'3_Sim_ASF&amp;HIGH'!E109</f>
        <v>153.794304870129</v>
      </c>
      <c r="E44" s="184">
        <f>'3_Sim_ASF&amp;HIGH'!F109</f>
        <v>2270.3073502827269</v>
      </c>
      <c r="F44" s="54">
        <f>'3_Sim_ASF&amp;HIGH'!G109</f>
        <v>5301.8161771633813</v>
      </c>
      <c r="G44" s="78">
        <f>'3_Sim_ASF&amp;HIGH'!H109</f>
        <v>631.23334339466464</v>
      </c>
      <c r="H44" s="53">
        <f>'3_Sim_ASF&amp;HIGH'!I109</f>
        <v>1485.2797020179332</v>
      </c>
      <c r="I44" s="53">
        <f>'3_Sim_ASF&amp;HIGH'!J109</f>
        <v>153.79430487012894</v>
      </c>
      <c r="J44" s="184">
        <f>'3_Sim_ASF&amp;HIGH'!K109</f>
        <v>2270.3073502827269</v>
      </c>
      <c r="K44" s="53">
        <f>'3_Sim_ASF&amp;HIGH'!L109</f>
        <v>367.47147786175429</v>
      </c>
      <c r="L44" s="53">
        <f>'3_Sim_ASF&amp;HIGH'!M109</f>
        <v>19479.923016099197</v>
      </c>
      <c r="M44" s="205">
        <f>'3_Sim_ASF&amp;HIGH'!N109</f>
        <v>19847.39449396095</v>
      </c>
      <c r="N44" s="53">
        <f>'3_Sim_ASF&amp;HIGH'!T109</f>
        <v>154086.550639461</v>
      </c>
      <c r="O44" s="53">
        <f>'3_Sim_ASF&amp;HIGH'!U109</f>
        <v>151047.32358221104</v>
      </c>
      <c r="P44" s="53">
        <f>'3_Sim_ASF&amp;HIGH'!V109</f>
        <v>122732.44176347578</v>
      </c>
      <c r="Q44" s="184">
        <f>'3_Sim_ASF&amp;HIGH'!W109</f>
        <v>149974.25032197364</v>
      </c>
      <c r="R44" s="54">
        <f>'3_Sim_ASF&amp;HIGH'!X109</f>
        <v>8418.9215344704462</v>
      </c>
      <c r="S44" s="78">
        <f>IF('3_Sim_ASF&amp;HIGH'!O109&gt;0,'3_Sim_ASF&amp;HIGH'!O109,0)</f>
        <v>7.0000000000000001E-3</v>
      </c>
      <c r="T44" s="53">
        <f>IF('3_Sim_ASF&amp;HIGH'!P109&gt;0,'3_Sim_ASF&amp;HIGH'!P109,0)</f>
        <v>7.0000000000000001E-3</v>
      </c>
      <c r="U44" s="53">
        <f>IF('3_Sim_ASF&amp;HIGH'!Q109&gt;0,'3_Sim_ASF&amp;HIGH'!Q109,0)</f>
        <v>7.0000000000000001E-3</v>
      </c>
      <c r="V44" s="184">
        <f t="shared" si="4"/>
        <v>2.1000000000000001E-2</v>
      </c>
      <c r="W44" s="54">
        <f>IF('3_Sim_ASF&amp;HIGH'!S109&gt;0,'3_Sim_ASF&amp;HIGH'!S109,0)</f>
        <v>0</v>
      </c>
      <c r="X44" s="78">
        <f>IF('3_Sim_ASF&amp;HIGH'!O109&gt;0,0,-'3_Sim_ASF&amp;HIGH'!O109)</f>
        <v>0</v>
      </c>
      <c r="Y44" s="53">
        <f>IF('3_Sim_ASF&amp;HIGH'!P109&gt;0,0,-'3_Sim_ASF&amp;HIGH'!P109)</f>
        <v>0</v>
      </c>
      <c r="Z44" s="53">
        <f>IF('3_Sim_ASF&amp;HIGH'!Q109&gt;0,0,-'3_Sim_ASF&amp;HIGH'!Q109)</f>
        <v>0</v>
      </c>
      <c r="AA44" s="184">
        <f t="shared" si="5"/>
        <v>0</v>
      </c>
      <c r="AB44" s="54">
        <f>IF('3_Sim_ASF&amp;HIGH'!S109&gt;0,0,-'3_Sim_ASF&amp;HIGH'!S109)</f>
        <v>14545.571316797566</v>
      </c>
    </row>
    <row r="45" spans="1:28" x14ac:dyDescent="0.3">
      <c r="A45" s="61">
        <v>2024</v>
      </c>
      <c r="B45" s="78">
        <f>'3_Sim_ASF&amp;HIGH'!C110</f>
        <v>645.8363187368202</v>
      </c>
      <c r="C45" s="53">
        <f>'3_Sim_ASF&amp;HIGH'!D110</f>
        <v>1647.3654264748893</v>
      </c>
      <c r="D45" s="53">
        <f>'3_Sim_ASF&amp;HIGH'!E110</f>
        <v>173.04847570529046</v>
      </c>
      <c r="E45" s="184">
        <f>'3_Sim_ASF&amp;HIGH'!F110</f>
        <v>2466.2502209170002</v>
      </c>
      <c r="F45" s="54">
        <f>'3_Sim_ASF&amp;HIGH'!G110</f>
        <v>5615.0095655439036</v>
      </c>
      <c r="G45" s="78">
        <f>'3_Sim_ASF&amp;HIGH'!H110</f>
        <v>645.83631873682032</v>
      </c>
      <c r="H45" s="53">
        <f>'3_Sim_ASF&amp;HIGH'!I110</f>
        <v>1647.3654264748895</v>
      </c>
      <c r="I45" s="53">
        <f>'3_Sim_ASF&amp;HIGH'!J110</f>
        <v>173.04847570529049</v>
      </c>
      <c r="J45" s="184">
        <f>'3_Sim_ASF&amp;HIGH'!K110</f>
        <v>2466.2502209170002</v>
      </c>
      <c r="K45" s="53">
        <f>'3_Sim_ASF&amp;HIGH'!L110</f>
        <v>403.71348595206371</v>
      </c>
      <c r="L45" s="53">
        <f>'3_Sim_ASF&amp;HIGH'!M110</f>
        <v>21676.773380793988</v>
      </c>
      <c r="M45" s="205">
        <f>'3_Sim_ASF&amp;HIGH'!N110</f>
        <v>22080.486866746051</v>
      </c>
      <c r="N45" s="53">
        <f>'3_Sim_ASF&amp;HIGH'!T110</f>
        <v>162381.7295113529</v>
      </c>
      <c r="O45" s="53">
        <f>'3_Sim_ASF&amp;HIGH'!U110</f>
        <v>163198.78514724158</v>
      </c>
      <c r="P45" s="53">
        <f>'3_Sim_ASF&amp;HIGH'!V110</f>
        <v>128622.9165535642</v>
      </c>
      <c r="Q45" s="184">
        <f>'3_Sim_ASF&amp;HIGH'!W110</f>
        <v>160558.7506912135</v>
      </c>
      <c r="R45" s="54">
        <f>'3_Sim_ASF&amp;HIGH'!X110</f>
        <v>8685.2228770088404</v>
      </c>
      <c r="S45" s="78">
        <f>IF('3_Sim_ASF&amp;HIGH'!O110&gt;0,'3_Sim_ASF&amp;HIGH'!O110,0)</f>
        <v>7.0000000000000001E-3</v>
      </c>
      <c r="T45" s="53">
        <f>IF('3_Sim_ASF&amp;HIGH'!P110&gt;0,'3_Sim_ASF&amp;HIGH'!P110,0)</f>
        <v>7.0000000000000001E-3</v>
      </c>
      <c r="U45" s="53">
        <f>IF('3_Sim_ASF&amp;HIGH'!Q110&gt;0,'3_Sim_ASF&amp;HIGH'!Q110,0)</f>
        <v>7.0000000000000001E-3</v>
      </c>
      <c r="V45" s="184">
        <f t="shared" si="4"/>
        <v>2.1000000000000001E-2</v>
      </c>
      <c r="W45" s="54">
        <f>IF('3_Sim_ASF&amp;HIGH'!S110&gt;0,'3_Sim_ASF&amp;HIGH'!S110,0)</f>
        <v>0</v>
      </c>
      <c r="X45" s="78">
        <f>IF('3_Sim_ASF&amp;HIGH'!O110&gt;0,0,-'3_Sim_ASF&amp;HIGH'!O110)</f>
        <v>0</v>
      </c>
      <c r="Y45" s="53">
        <f>IF('3_Sim_ASF&amp;HIGH'!P110&gt;0,0,-'3_Sim_ASF&amp;HIGH'!P110)</f>
        <v>0</v>
      </c>
      <c r="Z45" s="53">
        <f>IF('3_Sim_ASF&amp;HIGH'!Q110&gt;0,0,-'3_Sim_ASF&amp;HIGH'!Q110)</f>
        <v>0</v>
      </c>
      <c r="AA45" s="184">
        <f t="shared" si="5"/>
        <v>0</v>
      </c>
      <c r="AB45" s="54">
        <f>IF('3_Sim_ASF&amp;HIGH'!S110&gt;0,0,-'3_Sim_ASF&amp;HIGH'!S110)</f>
        <v>16465.470301202145</v>
      </c>
    </row>
    <row r="46" spans="1:28" x14ac:dyDescent="0.3">
      <c r="A46" s="61">
        <v>2025</v>
      </c>
      <c r="B46" s="78">
        <f>'3_Sim_ASF&amp;HIGH'!C111</f>
        <v>660.73421248866089</v>
      </c>
      <c r="C46" s="53">
        <f>'3_Sim_ASF&amp;HIGH'!D111</f>
        <v>1837.6917788910371</v>
      </c>
      <c r="D46" s="53">
        <f>'3_Sim_ASF&amp;HIGH'!E111</f>
        <v>196.44228611614676</v>
      </c>
      <c r="E46" s="184">
        <f>'3_Sim_ASF&amp;HIGH'!F111</f>
        <v>2694.8682774958447</v>
      </c>
      <c r="F46" s="54">
        <f>'3_Sim_ASF&amp;HIGH'!G111</f>
        <v>5972.3176063790088</v>
      </c>
      <c r="G46" s="78">
        <f>'3_Sim_ASF&amp;HIGH'!H111</f>
        <v>660.734212488661</v>
      </c>
      <c r="H46" s="53">
        <f>'3_Sim_ASF&amp;HIGH'!I111</f>
        <v>1837.6917788910373</v>
      </c>
      <c r="I46" s="53">
        <f>'3_Sim_ASF&amp;HIGH'!J111</f>
        <v>196.4422861161467</v>
      </c>
      <c r="J46" s="184">
        <f>'3_Sim_ASF&amp;HIGH'!K111</f>
        <v>2694.8682774958447</v>
      </c>
      <c r="K46" s="53">
        <f>'3_Sim_ASF&amp;HIGH'!L111</f>
        <v>442.84770649776704</v>
      </c>
      <c r="L46" s="53">
        <f>'3_Sim_ASF&amp;HIGH'!M111</f>
        <v>24199.972385657733</v>
      </c>
      <c r="M46" s="205">
        <f>'3_Sim_ASF&amp;HIGH'!N111</f>
        <v>24642.8200921555</v>
      </c>
      <c r="N46" s="53">
        <f>'3_Sim_ASF&amp;HIGH'!T111</f>
        <v>170947.43847805558</v>
      </c>
      <c r="O46" s="53">
        <f>'3_Sim_ASF&amp;HIGH'!U111</f>
        <v>175211.79468507646</v>
      </c>
      <c r="P46" s="53">
        <f>'3_Sim_ASF&amp;HIGH'!V111</f>
        <v>133673.17789612387</v>
      </c>
      <c r="Q46" s="184">
        <f>'3_Sim_ASF&amp;HIGH'!W111</f>
        <v>171138.29433034221</v>
      </c>
      <c r="R46" s="54">
        <f>'3_Sim_ASF&amp;HIGH'!X111</f>
        <v>8961.7653924304614</v>
      </c>
      <c r="S46" s="78">
        <f>IF('3_Sim_ASF&amp;HIGH'!O111&gt;0,'3_Sim_ASF&amp;HIGH'!O111,0)</f>
        <v>7.0000000000000001E-3</v>
      </c>
      <c r="T46" s="53">
        <f>IF('3_Sim_ASF&amp;HIGH'!P111&gt;0,'3_Sim_ASF&amp;HIGH'!P111,0)</f>
        <v>7.0000000000000001E-3</v>
      </c>
      <c r="U46" s="53">
        <f>IF('3_Sim_ASF&amp;HIGH'!Q111&gt;0,'3_Sim_ASF&amp;HIGH'!Q111,0)</f>
        <v>7.0000000000000001E-3</v>
      </c>
      <c r="V46" s="184">
        <f t="shared" si="4"/>
        <v>2.1000000000000001E-2</v>
      </c>
      <c r="W46" s="54">
        <f>IF('3_Sim_ASF&amp;HIGH'!S111&gt;0,'3_Sim_ASF&amp;HIGH'!S111,0)</f>
        <v>0</v>
      </c>
      <c r="X46" s="78">
        <f>IF('3_Sim_ASF&amp;HIGH'!O111&gt;0,0,-'3_Sim_ASF&amp;HIGH'!O111)</f>
        <v>0</v>
      </c>
      <c r="Y46" s="53">
        <f>IF('3_Sim_ASF&amp;HIGH'!P111&gt;0,0,-'3_Sim_ASF&amp;HIGH'!P111)</f>
        <v>0</v>
      </c>
      <c r="Z46" s="53">
        <f>IF('3_Sim_ASF&amp;HIGH'!Q111&gt;0,0,-'3_Sim_ASF&amp;HIGH'!Q111)</f>
        <v>0</v>
      </c>
      <c r="AA46" s="184">
        <f t="shared" si="5"/>
        <v>0</v>
      </c>
      <c r="AB46" s="54">
        <f>IF('3_Sim_ASF&amp;HIGH'!S111&gt;0,0,-'3_Sim_ASF&amp;HIGH'!S111)</f>
        <v>18670.495485776497</v>
      </c>
    </row>
    <row r="47" spans="1:28" x14ac:dyDescent="0.3">
      <c r="A47" s="61">
        <v>2026</v>
      </c>
      <c r="B47" s="78">
        <f>'3_Sim_ASF&amp;HIGH'!C112</f>
        <v>631.19439418724153</v>
      </c>
      <c r="C47" s="53">
        <f>'3_Sim_ASF&amp;HIGH'!D112</f>
        <v>2062.8003578505245</v>
      </c>
      <c r="D47" s="53">
        <f>'3_Sim_ASF&amp;HIGH'!E112</f>
        <v>225.10058487761532</v>
      </c>
      <c r="E47" s="184">
        <f>'3_Sim_ASF&amp;HIGH'!F112</f>
        <v>2919.0953369153813</v>
      </c>
      <c r="F47" s="54">
        <f>'3_Sim_ASF&amp;HIGH'!G112</f>
        <v>6387.7283151693791</v>
      </c>
      <c r="G47" s="78">
        <f>'3_Sim_ASF&amp;HIGH'!H112</f>
        <v>631.19439418724141</v>
      </c>
      <c r="H47" s="53">
        <f>'3_Sim_ASF&amp;HIGH'!I112</f>
        <v>2062.800357850525</v>
      </c>
      <c r="I47" s="53">
        <f>'3_Sim_ASF&amp;HIGH'!J112</f>
        <v>225.29493841009634</v>
      </c>
      <c r="J47" s="184">
        <f>'3_Sim_ASF&amp;HIGH'!K112</f>
        <v>2919.2896904478625</v>
      </c>
      <c r="K47" s="53">
        <f>'3_Sim_ASF&amp;HIGH'!L112</f>
        <v>508.98482356514734</v>
      </c>
      <c r="L47" s="53">
        <f>'3_Sim_ASF&amp;HIGH'!M112</f>
        <v>27192.403662690813</v>
      </c>
      <c r="M47" s="205">
        <f>'3_Sim_ASF&amp;HIGH'!N112</f>
        <v>27701.388486255961</v>
      </c>
      <c r="N47" s="53">
        <f>'3_Sim_ASF&amp;HIGH'!T112</f>
        <v>195698.67248793863</v>
      </c>
      <c r="O47" s="53">
        <f>'3_Sim_ASF&amp;HIGH'!U112</f>
        <v>188278.45804091211</v>
      </c>
      <c r="P47" s="53">
        <f>'3_Sim_ASF&amp;HIGH'!V112</f>
        <v>138809.64423878555</v>
      </c>
      <c r="Q47" s="184">
        <f>'3_Sim_ASF&amp;HIGH'!W112</f>
        <v>186065.08551495735</v>
      </c>
      <c r="R47" s="54">
        <f>'3_Sim_ASF&amp;HIGH'!X112</f>
        <v>9235.2078548756308</v>
      </c>
      <c r="S47" s="78">
        <f>IF('3_Sim_ASF&amp;HIGH'!O112&gt;0,'3_Sim_ASF&amp;HIGH'!O112,0)</f>
        <v>7.0000000000000001E-3</v>
      </c>
      <c r="T47" s="53">
        <f>IF('3_Sim_ASF&amp;HIGH'!P112&gt;0,'3_Sim_ASF&amp;HIGH'!P112,0)</f>
        <v>7.0000000000000001E-3</v>
      </c>
      <c r="U47" s="53">
        <f>IF('3_Sim_ASF&amp;HIGH'!Q112&gt;0,'3_Sim_ASF&amp;HIGH'!Q112,0)</f>
        <v>0</v>
      </c>
      <c r="V47" s="184">
        <f t="shared" si="4"/>
        <v>1.4E-2</v>
      </c>
      <c r="W47" s="54">
        <f>IF('3_Sim_ASF&amp;HIGH'!S112&gt;0,'3_Sim_ASF&amp;HIGH'!S112,0)</f>
        <v>0</v>
      </c>
      <c r="X47" s="78">
        <f>IF('3_Sim_ASF&amp;HIGH'!O112&gt;0,0,-'3_Sim_ASF&amp;HIGH'!O112)</f>
        <v>0</v>
      </c>
      <c r="Y47" s="53">
        <f>IF('3_Sim_ASF&amp;HIGH'!P112&gt;0,0,-'3_Sim_ASF&amp;HIGH'!P112)</f>
        <v>0</v>
      </c>
      <c r="Z47" s="53">
        <f>IF('3_Sim_ASF&amp;HIGH'!Q112&gt;0,0,-'3_Sim_ASF&amp;HIGH'!Q112)</f>
        <v>0.1873535324810931</v>
      </c>
      <c r="AA47" s="184">
        <f t="shared" si="5"/>
        <v>0.1873535324810931</v>
      </c>
      <c r="AB47" s="54">
        <f>IF('3_Sim_ASF&amp;HIGH'!S112&gt;0,0,-'3_Sim_ASF&amp;HIGH'!S112)</f>
        <v>21313.653171086582</v>
      </c>
    </row>
    <row r="48" spans="1:28" x14ac:dyDescent="0.3">
      <c r="A48" s="61">
        <v>2027</v>
      </c>
      <c r="B48" s="78">
        <f>'3_Sim_ASF&amp;HIGH'!C113</f>
        <v>597.55995648638316</v>
      </c>
      <c r="C48" s="53">
        <f>'3_Sim_ASF&amp;HIGH'!D113</f>
        <v>2328.7127905963303</v>
      </c>
      <c r="D48" s="53">
        <f>'3_Sim_ASF&amp;HIGH'!E113</f>
        <v>260.13590798850049</v>
      </c>
      <c r="E48" s="184">
        <f>'3_Sim_ASF&amp;HIGH'!F113</f>
        <v>3186.4086550712136</v>
      </c>
      <c r="F48" s="54">
        <f>'3_Sim_ASF&amp;HIGH'!G113</f>
        <v>6856.0470522953256</v>
      </c>
      <c r="G48" s="78">
        <f>'3_Sim_ASF&amp;HIGH'!H113</f>
        <v>597.55995648638316</v>
      </c>
      <c r="H48" s="53">
        <f>'3_Sim_ASF&amp;HIGH'!I113</f>
        <v>2328.7127905963298</v>
      </c>
      <c r="I48" s="53">
        <f>'3_Sim_ASF&amp;HIGH'!J113</f>
        <v>260.9465674827735</v>
      </c>
      <c r="J48" s="184">
        <f>'3_Sim_ASF&amp;HIGH'!K113</f>
        <v>3187.2193145654865</v>
      </c>
      <c r="K48" s="53">
        <f>'3_Sim_ASF&amp;HIGH'!L113</f>
        <v>586.02605073716427</v>
      </c>
      <c r="L48" s="53">
        <f>'3_Sim_ASF&amp;HIGH'!M113</f>
        <v>30677.593628076298</v>
      </c>
      <c r="M48" s="205">
        <f>'3_Sim_ASF&amp;HIGH'!N113</f>
        <v>31263.619678813462</v>
      </c>
      <c r="N48" s="53">
        <f>'3_Sim_ASF&amp;HIGH'!T113</f>
        <v>225632.95012741786</v>
      </c>
      <c r="O48" s="53">
        <f>'3_Sim_ASF&amp;HIGH'!U113</f>
        <v>200919.14226331492</v>
      </c>
      <c r="P48" s="53">
        <f>'3_Sim_ASF&amp;HIGH'!V113</f>
        <v>142992.12943880763</v>
      </c>
      <c r="Q48" s="184">
        <f>'3_Sim_ASF&amp;HIGH'!W113</f>
        <v>200809.99595900826</v>
      </c>
      <c r="R48" s="54">
        <f>'3_Sim_ASF&amp;HIGH'!X113</f>
        <v>9518.7411258507091</v>
      </c>
      <c r="S48" s="78">
        <f>IF('3_Sim_ASF&amp;HIGH'!O113&gt;0,'3_Sim_ASF&amp;HIGH'!O113,0)</f>
        <v>7.0000000000000001E-3</v>
      </c>
      <c r="T48" s="53">
        <f>IF('3_Sim_ASF&amp;HIGH'!P113&gt;0,'3_Sim_ASF&amp;HIGH'!P113,0)</f>
        <v>7.0000000000000001E-3</v>
      </c>
      <c r="U48" s="53">
        <f>IF('3_Sim_ASF&amp;HIGH'!Q113&gt;0,'3_Sim_ASF&amp;HIGH'!Q113,0)</f>
        <v>0</v>
      </c>
      <c r="V48" s="184">
        <f t="shared" si="4"/>
        <v>1.4E-2</v>
      </c>
      <c r="W48" s="54">
        <f>IF('3_Sim_ASF&amp;HIGH'!S113&gt;0,'3_Sim_ASF&amp;HIGH'!S113,0)</f>
        <v>0</v>
      </c>
      <c r="X48" s="78">
        <f>IF('3_Sim_ASF&amp;HIGH'!O113&gt;0,0,-'3_Sim_ASF&amp;HIGH'!O113)</f>
        <v>0</v>
      </c>
      <c r="Y48" s="53">
        <f>IF('3_Sim_ASF&amp;HIGH'!P113&gt;0,0,-'3_Sim_ASF&amp;HIGH'!P113)</f>
        <v>0</v>
      </c>
      <c r="Z48" s="53">
        <f>IF('3_Sim_ASF&amp;HIGH'!Q113&gt;0,0,-'3_Sim_ASF&amp;HIGH'!Q113)</f>
        <v>0.80365949427294847</v>
      </c>
      <c r="AA48" s="184">
        <f t="shared" si="5"/>
        <v>0.80365949427294847</v>
      </c>
      <c r="AB48" s="54">
        <f>IF('3_Sim_ASF&amp;HIGH'!S113&gt;0,0,-'3_Sim_ASF&amp;HIGH'!S113)</f>
        <v>24407.565626518139</v>
      </c>
    </row>
    <row r="49" spans="1:28" x14ac:dyDescent="0.3">
      <c r="A49" s="61">
        <v>2028</v>
      </c>
      <c r="B49" s="78">
        <f>'3_Sim_ASF&amp;HIGH'!C114</f>
        <v>560.83071302392591</v>
      </c>
      <c r="C49" s="53">
        <f>'3_Sim_ASF&amp;HIGH'!D114</f>
        <v>2644.4514308150615</v>
      </c>
      <c r="D49" s="53">
        <f>'3_Sim_ASF&amp;HIGH'!E114</f>
        <v>303.36621131395339</v>
      </c>
      <c r="E49" s="184">
        <f>'3_Sim_ASF&amp;HIGH'!F114</f>
        <v>3508.6483551529409</v>
      </c>
      <c r="F49" s="54">
        <f>'3_Sim_ASF&amp;HIGH'!G114</f>
        <v>7391.2084043713094</v>
      </c>
      <c r="G49" s="78">
        <f>'3_Sim_ASF&amp;HIGH'!H114</f>
        <v>560.83071302392568</v>
      </c>
      <c r="H49" s="53">
        <f>'3_Sim_ASF&amp;HIGH'!I114</f>
        <v>2644.4514308150615</v>
      </c>
      <c r="I49" s="53">
        <f>'3_Sim_ASF&amp;HIGH'!J114</f>
        <v>305.04079938994852</v>
      </c>
      <c r="J49" s="184">
        <f>'3_Sim_ASF&amp;HIGH'!K114</f>
        <v>3510.3229432289359</v>
      </c>
      <c r="K49" s="53">
        <f>'3_Sim_ASF&amp;HIGH'!L114</f>
        <v>679.80283417863859</v>
      </c>
      <c r="L49" s="53">
        <f>'3_Sim_ASF&amp;HIGH'!M114</f>
        <v>34886.63678652596</v>
      </c>
      <c r="M49" s="205">
        <f>'3_Sim_ASF&amp;HIGH'!N114</f>
        <v>35566.439620704601</v>
      </c>
      <c r="N49" s="53">
        <f>'3_Sim_ASF&amp;HIGH'!T114</f>
        <v>262713.33628260199</v>
      </c>
      <c r="O49" s="53">
        <f>'3_Sim_ASF&amp;HIGH'!U114</f>
        <v>213288.7424913822</v>
      </c>
      <c r="P49" s="53">
        <f>'3_Sim_ASF&amp;HIGH'!V114</f>
        <v>146233.1101597822</v>
      </c>
      <c r="Q49" s="184">
        <f>'3_Sim_ASF&amp;HIGH'!W114</f>
        <v>215358.10380209284</v>
      </c>
      <c r="R49" s="54">
        <f>'3_Sim_ASF&amp;HIGH'!X114</f>
        <v>9812.9763767187815</v>
      </c>
      <c r="S49" s="78">
        <f>IF('3_Sim_ASF&amp;HIGH'!O114&gt;0,'3_Sim_ASF&amp;HIGH'!O114,0)</f>
        <v>7.0000000000000001E-3</v>
      </c>
      <c r="T49" s="53">
        <f>IF('3_Sim_ASF&amp;HIGH'!P114&gt;0,'3_Sim_ASF&amp;HIGH'!P114,0)</f>
        <v>7.0000000000000001E-3</v>
      </c>
      <c r="U49" s="53">
        <f>IF('3_Sim_ASF&amp;HIGH'!Q114&gt;0,'3_Sim_ASF&amp;HIGH'!Q114,0)</f>
        <v>0</v>
      </c>
      <c r="V49" s="184">
        <f t="shared" si="4"/>
        <v>1.4E-2</v>
      </c>
      <c r="W49" s="54">
        <f>IF('3_Sim_ASF&amp;HIGH'!S114&gt;0,'3_Sim_ASF&amp;HIGH'!S114,0)</f>
        <v>0</v>
      </c>
      <c r="X49" s="78">
        <f>IF('3_Sim_ASF&amp;HIGH'!O114&gt;0,0,-'3_Sim_ASF&amp;HIGH'!O114)</f>
        <v>0</v>
      </c>
      <c r="Y49" s="53">
        <f>IF('3_Sim_ASF&amp;HIGH'!P114&gt;0,0,-'3_Sim_ASF&amp;HIGH'!P114)</f>
        <v>0</v>
      </c>
      <c r="Z49" s="53">
        <f>IF('3_Sim_ASF&amp;HIGH'!Q114&gt;0,0,-'3_Sim_ASF&amp;HIGH'!Q114)</f>
        <v>1.6675880759951796</v>
      </c>
      <c r="AA49" s="184">
        <f t="shared" si="5"/>
        <v>1.6675880759951796</v>
      </c>
      <c r="AB49" s="54">
        <f>IF('3_Sim_ASF&amp;HIGH'!S114&gt;0,0,-'3_Sim_ASF&amp;HIGH'!S114)</f>
        <v>28175.224216333292</v>
      </c>
    </row>
    <row r="50" spans="1:28" x14ac:dyDescent="0.3">
      <c r="A50" s="61">
        <v>2029</v>
      </c>
      <c r="B50" s="78">
        <f>'3_Sim_ASF&amp;HIGH'!C115</f>
        <v>521.81953099512589</v>
      </c>
      <c r="C50" s="53">
        <f>'3_Sim_ASF&amp;HIGH'!D115</f>
        <v>3020.7871193173332</v>
      </c>
      <c r="D50" s="53">
        <f>'3_Sim_ASF&amp;HIGH'!E115</f>
        <v>357.07096703377147</v>
      </c>
      <c r="E50" s="184">
        <f>'3_Sim_ASF&amp;HIGH'!F115</f>
        <v>3899.6776173462308</v>
      </c>
      <c r="F50" s="54">
        <f>'3_Sim_ASF&amp;HIGH'!G115</f>
        <v>8008.1337291328346</v>
      </c>
      <c r="G50" s="78">
        <f>'3_Sim_ASF&amp;HIGH'!H115</f>
        <v>521.81953099512612</v>
      </c>
      <c r="H50" s="53">
        <f>'3_Sim_ASF&amp;HIGH'!I115</f>
        <v>3020.7871193173328</v>
      </c>
      <c r="I50" s="53">
        <f>'3_Sim_ASF&amp;HIGH'!J115</f>
        <v>359.84815029644915</v>
      </c>
      <c r="J50" s="184">
        <f>'3_Sim_ASF&amp;HIGH'!K115</f>
        <v>3902.454800608908</v>
      </c>
      <c r="K50" s="53">
        <f>'3_Sim_ASF&amp;HIGH'!L115</f>
        <v>796.28326196313139</v>
      </c>
      <c r="L50" s="53">
        <f>'3_Sim_ASF&amp;HIGH'!M115</f>
        <v>40046.190534045374</v>
      </c>
      <c r="M50" s="205">
        <f>'3_Sim_ASF&amp;HIGH'!N115</f>
        <v>40842.473796008504</v>
      </c>
      <c r="N50" s="53">
        <f>'3_Sim_ASF&amp;HIGH'!T115</f>
        <v>309228.07032421749</v>
      </c>
      <c r="O50" s="53">
        <f>'3_Sim_ASF&amp;HIGH'!U115</f>
        <v>225334.98933238644</v>
      </c>
      <c r="P50" s="53">
        <f>'3_Sim_ASF&amp;HIGH'!V115</f>
        <v>148503.14272975444</v>
      </c>
      <c r="Q50" s="184">
        <f>'3_Sim_ASF&amp;HIGH'!W115</f>
        <v>229468.0930112706</v>
      </c>
      <c r="R50" s="54">
        <f>'3_Sim_ASF&amp;HIGH'!X115</f>
        <v>10118.507719312114</v>
      </c>
      <c r="S50" s="78">
        <f>IF('3_Sim_ASF&amp;HIGH'!O115&gt;0,'3_Sim_ASF&amp;HIGH'!O115,0)</f>
        <v>7.0000000000000001E-3</v>
      </c>
      <c r="T50" s="53">
        <f>IF('3_Sim_ASF&amp;HIGH'!P115&gt;0,'3_Sim_ASF&amp;HIGH'!P115,0)</f>
        <v>7.0000000000000001E-3</v>
      </c>
      <c r="U50" s="53">
        <f>IF('3_Sim_ASF&amp;HIGH'!Q115&gt;0,'3_Sim_ASF&amp;HIGH'!Q115,0)</f>
        <v>0</v>
      </c>
      <c r="V50" s="184">
        <f t="shared" si="4"/>
        <v>1.4E-2</v>
      </c>
      <c r="W50" s="54">
        <f>IF('3_Sim_ASF&amp;HIGH'!S115&gt;0,'3_Sim_ASF&amp;HIGH'!S115,0)</f>
        <v>0</v>
      </c>
      <c r="X50" s="78">
        <f>IF('3_Sim_ASF&amp;HIGH'!O115&gt;0,0,-'3_Sim_ASF&amp;HIGH'!O115)</f>
        <v>0</v>
      </c>
      <c r="Y50" s="53">
        <f>IF('3_Sim_ASF&amp;HIGH'!P115&gt;0,0,-'3_Sim_ASF&amp;HIGH'!P115)</f>
        <v>0</v>
      </c>
      <c r="Z50" s="53">
        <f>IF('3_Sim_ASF&amp;HIGH'!Q115&gt;0,0,-'3_Sim_ASF&amp;HIGH'!Q115)</f>
        <v>2.7701832626777283</v>
      </c>
      <c r="AA50" s="184">
        <f t="shared" si="5"/>
        <v>2.7701832626777283</v>
      </c>
      <c r="AB50" s="54">
        <f>IF('3_Sim_ASF&amp;HIGH'!S115&gt;0,0,-'3_Sim_ASF&amp;HIGH'!S115)</f>
        <v>32834.333066875668</v>
      </c>
    </row>
    <row r="51" spans="1:28" ht="16.2" thickBot="1" x14ac:dyDescent="0.35">
      <c r="A51" s="213">
        <v>2030</v>
      </c>
      <c r="B51" s="79">
        <f>'3_Sim_ASF&amp;HIGH'!C116</f>
        <v>481.2977904484726</v>
      </c>
      <c r="C51" s="56">
        <f>'3_Sim_ASF&amp;HIGH'!D116</f>
        <v>3471.2095493232209</v>
      </c>
      <c r="D51" s="56">
        <f>'3_Sim_ASF&amp;HIGH'!E116</f>
        <v>424.15018481853673</v>
      </c>
      <c r="E51" s="185">
        <f>'3_Sim_ASF&amp;HIGH'!F116</f>
        <v>4376.6575245902304</v>
      </c>
      <c r="F51" s="57">
        <f>'3_Sim_ASF&amp;HIGH'!G116</f>
        <v>8717.5983050241048</v>
      </c>
      <c r="G51" s="79">
        <f>'3_Sim_ASF&amp;HIGH'!H116</f>
        <v>481.29779044847243</v>
      </c>
      <c r="H51" s="56">
        <f>'3_Sim_ASF&amp;HIGH'!I116</f>
        <v>3471.2095493232196</v>
      </c>
      <c r="I51" s="56">
        <f>'3_Sim_ASF&amp;HIGH'!J116</f>
        <v>428.48443540447175</v>
      </c>
      <c r="J51" s="185">
        <f>'3_Sim_ASF&amp;HIGH'!K116</f>
        <v>4380.9917751761641</v>
      </c>
      <c r="K51" s="56">
        <f>'3_Sim_ASF&amp;HIGH'!L116</f>
        <v>939.52358223036526</v>
      </c>
      <c r="L51" s="56">
        <f>'3_Sim_ASF&amp;HIGH'!M116</f>
        <v>46386.435252622265</v>
      </c>
      <c r="M51" s="206">
        <f>'3_Sim_ASF&amp;HIGH'!N116</f>
        <v>47325.95883485263</v>
      </c>
      <c r="N51" s="56">
        <f>'3_Sim_ASF&amp;HIGH'!T116</f>
        <v>324971.11229503585</v>
      </c>
      <c r="O51" s="56">
        <f>'3_Sim_ASF&amp;HIGH'!U116</f>
        <v>225973.1011083521</v>
      </c>
      <c r="P51" s="56">
        <f>'3_Sim_ASF&amp;HIGH'!V116</f>
        <v>148609.82403284003</v>
      </c>
      <c r="Q51" s="185">
        <f>'3_Sim_ASF&amp;HIGH'!W116</f>
        <v>229282.52616282404</v>
      </c>
      <c r="R51" s="57">
        <f>'3_Sim_ASF&amp;HIGH'!X116</f>
        <v>10161.144646882016</v>
      </c>
      <c r="S51" s="79">
        <f>IF('3_Sim_ASF&amp;HIGH'!O116&gt;0,'3_Sim_ASF&amp;HIGH'!O116,0)</f>
        <v>7.0000000000000001E-3</v>
      </c>
      <c r="T51" s="56">
        <f>IF('3_Sim_ASF&amp;HIGH'!P116&gt;0,'3_Sim_ASF&amp;HIGH'!P116,0)</f>
        <v>7.0000000000000001E-3</v>
      </c>
      <c r="U51" s="56">
        <f>IF('3_Sim_ASF&amp;HIGH'!Q116&gt;0,'3_Sim_ASF&amp;HIGH'!Q116,0)</f>
        <v>0</v>
      </c>
      <c r="V51" s="185">
        <f t="shared" si="4"/>
        <v>1.4E-2</v>
      </c>
      <c r="W51" s="57">
        <f>IF('3_Sim_ASF&amp;HIGH'!S116&gt;0,'3_Sim_ASF&amp;HIGH'!S116,0)</f>
        <v>0</v>
      </c>
      <c r="X51" s="79">
        <f>IF('3_Sim_ASF&amp;HIGH'!O116&gt;0,0,-'3_Sim_ASF&amp;HIGH'!O116)</f>
        <v>0</v>
      </c>
      <c r="Y51" s="56">
        <f>IF('3_Sim_ASF&amp;HIGH'!P116&gt;0,0,-'3_Sim_ASF&amp;HIGH'!P116)</f>
        <v>0</v>
      </c>
      <c r="Z51" s="56">
        <f>IF('3_Sim_ASF&amp;HIGH'!Q116&gt;0,0,-'3_Sim_ASF&amp;HIGH'!Q116)</f>
        <v>4.3272505859351433</v>
      </c>
      <c r="AA51" s="185">
        <f t="shared" si="5"/>
        <v>4.3272505859351433</v>
      </c>
      <c r="AB51" s="57">
        <f>IF('3_Sim_ASF&amp;HIGH'!S116&gt;0,0,-'3_Sim_ASF&amp;HIGH'!S116)</f>
        <v>38608.353529828528</v>
      </c>
    </row>
    <row r="53" spans="1:28" ht="16.2" thickBot="1" x14ac:dyDescent="0.35">
      <c r="A53" s="40" t="s">
        <v>171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1:28" ht="16.2" thickBot="1" x14ac:dyDescent="0.35">
      <c r="A54" s="80"/>
      <c r="B54" s="493" t="s">
        <v>26</v>
      </c>
      <c r="C54" s="494"/>
      <c r="D54" s="494"/>
      <c r="E54" s="494"/>
      <c r="F54" s="495"/>
      <c r="G54" s="493" t="s">
        <v>27</v>
      </c>
      <c r="H54" s="494"/>
      <c r="I54" s="494"/>
      <c r="J54" s="494"/>
      <c r="K54" s="494"/>
      <c r="L54" s="494"/>
      <c r="M54" s="495"/>
      <c r="N54" s="494" t="s">
        <v>28</v>
      </c>
      <c r="O54" s="494"/>
      <c r="P54" s="494"/>
      <c r="Q54" s="494"/>
      <c r="R54" s="495"/>
      <c r="S54" s="493" t="s">
        <v>112</v>
      </c>
      <c r="T54" s="494"/>
      <c r="U54" s="494"/>
      <c r="V54" s="494"/>
      <c r="W54" s="495"/>
      <c r="X54" s="493" t="s">
        <v>113</v>
      </c>
      <c r="Y54" s="494"/>
      <c r="Z54" s="494"/>
      <c r="AA54" s="494"/>
      <c r="AB54" s="495"/>
    </row>
    <row r="55" spans="1:28" ht="16.2" thickBot="1" x14ac:dyDescent="0.35">
      <c r="A55" s="127"/>
      <c r="B55" s="42" t="s">
        <v>30</v>
      </c>
      <c r="C55" s="42" t="s">
        <v>31</v>
      </c>
      <c r="D55" s="42" t="s">
        <v>32</v>
      </c>
      <c r="E55" s="181" t="s">
        <v>33</v>
      </c>
      <c r="F55" s="42" t="s">
        <v>29</v>
      </c>
      <c r="G55" s="42" t="s">
        <v>30</v>
      </c>
      <c r="H55" s="42" t="s">
        <v>31</v>
      </c>
      <c r="I55" s="42" t="s">
        <v>32</v>
      </c>
      <c r="J55" s="181" t="s">
        <v>33</v>
      </c>
      <c r="K55" s="43" t="s">
        <v>34</v>
      </c>
      <c r="L55" s="42" t="s">
        <v>35</v>
      </c>
      <c r="M55" s="181" t="s">
        <v>43</v>
      </c>
      <c r="N55" s="160" t="s">
        <v>30</v>
      </c>
      <c r="O55" s="42" t="s">
        <v>31</v>
      </c>
      <c r="P55" s="42" t="s">
        <v>32</v>
      </c>
      <c r="Q55" s="181" t="s">
        <v>33</v>
      </c>
      <c r="R55" s="168" t="s">
        <v>29</v>
      </c>
      <c r="S55" s="42" t="s">
        <v>30</v>
      </c>
      <c r="T55" s="42" t="s">
        <v>31</v>
      </c>
      <c r="U55" s="42" t="s">
        <v>32</v>
      </c>
      <c r="V55" s="181" t="s">
        <v>33</v>
      </c>
      <c r="W55" s="42" t="s">
        <v>29</v>
      </c>
      <c r="X55" s="168" t="s">
        <v>30</v>
      </c>
      <c r="Y55" s="168" t="s">
        <v>31</v>
      </c>
      <c r="Z55" s="168" t="s">
        <v>32</v>
      </c>
      <c r="AA55" s="297" t="s">
        <v>33</v>
      </c>
      <c r="AB55" s="168" t="s">
        <v>29</v>
      </c>
    </row>
    <row r="56" spans="1:28" x14ac:dyDescent="0.3">
      <c r="A56" s="212">
        <v>2018</v>
      </c>
      <c r="B56" s="77">
        <f>'4_Sim_NoASF&amp;HIGH'!C104</f>
        <v>754.57999192206955</v>
      </c>
      <c r="C56" s="50">
        <f>'4_Sim_NoASF&amp;HIGH'!D104</f>
        <v>1059.4367831280681</v>
      </c>
      <c r="D56" s="50">
        <f>'4_Sim_NoASF&amp;HIGH'!E104</f>
        <v>97.747074134229734</v>
      </c>
      <c r="E56" s="183">
        <f>'4_Sim_NoASF&amp;HIGH'!F104</f>
        <v>1911.7638491843675</v>
      </c>
      <c r="F56" s="51">
        <f>'4_Sim_NoASF&amp;HIGH'!G104</f>
        <v>4246.4333566721834</v>
      </c>
      <c r="G56" s="77">
        <f>'4_Sim_NoASF&amp;HIGH'!H104</f>
        <v>754.57999192206944</v>
      </c>
      <c r="H56" s="50">
        <f>'4_Sim_NoASF&amp;HIGH'!I104</f>
        <v>1059.4367831280688</v>
      </c>
      <c r="I56" s="50">
        <f>'4_Sim_NoASF&amp;HIGH'!J104</f>
        <v>95.751636940187311</v>
      </c>
      <c r="J56" s="183">
        <f>'4_Sim_NoASF&amp;HIGH'!K104</f>
        <v>1909.7684119903254</v>
      </c>
      <c r="K56" s="50">
        <f>'4_Sim_NoASF&amp;HIGH'!L104</f>
        <v>217.21155814113013</v>
      </c>
      <c r="L56" s="50">
        <f>'4_Sim_NoASF&amp;HIGH'!M104</f>
        <v>12835.395477989521</v>
      </c>
      <c r="M56" s="204">
        <f>'4_Sim_NoASF&amp;HIGH'!N104</f>
        <v>13052.60703613065</v>
      </c>
      <c r="N56" s="50">
        <f>'4_Sim_NoASF&amp;HIGH'!T104</f>
        <v>79291.006026788396</v>
      </c>
      <c r="O56" s="50">
        <f>'4_Sim_NoASF&amp;HIGH'!U104</f>
        <v>79472.188203116224</v>
      </c>
      <c r="P56" s="50">
        <f>'4_Sim_NoASF&amp;HIGH'!V104</f>
        <v>82941.792586116571</v>
      </c>
      <c r="Q56" s="183">
        <f>'4_Sim_NoASF&amp;HIGH'!W104</f>
        <v>79574.558654334178</v>
      </c>
      <c r="R56" s="51">
        <f>'4_Sim_NoASF&amp;HIGH'!X104</f>
        <v>7099.9176596539928</v>
      </c>
      <c r="S56" s="77">
        <f>IF('4_Sim_NoASF&amp;HIGH'!O104&gt;0,'4_Sim_NoASF&amp;HIGH'!O104,0)</f>
        <v>7.0000000000000001E-3</v>
      </c>
      <c r="T56" s="50">
        <f>IF('4_Sim_NoASF&amp;HIGH'!P104&gt;0,'4_Sim_NoASF&amp;HIGH'!P104,0)</f>
        <v>7.0000000000000001E-3</v>
      </c>
      <c r="U56" s="50">
        <f>IF('4_Sim_NoASF&amp;HIGH'!Q104&gt;0,'4_Sim_NoASF&amp;HIGH'!Q104,0)</f>
        <v>2.0024371940423991</v>
      </c>
      <c r="V56" s="183">
        <f>SUM(S56:U56)</f>
        <v>2.0164371940423989</v>
      </c>
      <c r="W56" s="51">
        <f>IF('4_Sim_NoASF&amp;HIGH'!S104&gt;0,'4_Sim_NoASF&amp;HIGH'!S104,0)</f>
        <v>0</v>
      </c>
      <c r="X56" s="77">
        <f>IF('4_Sim_NoASF&amp;HIGH'!O104&gt;0,0,-'4_Sim_NoASF&amp;HIGH'!O104)</f>
        <v>0</v>
      </c>
      <c r="Y56" s="50">
        <f>IF('4_Sim_NoASF&amp;HIGH'!P104&gt;0,0,-'4_Sim_NoASF&amp;HIGH'!P104)</f>
        <v>0</v>
      </c>
      <c r="Z56" s="50">
        <f>IF('4_Sim_NoASF&amp;HIGH'!Q104&gt;0,0,-'4_Sim_NoASF&amp;HIGH'!Q104)</f>
        <v>0</v>
      </c>
      <c r="AA56" s="183">
        <f>SUM(X56:Z56)</f>
        <v>0</v>
      </c>
      <c r="AB56" s="51">
        <f>IF('4_Sim_NoASF&amp;HIGH'!S104&gt;0,0,-'4_Sim_NoASF&amp;HIGH'!S104)</f>
        <v>8806.1666794584653</v>
      </c>
    </row>
    <row r="57" spans="1:28" x14ac:dyDescent="0.3">
      <c r="A57" s="61">
        <v>2019</v>
      </c>
      <c r="B57" s="78">
        <f>'4_Sim_NoASF&amp;HIGH'!C105</f>
        <v>772.20339949445133</v>
      </c>
      <c r="C57" s="53">
        <f>'4_Sim_NoASF&amp;HIGH'!D105</f>
        <v>1141.9485794719549</v>
      </c>
      <c r="D57" s="53">
        <f>'4_Sim_NoASF&amp;HIGH'!E105</f>
        <v>104.20611300689467</v>
      </c>
      <c r="E57" s="184">
        <f>'4_Sim_NoASF&amp;HIGH'!F105</f>
        <v>2018.3580919733008</v>
      </c>
      <c r="F57" s="54">
        <f>'4_Sim_NoASF&amp;HIGH'!G105</f>
        <v>4299.7064940934306</v>
      </c>
      <c r="G57" s="78">
        <f>'4_Sim_NoASF&amp;HIGH'!H105</f>
        <v>772.20339949445156</v>
      </c>
      <c r="H57" s="53">
        <f>'4_Sim_NoASF&amp;HIGH'!I105</f>
        <v>1141.9485794719549</v>
      </c>
      <c r="I57" s="53">
        <f>'4_Sim_NoASF&amp;HIGH'!J105</f>
        <v>104.20611300689467</v>
      </c>
      <c r="J57" s="184">
        <f>'4_Sim_NoASF&amp;HIGH'!K105</f>
        <v>2018.3580919733013</v>
      </c>
      <c r="K57" s="53">
        <f>'4_Sim_NoASF&amp;HIGH'!L105</f>
        <v>226.06826208998152</v>
      </c>
      <c r="L57" s="53">
        <f>'4_Sim_NoASF&amp;HIGH'!M105</f>
        <v>13969.154831078422</v>
      </c>
      <c r="M57" s="205">
        <f>'4_Sim_NoASF&amp;HIGH'!N105</f>
        <v>14195.223093168403</v>
      </c>
      <c r="N57" s="53">
        <f>'4_Sim_NoASF&amp;HIGH'!T105</f>
        <v>83846.58725437065</v>
      </c>
      <c r="O57" s="53">
        <f>'4_Sim_NoASF&amp;HIGH'!U105</f>
        <v>88559.742242896464</v>
      </c>
      <c r="P57" s="53">
        <f>'4_Sim_NoASF&amp;HIGH'!V105</f>
        <v>89476.741464794002</v>
      </c>
      <c r="Q57" s="184">
        <f>'4_Sim_NoASF&amp;HIGH'!W105</f>
        <v>86803.880686895398</v>
      </c>
      <c r="R57" s="54">
        <f>'4_Sim_NoASF&amp;HIGH'!X105</f>
        <v>7399.8547294338468</v>
      </c>
      <c r="S57" s="78">
        <f>IF('4_Sim_NoASF&amp;HIGH'!O105&gt;0,'4_Sim_NoASF&amp;HIGH'!O105,0)</f>
        <v>7.0000000000000001E-3</v>
      </c>
      <c r="T57" s="53">
        <f>IF('4_Sim_NoASF&amp;HIGH'!P105&gt;0,'4_Sim_NoASF&amp;HIGH'!P105,0)</f>
        <v>7.0000000000000001E-3</v>
      </c>
      <c r="U57" s="53">
        <f>IF('4_Sim_NoASF&amp;HIGH'!Q105&gt;0,'4_Sim_NoASF&amp;HIGH'!Q105,0)</f>
        <v>7.0000000000000001E-3</v>
      </c>
      <c r="V57" s="184">
        <f t="shared" ref="V57:V68" si="6">SUM(S57:U57)</f>
        <v>2.1000000000000001E-2</v>
      </c>
      <c r="W57" s="54">
        <f>IF('4_Sim_NoASF&amp;HIGH'!S105&gt;0,'4_Sim_NoASF&amp;HIGH'!S105,0)</f>
        <v>0</v>
      </c>
      <c r="X57" s="78">
        <f>IF('4_Sim_NoASF&amp;HIGH'!O105&gt;0,0,-'4_Sim_NoASF&amp;HIGH'!O105)</f>
        <v>0</v>
      </c>
      <c r="Y57" s="53">
        <f>IF('4_Sim_NoASF&amp;HIGH'!P105&gt;0,0,-'4_Sim_NoASF&amp;HIGH'!P105)</f>
        <v>0</v>
      </c>
      <c r="Z57" s="53">
        <f>IF('4_Sim_NoASF&amp;HIGH'!Q105&gt;0,0,-'4_Sim_NoASF&amp;HIGH'!Q105)</f>
        <v>0</v>
      </c>
      <c r="AA57" s="184">
        <f t="shared" ref="AA57:AA68" si="7">SUM(X57:Z57)</f>
        <v>0</v>
      </c>
      <c r="AB57" s="54">
        <f>IF('4_Sim_NoASF&amp;HIGH'!S105&gt;0,0,-'4_Sim_NoASF&amp;HIGH'!S105)</f>
        <v>9895.5095990749724</v>
      </c>
    </row>
    <row r="58" spans="1:28" x14ac:dyDescent="0.3">
      <c r="A58" s="61">
        <v>2020</v>
      </c>
      <c r="B58" s="78">
        <f>'4_Sim_NoASF&amp;HIGH'!C106</f>
        <v>790.5086133248426</v>
      </c>
      <c r="C58" s="53">
        <f>'4_Sim_NoASF&amp;HIGH'!D106</f>
        <v>1238.3420593186243</v>
      </c>
      <c r="D58" s="53">
        <f>'4_Sim_NoASF&amp;HIGH'!E106</f>
        <v>113.24335881397138</v>
      </c>
      <c r="E58" s="184">
        <f>'4_Sim_NoASF&amp;HIGH'!F106</f>
        <v>2142.0940314574386</v>
      </c>
      <c r="F58" s="54">
        <f>'4_Sim_NoASF&amp;HIGH'!G106</f>
        <v>4472.187590885892</v>
      </c>
      <c r="G58" s="78">
        <f>'4_Sim_NoASF&amp;HIGH'!H106</f>
        <v>790.50861332484817</v>
      </c>
      <c r="H58" s="53">
        <f>'4_Sim_NoASF&amp;HIGH'!I106</f>
        <v>1238.3420593186211</v>
      </c>
      <c r="I58" s="53">
        <f>'4_Sim_NoASF&amp;HIGH'!J106</f>
        <v>113.24335881397091</v>
      </c>
      <c r="J58" s="184">
        <f>'4_Sim_NoASF&amp;HIGH'!K106</f>
        <v>2142.09403145744</v>
      </c>
      <c r="K58" s="53">
        <f>'4_Sim_NoASF&amp;HIGH'!L106</f>
        <v>239.6150214715154</v>
      </c>
      <c r="L58" s="53">
        <f>'4_Sim_NoASF&amp;HIGH'!M106</f>
        <v>15346.27221822205</v>
      </c>
      <c r="M58" s="205">
        <f>'4_Sim_NoASF&amp;HIGH'!N106</f>
        <v>15585.887239693564</v>
      </c>
      <c r="N58" s="53">
        <f>'4_Sim_NoASF&amp;HIGH'!T106</f>
        <v>88693.084384846763</v>
      </c>
      <c r="O58" s="53">
        <f>'4_Sim_NoASF&amp;HIGH'!U106</f>
        <v>98140.458666672828</v>
      </c>
      <c r="P58" s="53">
        <f>'4_Sim_NoASF&amp;HIGH'!V106</f>
        <v>96943.217728708332</v>
      </c>
      <c r="Q58" s="184">
        <f>'4_Sim_NoASF&amp;HIGH'!W106</f>
        <v>94590.749729274612</v>
      </c>
      <c r="R58" s="54">
        <f>'4_Sim_NoASF&amp;HIGH'!X106</f>
        <v>7616.87167149173</v>
      </c>
      <c r="S58" s="78">
        <f>IF('4_Sim_NoASF&amp;HIGH'!O106&gt;0,'4_Sim_NoASF&amp;HIGH'!O106,0)</f>
        <v>7.0000000000000001E-3</v>
      </c>
      <c r="T58" s="53">
        <f>IF('4_Sim_NoASF&amp;HIGH'!P106&gt;0,'4_Sim_NoASF&amp;HIGH'!P106,0)</f>
        <v>7.0000000000000001E-3</v>
      </c>
      <c r="U58" s="53">
        <f>IF('4_Sim_NoASF&amp;HIGH'!Q106&gt;0,'4_Sim_NoASF&amp;HIGH'!Q106,0)</f>
        <v>7.0000000000000001E-3</v>
      </c>
      <c r="V58" s="184">
        <f t="shared" si="6"/>
        <v>2.1000000000000001E-2</v>
      </c>
      <c r="W58" s="54">
        <f>IF('4_Sim_NoASF&amp;HIGH'!S106&gt;0,'4_Sim_NoASF&amp;HIGH'!S106,0)</f>
        <v>0</v>
      </c>
      <c r="X58" s="78">
        <f>IF('4_Sim_NoASF&amp;HIGH'!O106&gt;0,0,-'4_Sim_NoASF&amp;HIGH'!O106)</f>
        <v>0</v>
      </c>
      <c r="Y58" s="53">
        <f>IF('4_Sim_NoASF&amp;HIGH'!P106&gt;0,0,-'4_Sim_NoASF&amp;HIGH'!P106)</f>
        <v>0</v>
      </c>
      <c r="Z58" s="53">
        <f>IF('4_Sim_NoASF&amp;HIGH'!Q106&gt;0,0,-'4_Sim_NoASF&amp;HIGH'!Q106)</f>
        <v>0</v>
      </c>
      <c r="AA58" s="184">
        <f t="shared" si="7"/>
        <v>0</v>
      </c>
      <c r="AB58" s="54">
        <f>IF('4_Sim_NoASF&amp;HIGH'!S106&gt;0,0,-'4_Sim_NoASF&amp;HIGH'!S106)</f>
        <v>11113.692648807933</v>
      </c>
    </row>
    <row r="59" spans="1:28" x14ac:dyDescent="0.3">
      <c r="A59" s="61">
        <v>2021</v>
      </c>
      <c r="B59" s="78">
        <f>'4_Sim_NoASF&amp;HIGH'!C107</f>
        <v>809.1296040253867</v>
      </c>
      <c r="C59" s="53">
        <f>'4_Sim_NoASF&amp;HIGH'!D107</f>
        <v>1350.3627911452413</v>
      </c>
      <c r="D59" s="53">
        <f>'4_Sim_NoASF&amp;HIGH'!E107</f>
        <v>124.11610913518216</v>
      </c>
      <c r="E59" s="184">
        <f>'4_Sim_NoASF&amp;HIGH'!F107</f>
        <v>2283.6085043058101</v>
      </c>
      <c r="F59" s="54">
        <f>'4_Sim_NoASF&amp;HIGH'!G107</f>
        <v>4683.9625888965093</v>
      </c>
      <c r="G59" s="78">
        <f>'4_Sim_NoASF&amp;HIGH'!H107</f>
        <v>809.12960402538693</v>
      </c>
      <c r="H59" s="53">
        <f>'4_Sim_NoASF&amp;HIGH'!I107</f>
        <v>1350.3627911452411</v>
      </c>
      <c r="I59" s="53">
        <f>'4_Sim_NoASF&amp;HIGH'!J107</f>
        <v>124.11610913518206</v>
      </c>
      <c r="J59" s="184">
        <f>'4_Sim_NoASF&amp;HIGH'!K107</f>
        <v>2283.6085043058097</v>
      </c>
      <c r="K59" s="53">
        <f>'4_Sim_NoASF&amp;HIGH'!L107</f>
        <v>255.16016118432935</v>
      </c>
      <c r="L59" s="53">
        <f>'4_Sim_NoASF&amp;HIGH'!M107</f>
        <v>16874.698466112291</v>
      </c>
      <c r="M59" s="205">
        <f>'4_Sim_NoASF&amp;HIGH'!N107</f>
        <v>17129.858627296624</v>
      </c>
      <c r="N59" s="53">
        <f>'4_Sim_NoASF&amp;HIGH'!T107</f>
        <v>93736.839569989184</v>
      </c>
      <c r="O59" s="53">
        <f>'4_Sim_NoASF&amp;HIGH'!U107</f>
        <v>108082.18570429114</v>
      </c>
      <c r="P59" s="53">
        <f>'4_Sim_NoASF&amp;HIGH'!V107</f>
        <v>104178.22217604454</v>
      </c>
      <c r="Q59" s="184">
        <f>'4_Sim_NoASF&amp;HIGH'!W107</f>
        <v>102787.14980922111</v>
      </c>
      <c r="R59" s="54">
        <f>'4_Sim_NoASF&amp;HIGH'!X107</f>
        <v>7872.0783336510312</v>
      </c>
      <c r="S59" s="78">
        <f>IF('4_Sim_NoASF&amp;HIGH'!O107&gt;0,'4_Sim_NoASF&amp;HIGH'!O107,0)</f>
        <v>7.0000000000000001E-3</v>
      </c>
      <c r="T59" s="53">
        <f>IF('4_Sim_NoASF&amp;HIGH'!P107&gt;0,'4_Sim_NoASF&amp;HIGH'!P107,0)</f>
        <v>7.0000000000000001E-3</v>
      </c>
      <c r="U59" s="53">
        <f>IF('4_Sim_NoASF&amp;HIGH'!Q107&gt;0,'4_Sim_NoASF&amp;HIGH'!Q107,0)</f>
        <v>7.0000000000000001E-3</v>
      </c>
      <c r="V59" s="184">
        <f t="shared" si="6"/>
        <v>2.1000000000000001E-2</v>
      </c>
      <c r="W59" s="54">
        <f>IF('4_Sim_NoASF&amp;HIGH'!S107&gt;0,'4_Sim_NoASF&amp;HIGH'!S107,0)</f>
        <v>0</v>
      </c>
      <c r="X59" s="78">
        <f>IF('4_Sim_NoASF&amp;HIGH'!O107&gt;0,0,-'4_Sim_NoASF&amp;HIGH'!O107)</f>
        <v>0</v>
      </c>
      <c r="Y59" s="53">
        <f>IF('4_Sim_NoASF&amp;HIGH'!P107&gt;0,0,-'4_Sim_NoASF&amp;HIGH'!P107)</f>
        <v>0</v>
      </c>
      <c r="Z59" s="53">
        <f>IF('4_Sim_NoASF&amp;HIGH'!Q107&gt;0,0,-'4_Sim_NoASF&amp;HIGH'!Q107)</f>
        <v>0</v>
      </c>
      <c r="AA59" s="184">
        <f t="shared" si="7"/>
        <v>0</v>
      </c>
      <c r="AB59" s="54">
        <f>IF('4_Sim_NoASF&amp;HIGH'!S107&gt;0,0,-'4_Sim_NoASF&amp;HIGH'!S107)</f>
        <v>12445.88903840011</v>
      </c>
    </row>
    <row r="60" spans="1:28" x14ac:dyDescent="0.3">
      <c r="A60" s="61">
        <v>2022</v>
      </c>
      <c r="B60" s="78">
        <f>'4_Sim_NoASF&amp;HIGH'!C108</f>
        <v>828.12708751966738</v>
      </c>
      <c r="C60" s="53">
        <f>'4_Sim_NoASF&amp;HIGH'!D108</f>
        <v>1480.917510349218</v>
      </c>
      <c r="D60" s="53">
        <f>'4_Sim_NoASF&amp;HIGH'!E108</f>
        <v>137.22180919660599</v>
      </c>
      <c r="E60" s="184">
        <f>'4_Sim_NoASF&amp;HIGH'!F108</f>
        <v>2446.266407065491</v>
      </c>
      <c r="F60" s="54">
        <f>'4_Sim_NoASF&amp;HIGH'!G108</f>
        <v>4929.3802185939603</v>
      </c>
      <c r="G60" s="78">
        <f>'4_Sim_NoASF&amp;HIGH'!H108</f>
        <v>828.12708751966727</v>
      </c>
      <c r="H60" s="53">
        <f>'4_Sim_NoASF&amp;HIGH'!I108</f>
        <v>1480.9175103492178</v>
      </c>
      <c r="I60" s="53">
        <f>'4_Sim_NoASF&amp;HIGH'!J108</f>
        <v>137.22180919660599</v>
      </c>
      <c r="J60" s="184">
        <f>'4_Sim_NoASF&amp;HIGH'!K108</f>
        <v>2446.2664070654905</v>
      </c>
      <c r="K60" s="53">
        <f>'4_Sim_NoASF&amp;HIGH'!L108</f>
        <v>273.15069533453942</v>
      </c>
      <c r="L60" s="53">
        <f>'4_Sim_NoASF&amp;HIGH'!M108</f>
        <v>18599.714423949408</v>
      </c>
      <c r="M60" s="205">
        <f>'4_Sim_NoASF&amp;HIGH'!N108</f>
        <v>18872.865119283942</v>
      </c>
      <c r="N60" s="53">
        <f>'4_Sim_NoASF&amp;HIGH'!T108</f>
        <v>98970.340034322537</v>
      </c>
      <c r="O60" s="53">
        <f>'4_Sim_NoASF&amp;HIGH'!U108</f>
        <v>118274.85091456142</v>
      </c>
      <c r="P60" s="53">
        <f>'4_Sim_NoASF&amp;HIGH'!V108</f>
        <v>111018.39662390381</v>
      </c>
      <c r="Q60" s="184">
        <f>'4_Sim_NoASF&amp;HIGH'!W108</f>
        <v>111332.70752890613</v>
      </c>
      <c r="R60" s="54">
        <f>'4_Sim_NoASF&amp;HIGH'!X108</f>
        <v>8138.9404904865742</v>
      </c>
      <c r="S60" s="78">
        <f>IF('4_Sim_NoASF&amp;HIGH'!O108&gt;0,'4_Sim_NoASF&amp;HIGH'!O108,0)</f>
        <v>7.0000000000000001E-3</v>
      </c>
      <c r="T60" s="53">
        <f>IF('4_Sim_NoASF&amp;HIGH'!P108&gt;0,'4_Sim_NoASF&amp;HIGH'!P108,0)</f>
        <v>7.0000000000000001E-3</v>
      </c>
      <c r="U60" s="53">
        <f>IF('4_Sim_NoASF&amp;HIGH'!Q108&gt;0,'4_Sim_NoASF&amp;HIGH'!Q108,0)</f>
        <v>7.0000000000000001E-3</v>
      </c>
      <c r="V60" s="184">
        <f t="shared" si="6"/>
        <v>2.1000000000000001E-2</v>
      </c>
      <c r="W60" s="54">
        <f>IF('4_Sim_NoASF&amp;HIGH'!S108&gt;0,'4_Sim_NoASF&amp;HIGH'!S108,0)</f>
        <v>0</v>
      </c>
      <c r="X60" s="78">
        <f>IF('4_Sim_NoASF&amp;HIGH'!O108&gt;0,0,-'4_Sim_NoASF&amp;HIGH'!O108)</f>
        <v>0</v>
      </c>
      <c r="Y60" s="53">
        <f>IF('4_Sim_NoASF&amp;HIGH'!P108&gt;0,0,-'4_Sim_NoASF&amp;HIGH'!P108)</f>
        <v>0</v>
      </c>
      <c r="Z60" s="53">
        <f>IF('4_Sim_NoASF&amp;HIGH'!Q108&gt;0,0,-'4_Sim_NoASF&amp;HIGH'!Q108)</f>
        <v>0</v>
      </c>
      <c r="AA60" s="184">
        <f t="shared" si="7"/>
        <v>0</v>
      </c>
      <c r="AB60" s="54">
        <f>IF('4_Sim_NoASF&amp;HIGH'!S108&gt;0,0,-'4_Sim_NoASF&amp;HIGH'!S108)</f>
        <v>13943.477900689984</v>
      </c>
    </row>
    <row r="61" spans="1:28" x14ac:dyDescent="0.3">
      <c r="A61" s="61">
        <v>2023</v>
      </c>
      <c r="B61" s="78">
        <f>'4_Sim_NoASF&amp;HIGH'!C109</f>
        <v>847.54232686553473</v>
      </c>
      <c r="C61" s="53">
        <f>'4_Sim_NoASF&amp;HIGH'!D109</f>
        <v>1633.4819205984813</v>
      </c>
      <c r="D61" s="53">
        <f>'4_Sim_NoASF&amp;HIGH'!E109</f>
        <v>153.05057809914356</v>
      </c>
      <c r="E61" s="184">
        <f>'4_Sim_NoASF&amp;HIGH'!F109</f>
        <v>2634.0748255631602</v>
      </c>
      <c r="F61" s="54">
        <f>'4_Sim_NoASF&amp;HIGH'!G109</f>
        <v>5197.9054138386064</v>
      </c>
      <c r="G61" s="78">
        <f>'4_Sim_NoASF&amp;HIGH'!H109</f>
        <v>847.54232686553473</v>
      </c>
      <c r="H61" s="53">
        <f>'4_Sim_NoASF&amp;HIGH'!I109</f>
        <v>1633.4819205984813</v>
      </c>
      <c r="I61" s="53">
        <f>'4_Sim_NoASF&amp;HIGH'!J109</f>
        <v>153.05057809914359</v>
      </c>
      <c r="J61" s="184">
        <f>'4_Sim_NoASF&amp;HIGH'!K109</f>
        <v>2634.0748255631602</v>
      </c>
      <c r="K61" s="53">
        <f>'4_Sim_NoASF&amp;HIGH'!L109</f>
        <v>294.04856517512235</v>
      </c>
      <c r="L61" s="53">
        <f>'4_Sim_NoASF&amp;HIGH'!M109</f>
        <v>20569.534681159985</v>
      </c>
      <c r="M61" s="205">
        <f>'4_Sim_NoASF&amp;HIGH'!N109</f>
        <v>20863.583246335107</v>
      </c>
      <c r="N61" s="53">
        <f>'4_Sim_NoASF&amp;HIGH'!T109</f>
        <v>104383.63738379253</v>
      </c>
      <c r="O61" s="53">
        <f>'4_Sim_NoASF&amp;HIGH'!U109</f>
        <v>128596.26495811855</v>
      </c>
      <c r="P61" s="53">
        <f>'4_Sim_NoASF&amp;HIGH'!V109</f>
        <v>117312.59348829917</v>
      </c>
      <c r="Q61" s="184">
        <f>'4_Sim_NoASF&amp;HIGH'!W109</f>
        <v>120149.96003940653</v>
      </c>
      <c r="R61" s="54">
        <f>'4_Sim_NoASF&amp;HIGH'!X109</f>
        <v>8395.9899053185509</v>
      </c>
      <c r="S61" s="78">
        <f>IF('4_Sim_NoASF&amp;HIGH'!O109&gt;0,'4_Sim_NoASF&amp;HIGH'!O109,0)</f>
        <v>7.0000000000000001E-3</v>
      </c>
      <c r="T61" s="53">
        <f>IF('4_Sim_NoASF&amp;HIGH'!P109&gt;0,'4_Sim_NoASF&amp;HIGH'!P109,0)</f>
        <v>7.0000000000000001E-3</v>
      </c>
      <c r="U61" s="53">
        <f>IF('4_Sim_NoASF&amp;HIGH'!Q109&gt;0,'4_Sim_NoASF&amp;HIGH'!Q109,0)</f>
        <v>7.0000000000000001E-3</v>
      </c>
      <c r="V61" s="184">
        <f t="shared" si="6"/>
        <v>2.1000000000000001E-2</v>
      </c>
      <c r="W61" s="54">
        <f>IF('4_Sim_NoASF&amp;HIGH'!S109&gt;0,'4_Sim_NoASF&amp;HIGH'!S109,0)</f>
        <v>0</v>
      </c>
      <c r="X61" s="78">
        <f>IF('4_Sim_NoASF&amp;HIGH'!O109&gt;0,0,-'4_Sim_NoASF&amp;HIGH'!O109)</f>
        <v>0</v>
      </c>
      <c r="Y61" s="53">
        <f>IF('4_Sim_NoASF&amp;HIGH'!P109&gt;0,0,-'4_Sim_NoASF&amp;HIGH'!P109)</f>
        <v>0</v>
      </c>
      <c r="Z61" s="53">
        <f>IF('4_Sim_NoASF&amp;HIGH'!Q109&gt;0,0,-'4_Sim_NoASF&amp;HIGH'!Q109)</f>
        <v>0</v>
      </c>
      <c r="AA61" s="184">
        <f t="shared" si="7"/>
        <v>0</v>
      </c>
      <c r="AB61" s="54">
        <f>IF('4_Sim_NoASF&amp;HIGH'!S109&gt;0,0,-'4_Sim_NoASF&amp;HIGH'!S109)</f>
        <v>15665.6708324965</v>
      </c>
    </row>
    <row r="62" spans="1:28" x14ac:dyDescent="0.3">
      <c r="A62" s="61">
        <v>2024</v>
      </c>
      <c r="B62" s="78">
        <f>'4_Sim_NoASF&amp;HIGH'!C110</f>
        <v>867.34641208107826</v>
      </c>
      <c r="C62" s="53">
        <f>'4_Sim_NoASF&amp;HIGH'!D110</f>
        <v>1812.1182258245558</v>
      </c>
      <c r="D62" s="53">
        <f>'4_Sim_NoASF&amp;HIGH'!E110</f>
        <v>172.21156450692479</v>
      </c>
      <c r="E62" s="184">
        <f>'4_Sim_NoASF&amp;HIGH'!F110</f>
        <v>2851.6762024125587</v>
      </c>
      <c r="F62" s="54">
        <f>'4_Sim_NoASF&amp;HIGH'!G110</f>
        <v>5505.050515820516</v>
      </c>
      <c r="G62" s="78">
        <f>'4_Sim_NoASF&amp;HIGH'!H110</f>
        <v>867.34641208107837</v>
      </c>
      <c r="H62" s="53">
        <f>'4_Sim_NoASF&amp;HIGH'!I110</f>
        <v>1812.118225824556</v>
      </c>
      <c r="I62" s="53">
        <f>'4_Sim_NoASF&amp;HIGH'!J110</f>
        <v>172.2115645069249</v>
      </c>
      <c r="J62" s="184">
        <f>'4_Sim_NoASF&amp;HIGH'!K110</f>
        <v>2851.6762024125592</v>
      </c>
      <c r="K62" s="53">
        <f>'4_Sim_NoASF&amp;HIGH'!L110</f>
        <v>317.48376966633293</v>
      </c>
      <c r="L62" s="53">
        <f>'4_Sim_NoASF&amp;HIGH'!M110</f>
        <v>22814.213012279728</v>
      </c>
      <c r="M62" s="205">
        <f>'4_Sim_NoASF&amp;HIGH'!N110</f>
        <v>23131.696781946059</v>
      </c>
      <c r="N62" s="53">
        <f>'4_Sim_NoASF&amp;HIGH'!T110</f>
        <v>109984.12976882287</v>
      </c>
      <c r="O62" s="53">
        <f>'4_Sim_NoASF&amp;HIGH'!U110</f>
        <v>138936.11190506851</v>
      </c>
      <c r="P62" s="53">
        <f>'4_Sim_NoASF&amp;HIGH'!V110</f>
        <v>122933.83939435163</v>
      </c>
      <c r="Q62" s="184">
        <f>'4_Sim_NoASF&amp;HIGH'!W110</f>
        <v>129163.90347913683</v>
      </c>
      <c r="R62" s="54">
        <f>'4_Sim_NoASF&amp;HIGH'!X110</f>
        <v>8662.9206370290594</v>
      </c>
      <c r="S62" s="78">
        <f>IF('4_Sim_NoASF&amp;HIGH'!O110&gt;0,'4_Sim_NoASF&amp;HIGH'!O110,0)</f>
        <v>7.0000000000000001E-3</v>
      </c>
      <c r="T62" s="53">
        <f>IF('4_Sim_NoASF&amp;HIGH'!P110&gt;0,'4_Sim_NoASF&amp;HIGH'!P110,0)</f>
        <v>7.0000000000000001E-3</v>
      </c>
      <c r="U62" s="53">
        <f>IF('4_Sim_NoASF&amp;HIGH'!Q110&gt;0,'4_Sim_NoASF&amp;HIGH'!Q110,0)</f>
        <v>7.0000000000000001E-3</v>
      </c>
      <c r="V62" s="184">
        <f t="shared" si="6"/>
        <v>2.1000000000000001E-2</v>
      </c>
      <c r="W62" s="54">
        <f>IF('4_Sim_NoASF&amp;HIGH'!S110&gt;0,'4_Sim_NoASF&amp;HIGH'!S110,0)</f>
        <v>0</v>
      </c>
      <c r="X62" s="78">
        <f>IF('4_Sim_NoASF&amp;HIGH'!O110&gt;0,0,-'4_Sim_NoASF&amp;HIGH'!O110)</f>
        <v>0</v>
      </c>
      <c r="Y62" s="53">
        <f>IF('4_Sim_NoASF&amp;HIGH'!P110&gt;0,0,-'4_Sim_NoASF&amp;HIGH'!P110)</f>
        <v>0</v>
      </c>
      <c r="Z62" s="53">
        <f>IF('4_Sim_NoASF&amp;HIGH'!Q110&gt;0,0,-'4_Sim_NoASF&amp;HIGH'!Q110)</f>
        <v>0</v>
      </c>
      <c r="AA62" s="184">
        <f t="shared" si="7"/>
        <v>0</v>
      </c>
      <c r="AB62" s="54">
        <f>IF('4_Sim_NoASF&amp;HIGH'!S110&gt;0,0,-'4_Sim_NoASF&amp;HIGH'!S110)</f>
        <v>17626.639266125541</v>
      </c>
    </row>
    <row r="63" spans="1:28" x14ac:dyDescent="0.3">
      <c r="A63" s="61">
        <v>2025</v>
      </c>
      <c r="B63" s="78">
        <f>'4_Sim_NoASF&amp;HIGH'!C111</f>
        <v>887.54465583267847</v>
      </c>
      <c r="C63" s="53">
        <f>'4_Sim_NoASF&amp;HIGH'!D111</f>
        <v>2021.8922217471593</v>
      </c>
      <c r="D63" s="53">
        <f>'4_Sim_NoASF&amp;HIGH'!E111</f>
        <v>195.49095518234503</v>
      </c>
      <c r="E63" s="184">
        <f>'4_Sim_NoASF&amp;HIGH'!F111</f>
        <v>3104.9278327621823</v>
      </c>
      <c r="F63" s="54">
        <f>'4_Sim_NoASF&amp;HIGH'!G111</f>
        <v>5855.4998372834325</v>
      </c>
      <c r="G63" s="78">
        <f>'4_Sim_NoASF&amp;HIGH'!H111</f>
        <v>887.54465583267847</v>
      </c>
      <c r="H63" s="53">
        <f>'4_Sim_NoASF&amp;HIGH'!I111</f>
        <v>2021.8922217471588</v>
      </c>
      <c r="I63" s="53">
        <f>'4_Sim_NoASF&amp;HIGH'!J111</f>
        <v>195.49095518234503</v>
      </c>
      <c r="J63" s="184">
        <f>'4_Sim_NoASF&amp;HIGH'!K111</f>
        <v>3104.9278327621823</v>
      </c>
      <c r="K63" s="53">
        <f>'4_Sim_NoASF&amp;HIGH'!L111</f>
        <v>343.08718242852314</v>
      </c>
      <c r="L63" s="53">
        <f>'4_Sim_NoASF&amp;HIGH'!M111</f>
        <v>25384.916268607492</v>
      </c>
      <c r="M63" s="205">
        <f>'4_Sim_NoASF&amp;HIGH'!N111</f>
        <v>25728.003451036013</v>
      </c>
      <c r="N63" s="53">
        <f>'4_Sim_NoASF&amp;HIGH'!T111</f>
        <v>115768.36353600402</v>
      </c>
      <c r="O63" s="53">
        <f>'4_Sim_NoASF&amp;HIGH'!U111</f>
        <v>149168.85154701551</v>
      </c>
      <c r="P63" s="53">
        <f>'4_Sim_NoASF&amp;HIGH'!V111</f>
        <v>127760.55091503861</v>
      </c>
      <c r="Q63" s="184">
        <f>'4_Sim_NoASF&amp;HIGH'!W111</f>
        <v>138273.4119110941</v>
      </c>
      <c r="R63" s="54">
        <f>'4_Sim_NoASF&amp;HIGH'!X111</f>
        <v>8940.0865286598328</v>
      </c>
      <c r="S63" s="78">
        <f>IF('4_Sim_NoASF&amp;HIGH'!O111&gt;0,'4_Sim_NoASF&amp;HIGH'!O111,0)</f>
        <v>7.0000000000000001E-3</v>
      </c>
      <c r="T63" s="53">
        <f>IF('4_Sim_NoASF&amp;HIGH'!P111&gt;0,'4_Sim_NoASF&amp;HIGH'!P111,0)</f>
        <v>7.0000000000000001E-3</v>
      </c>
      <c r="U63" s="53">
        <f>IF('4_Sim_NoASF&amp;HIGH'!Q111&gt;0,'4_Sim_NoASF&amp;HIGH'!Q111,0)</f>
        <v>7.0000000000000001E-3</v>
      </c>
      <c r="V63" s="184">
        <f t="shared" si="6"/>
        <v>2.1000000000000001E-2</v>
      </c>
      <c r="W63" s="54">
        <f>IF('4_Sim_NoASF&amp;HIGH'!S111&gt;0,'4_Sim_NoASF&amp;HIGH'!S111,0)</f>
        <v>0</v>
      </c>
      <c r="X63" s="78">
        <f>IF('4_Sim_NoASF&amp;HIGH'!O111&gt;0,0,-'4_Sim_NoASF&amp;HIGH'!O111)</f>
        <v>0</v>
      </c>
      <c r="Y63" s="53">
        <f>IF('4_Sim_NoASF&amp;HIGH'!P111&gt;0,0,-'4_Sim_NoASF&amp;HIGH'!P111)</f>
        <v>0</v>
      </c>
      <c r="Z63" s="53">
        <f>IF('4_Sim_NoASF&amp;HIGH'!Q111&gt;0,0,-'4_Sim_NoASF&amp;HIGH'!Q111)</f>
        <v>0</v>
      </c>
      <c r="AA63" s="184">
        <f t="shared" si="7"/>
        <v>0</v>
      </c>
      <c r="AB63" s="54">
        <f>IF('4_Sim_NoASF&amp;HIGH'!S111&gt;0,0,-'4_Sim_NoASF&amp;HIGH'!S111)</f>
        <v>19872.496613752581</v>
      </c>
    </row>
    <row r="64" spans="1:28" x14ac:dyDescent="0.3">
      <c r="A64" s="61">
        <v>2026</v>
      </c>
      <c r="B64" s="78">
        <f>'4_Sim_NoASF&amp;HIGH'!C112</f>
        <v>908.16437989670749</v>
      </c>
      <c r="C64" s="53">
        <f>'4_Sim_NoASF&amp;HIGH'!D112</f>
        <v>2269.0818201476804</v>
      </c>
      <c r="D64" s="53">
        <f>'4_Sim_NoASF&amp;HIGH'!E112</f>
        <v>223.90326745823856</v>
      </c>
      <c r="E64" s="184">
        <f>'4_Sim_NoASF&amp;HIGH'!F112</f>
        <v>3401.1494675026265</v>
      </c>
      <c r="F64" s="54">
        <f>'4_Sim_NoASF&amp;HIGH'!G112</f>
        <v>6250.5047270581381</v>
      </c>
      <c r="G64" s="78">
        <f>'4_Sim_NoASF&amp;HIGH'!H112</f>
        <v>908.16437989670737</v>
      </c>
      <c r="H64" s="53">
        <f>'4_Sim_NoASF&amp;HIGH'!I112</f>
        <v>2269.08182014768</v>
      </c>
      <c r="I64" s="53">
        <f>'4_Sim_NoASF&amp;HIGH'!J112</f>
        <v>223.90326745823867</v>
      </c>
      <c r="J64" s="184">
        <f>'4_Sim_NoASF&amp;HIGH'!K112</f>
        <v>3401.1494675026261</v>
      </c>
      <c r="K64" s="53">
        <f>'4_Sim_NoASF&amp;HIGH'!L112</f>
        <v>370.84158659899214</v>
      </c>
      <c r="L64" s="53">
        <f>'4_Sim_NoASF&amp;HIGH'!M112</f>
        <v>28355.778851659226</v>
      </c>
      <c r="M64" s="205">
        <f>'4_Sim_NoASF&amp;HIGH'!N112</f>
        <v>28726.620438258222</v>
      </c>
      <c r="N64" s="53">
        <f>'4_Sim_NoASF&amp;HIGH'!T112</f>
        <v>121728.95771566806</v>
      </c>
      <c r="O64" s="53">
        <f>'4_Sim_NoASF&amp;HIGH'!U112</f>
        <v>159157.55042984695</v>
      </c>
      <c r="P64" s="53">
        <f>'4_Sim_NoASF&amp;HIGH'!V112</f>
        <v>131681.22843544954</v>
      </c>
      <c r="Q64" s="184">
        <f>'4_Sim_NoASF&amp;HIGH'!W112</f>
        <v>147354.67221219686</v>
      </c>
      <c r="R64" s="54">
        <f>'4_Sim_NoASF&amp;HIGH'!X112</f>
        <v>9215.9643401494923</v>
      </c>
      <c r="S64" s="78">
        <f>IF('4_Sim_NoASF&amp;HIGH'!O112&gt;0,'4_Sim_NoASF&amp;HIGH'!O112,0)</f>
        <v>7.0000000000000001E-3</v>
      </c>
      <c r="T64" s="53">
        <f>IF('4_Sim_NoASF&amp;HIGH'!P112&gt;0,'4_Sim_NoASF&amp;HIGH'!P112,0)</f>
        <v>7.0000000000000001E-3</v>
      </c>
      <c r="U64" s="53">
        <f>IF('4_Sim_NoASF&amp;HIGH'!Q112&gt;0,'4_Sim_NoASF&amp;HIGH'!Q112,0)</f>
        <v>7.0000000000000001E-3</v>
      </c>
      <c r="V64" s="184">
        <f t="shared" si="6"/>
        <v>2.1000000000000001E-2</v>
      </c>
      <c r="W64" s="54">
        <f>IF('4_Sim_NoASF&amp;HIGH'!S112&gt;0,'4_Sim_NoASF&amp;HIGH'!S112,0)</f>
        <v>0</v>
      </c>
      <c r="X64" s="78">
        <f>IF('4_Sim_NoASF&amp;HIGH'!O112&gt;0,0,-'4_Sim_NoASF&amp;HIGH'!O112)</f>
        <v>0</v>
      </c>
      <c r="Y64" s="53">
        <f>IF('4_Sim_NoASF&amp;HIGH'!P112&gt;0,0,-'4_Sim_NoASF&amp;HIGH'!P112)</f>
        <v>0</v>
      </c>
      <c r="Z64" s="53">
        <f>IF('4_Sim_NoASF&amp;HIGH'!Q112&gt;0,0,-'4_Sim_NoASF&amp;HIGH'!Q112)</f>
        <v>0</v>
      </c>
      <c r="AA64" s="184">
        <f t="shared" si="7"/>
        <v>0</v>
      </c>
      <c r="AB64" s="54">
        <f>IF('4_Sim_NoASF&amp;HIGH'!S112&gt;0,0,-'4_Sim_NoASF&amp;HIGH'!S112)</f>
        <v>22476.108711200075</v>
      </c>
    </row>
    <row r="65" spans="1:28" x14ac:dyDescent="0.3">
      <c r="A65" s="61">
        <v>2027</v>
      </c>
      <c r="B65" s="78">
        <f>'4_Sim_NoASF&amp;HIGH'!C113</f>
        <v>929.02667666720527</v>
      </c>
      <c r="C65" s="53">
        <f>'4_Sim_NoASF&amp;HIGH'!D113</f>
        <v>2561.0246851990742</v>
      </c>
      <c r="D65" s="53">
        <f>'4_Sim_NoASF&amp;HIGH'!E113</f>
        <v>258.64394552277014</v>
      </c>
      <c r="E65" s="184">
        <f>'4_Sim_NoASF&amp;HIGH'!F113</f>
        <v>3748.695307389049</v>
      </c>
      <c r="F65" s="54">
        <f>'4_Sim_NoASF&amp;HIGH'!G113</f>
        <v>6694.3544865991098</v>
      </c>
      <c r="G65" s="78">
        <f>'4_Sim_NoASF&amp;HIGH'!H113</f>
        <v>929.02667666720527</v>
      </c>
      <c r="H65" s="53">
        <f>'4_Sim_NoASF&amp;HIGH'!I113</f>
        <v>2561.0246851990742</v>
      </c>
      <c r="I65" s="53">
        <f>'4_Sim_NoASF&amp;HIGH'!J113</f>
        <v>258.87511772831607</v>
      </c>
      <c r="J65" s="184">
        <f>'4_Sim_NoASF&amp;HIGH'!K113</f>
        <v>3748.9264795945951</v>
      </c>
      <c r="K65" s="53">
        <f>'4_Sim_NoASF&amp;HIGH'!L113</f>
        <v>398.133439007802</v>
      </c>
      <c r="L65" s="53">
        <f>'4_Sim_NoASF&amp;HIGH'!M113</f>
        <v>31711.778496983832</v>
      </c>
      <c r="M65" s="205">
        <f>'4_Sim_NoASF&amp;HIGH'!N113</f>
        <v>32109.911935991629</v>
      </c>
      <c r="N65" s="53">
        <f>'4_Sim_NoASF&amp;HIGH'!T113</f>
        <v>127584.88266193731</v>
      </c>
      <c r="O65" s="53">
        <f>'4_Sim_NoASF&amp;HIGH'!U113</f>
        <v>168572.85056740249</v>
      </c>
      <c r="P65" s="53">
        <f>'4_Sim_NoASF&amp;HIGH'!V113</f>
        <v>134548.05295594703</v>
      </c>
      <c r="Q65" s="184">
        <f>'4_Sim_NoASF&amp;HIGH'!W113</f>
        <v>156066.04645985054</v>
      </c>
      <c r="R65" s="54">
        <f>'4_Sim_NoASF&amp;HIGH'!X113</f>
        <v>9501.8903445488486</v>
      </c>
      <c r="S65" s="78">
        <f>IF('4_Sim_NoASF&amp;HIGH'!O113&gt;0,'4_Sim_NoASF&amp;HIGH'!O113,0)</f>
        <v>7.0000000000000001E-3</v>
      </c>
      <c r="T65" s="53">
        <f>IF('4_Sim_NoASF&amp;HIGH'!P113&gt;0,'4_Sim_NoASF&amp;HIGH'!P113,0)</f>
        <v>7.0000000000000001E-3</v>
      </c>
      <c r="U65" s="53">
        <f>IF('4_Sim_NoASF&amp;HIGH'!Q113&gt;0,'4_Sim_NoASF&amp;HIGH'!Q113,0)</f>
        <v>0</v>
      </c>
      <c r="V65" s="184">
        <f t="shared" si="6"/>
        <v>1.4E-2</v>
      </c>
      <c r="W65" s="54">
        <f>IF('4_Sim_NoASF&amp;HIGH'!S113&gt;0,'4_Sim_NoASF&amp;HIGH'!S113,0)</f>
        <v>0</v>
      </c>
      <c r="X65" s="78">
        <f>IF('4_Sim_NoASF&amp;HIGH'!O113&gt;0,0,-'4_Sim_NoASF&amp;HIGH'!O113)</f>
        <v>0</v>
      </c>
      <c r="Y65" s="53">
        <f>IF('4_Sim_NoASF&amp;HIGH'!P113&gt;0,0,-'4_Sim_NoASF&amp;HIGH'!P113)</f>
        <v>0</v>
      </c>
      <c r="Z65" s="53">
        <f>IF('4_Sim_NoASF&amp;HIGH'!Q113&gt;0,0,-'4_Sim_NoASF&amp;HIGH'!Q113)</f>
        <v>0.22417220554600983</v>
      </c>
      <c r="AA65" s="184">
        <f t="shared" si="7"/>
        <v>0.22417220554600983</v>
      </c>
      <c r="AB65" s="54">
        <f>IF('4_Sim_NoASF&amp;HIGH'!S113&gt;0,0,-'4_Sim_NoASF&amp;HIGH'!S113)</f>
        <v>25415.550449392522</v>
      </c>
    </row>
    <row r="66" spans="1:28" x14ac:dyDescent="0.3">
      <c r="A66" s="61">
        <v>2028</v>
      </c>
      <c r="B66" s="78">
        <f>'4_Sim_NoASF&amp;HIGH'!C114</f>
        <v>950.13669827755825</v>
      </c>
      <c r="C66" s="53">
        <f>'4_Sim_NoASF&amp;HIGH'!D114</f>
        <v>2907.0745744369988</v>
      </c>
      <c r="D66" s="53">
        <f>'4_Sim_NoASF&amp;HIGH'!E114</f>
        <v>301.3508839583285</v>
      </c>
      <c r="E66" s="184">
        <f>'4_Sim_NoASF&amp;HIGH'!F114</f>
        <v>4158.5621566728851</v>
      </c>
      <c r="F66" s="54">
        <f>'4_Sim_NoASF&amp;HIGH'!G114</f>
        <v>7194.0936825542149</v>
      </c>
      <c r="G66" s="78">
        <f>'4_Sim_NoASF&amp;HIGH'!H114</f>
        <v>950.13669827755848</v>
      </c>
      <c r="H66" s="53">
        <f>'4_Sim_NoASF&amp;HIGH'!I114</f>
        <v>2907.0745744369988</v>
      </c>
      <c r="I66" s="53">
        <f>'4_Sim_NoASF&amp;HIGH'!J114</f>
        <v>302.17330640594309</v>
      </c>
      <c r="J66" s="184">
        <f>'4_Sim_NoASF&amp;HIGH'!K114</f>
        <v>4159.3845791205003</v>
      </c>
      <c r="K66" s="53">
        <f>'4_Sim_NoASF&amp;HIGH'!L114</f>
        <v>424.1489789961866</v>
      </c>
      <c r="L66" s="53">
        <f>'4_Sim_NoASF&amp;HIGH'!M114</f>
        <v>35521.998852251018</v>
      </c>
      <c r="M66" s="205">
        <f>'4_Sim_NoASF&amp;HIGH'!N114</f>
        <v>35946.147831247203</v>
      </c>
      <c r="N66" s="53">
        <f>'4_Sim_NoASF&amp;HIGH'!T114</f>
        <v>133307.15965185378</v>
      </c>
      <c r="O66" s="53">
        <f>'4_Sim_NoASF&amp;HIGH'!U114</f>
        <v>177239.97745048912</v>
      </c>
      <c r="P66" s="53">
        <f>'4_Sim_NoASF&amp;HIGH'!V114</f>
        <v>136284.89270696547</v>
      </c>
      <c r="Q66" s="184">
        <f>'4_Sim_NoASF&amp;HIGH'!W114</f>
        <v>164228.98633128026</v>
      </c>
      <c r="R66" s="54">
        <f>'4_Sim_NoASF&amp;HIGH'!X114</f>
        <v>9798.2808779023326</v>
      </c>
      <c r="S66" s="78">
        <f>IF('4_Sim_NoASF&amp;HIGH'!O114&gt;0,'4_Sim_NoASF&amp;HIGH'!O114,0)</f>
        <v>7.0000000000000001E-3</v>
      </c>
      <c r="T66" s="53">
        <f>IF('4_Sim_NoASF&amp;HIGH'!P114&gt;0,'4_Sim_NoASF&amp;HIGH'!P114,0)</f>
        <v>7.0000000000000001E-3</v>
      </c>
      <c r="U66" s="53">
        <f>IF('4_Sim_NoASF&amp;HIGH'!Q114&gt;0,'4_Sim_NoASF&amp;HIGH'!Q114,0)</f>
        <v>0</v>
      </c>
      <c r="V66" s="184">
        <f t="shared" si="6"/>
        <v>1.4E-2</v>
      </c>
      <c r="W66" s="54">
        <f>IF('4_Sim_NoASF&amp;HIGH'!S114&gt;0,'4_Sim_NoASF&amp;HIGH'!S114,0)</f>
        <v>0</v>
      </c>
      <c r="X66" s="78">
        <f>IF('4_Sim_NoASF&amp;HIGH'!O114&gt;0,0,-'4_Sim_NoASF&amp;HIGH'!O114)</f>
        <v>0</v>
      </c>
      <c r="Y66" s="53">
        <f>IF('4_Sim_NoASF&amp;HIGH'!P114&gt;0,0,-'4_Sim_NoASF&amp;HIGH'!P114)</f>
        <v>0</v>
      </c>
      <c r="Z66" s="53">
        <f>IF('4_Sim_NoASF&amp;HIGH'!Q114&gt;0,0,-'4_Sim_NoASF&amp;HIGH'!Q114)</f>
        <v>0.81542244761429827</v>
      </c>
      <c r="AA66" s="184">
        <f t="shared" si="7"/>
        <v>0.81542244761429827</v>
      </c>
      <c r="AB66" s="54">
        <f>IF('4_Sim_NoASF&amp;HIGH'!S114&gt;0,0,-'4_Sim_NoASF&amp;HIGH'!S114)</f>
        <v>28752.047148692986</v>
      </c>
    </row>
    <row r="67" spans="1:28" x14ac:dyDescent="0.3">
      <c r="A67" s="61">
        <v>2029</v>
      </c>
      <c r="B67" s="78">
        <f>'4_Sim_NoASF&amp;HIGH'!C115</f>
        <v>971.69022472952702</v>
      </c>
      <c r="C67" s="53">
        <f>'4_Sim_NoASF&amp;HIGH'!D115</f>
        <v>3319.2085509868184</v>
      </c>
      <c r="D67" s="53">
        <f>'4_Sim_NoASF&amp;HIGH'!E115</f>
        <v>354.31315816955225</v>
      </c>
      <c r="E67" s="184">
        <f>'4_Sim_NoASF&amp;HIGH'!F115</f>
        <v>4645.2119338858975</v>
      </c>
      <c r="F67" s="54">
        <f>'4_Sim_NoASF&amp;HIGH'!G115</f>
        <v>7767.5432998301185</v>
      </c>
      <c r="G67" s="78">
        <f>'4_Sim_NoASF&amp;HIGH'!H115</f>
        <v>971.69022472952702</v>
      </c>
      <c r="H67" s="53">
        <f>'4_Sim_NoASF&amp;HIGH'!I115</f>
        <v>3319.2085509868166</v>
      </c>
      <c r="I67" s="53">
        <f>'4_Sim_NoASF&amp;HIGH'!J115</f>
        <v>355.9061667690122</v>
      </c>
      <c r="J67" s="184">
        <f>'4_Sim_NoASF&amp;HIGH'!K115</f>
        <v>4646.8049424853552</v>
      </c>
      <c r="K67" s="53">
        <f>'4_Sim_NoASF&amp;HIGH'!L115</f>
        <v>450.8290433978168</v>
      </c>
      <c r="L67" s="53">
        <f>'4_Sim_NoASF&amp;HIGH'!M115</f>
        <v>39990.754657376761</v>
      </c>
      <c r="M67" s="205">
        <f>'4_Sim_NoASF&amp;HIGH'!N115</f>
        <v>40441.583700774572</v>
      </c>
      <c r="N67" s="53">
        <f>'4_Sim_NoASF&amp;HIGH'!T115</f>
        <v>139233.22777918645</v>
      </c>
      <c r="O67" s="53">
        <f>'4_Sim_NoASF&amp;HIGH'!U115</f>
        <v>185263.44943544405</v>
      </c>
      <c r="P67" s="53">
        <f>'4_Sim_NoASF&amp;HIGH'!V115</f>
        <v>136945.82811634653</v>
      </c>
      <c r="Q67" s="184">
        <f>'4_Sim_NoASF&amp;HIGH'!W115</f>
        <v>171937.37774036758</v>
      </c>
      <c r="R67" s="54">
        <f>'4_Sim_NoASF&amp;HIGH'!X115</f>
        <v>10105.689424040178</v>
      </c>
      <c r="S67" s="78">
        <f>IF('4_Sim_NoASF&amp;HIGH'!O115&gt;0,'4_Sim_NoASF&amp;HIGH'!O115,0)</f>
        <v>7.0000000000000001E-3</v>
      </c>
      <c r="T67" s="53">
        <f>IF('4_Sim_NoASF&amp;HIGH'!P115&gt;0,'4_Sim_NoASF&amp;HIGH'!P115,0)</f>
        <v>7.0000000000000001E-3</v>
      </c>
      <c r="U67" s="53">
        <f>IF('4_Sim_NoASF&amp;HIGH'!Q115&gt;0,'4_Sim_NoASF&amp;HIGH'!Q115,0)</f>
        <v>0</v>
      </c>
      <c r="V67" s="184">
        <f t="shared" si="6"/>
        <v>1.4E-2</v>
      </c>
      <c r="W67" s="54">
        <f>IF('4_Sim_NoASF&amp;HIGH'!S115&gt;0,'4_Sim_NoASF&amp;HIGH'!S115,0)</f>
        <v>0</v>
      </c>
      <c r="X67" s="78">
        <f>IF('4_Sim_NoASF&amp;HIGH'!O115&gt;0,0,-'4_Sim_NoASF&amp;HIGH'!O115)</f>
        <v>0</v>
      </c>
      <c r="Y67" s="53">
        <f>IF('4_Sim_NoASF&amp;HIGH'!P115&gt;0,0,-'4_Sim_NoASF&amp;HIGH'!P115)</f>
        <v>0</v>
      </c>
      <c r="Z67" s="53">
        <f>IF('4_Sim_NoASF&amp;HIGH'!Q115&gt;0,0,-'4_Sim_NoASF&amp;HIGH'!Q115)</f>
        <v>1.5860085994600206</v>
      </c>
      <c r="AA67" s="184">
        <f t="shared" si="7"/>
        <v>1.5860085994600206</v>
      </c>
      <c r="AB67" s="54">
        <f>IF('4_Sim_NoASF&amp;HIGH'!S115&gt;0,0,-'4_Sim_NoASF&amp;HIGH'!S115)</f>
        <v>32674.033400944456</v>
      </c>
    </row>
    <row r="68" spans="1:28" ht="16.2" thickBot="1" x14ac:dyDescent="0.35">
      <c r="A68" s="213">
        <v>2030</v>
      </c>
      <c r="B68" s="79">
        <f>'4_Sim_NoASF&amp;HIGH'!C116</f>
        <v>993.69775505438338</v>
      </c>
      <c r="C68" s="56">
        <f>'4_Sim_NoASF&amp;HIGH'!D116</f>
        <v>3812.0594694077831</v>
      </c>
      <c r="D68" s="56">
        <f>'4_Sim_NoASF&amp;HIGH'!E116</f>
        <v>420.39025484390868</v>
      </c>
      <c r="E68" s="185">
        <f>'4_Sim_NoASF&amp;HIGH'!F116</f>
        <v>5226.1474793060752</v>
      </c>
      <c r="F68" s="57">
        <f>'4_Sim_NoASF&amp;HIGH'!G116</f>
        <v>8423.2832011925584</v>
      </c>
      <c r="G68" s="79">
        <f>'4_Sim_NoASF&amp;HIGH'!H116</f>
        <v>993.69775505438383</v>
      </c>
      <c r="H68" s="56">
        <f>'4_Sim_NoASF&amp;HIGH'!I116</f>
        <v>3812.0594694077818</v>
      </c>
      <c r="I68" s="56">
        <f>'4_Sim_NoASF&amp;HIGH'!J116</f>
        <v>423.0137721054603</v>
      </c>
      <c r="J68" s="185">
        <f>'4_Sim_NoASF&amp;HIGH'!K116</f>
        <v>5228.7709965676258</v>
      </c>
      <c r="K68" s="56">
        <f>'4_Sim_NoASF&amp;HIGH'!L116</f>
        <v>476.87361294546412</v>
      </c>
      <c r="L68" s="56">
        <f>'4_Sim_NoASF&amp;HIGH'!M116</f>
        <v>45244.710886218112</v>
      </c>
      <c r="M68" s="206">
        <f>'4_Sim_NoASF&amp;HIGH'!N116</f>
        <v>45721.584499163575</v>
      </c>
      <c r="N68" s="56">
        <f>'4_Sim_NoASF&amp;HIGH'!T116</f>
        <v>140883.37572338054</v>
      </c>
      <c r="O68" s="56">
        <f>'4_Sim_NoASF&amp;HIGH'!U116</f>
        <v>185617.23504379782</v>
      </c>
      <c r="P68" s="56">
        <f>'4_Sim_NoASF&amp;HIGH'!V116</f>
        <v>136888.29754148592</v>
      </c>
      <c r="Q68" s="185">
        <f>'4_Sim_NoASF&amp;HIGH'!W116</f>
        <v>173173.59440857536</v>
      </c>
      <c r="R68" s="57">
        <f>'4_Sim_NoASF&amp;HIGH'!X116</f>
        <v>10145.079029150234</v>
      </c>
      <c r="S68" s="79">
        <f>IF('4_Sim_NoASF&amp;HIGH'!O116&gt;0,'4_Sim_NoASF&amp;HIGH'!O116,0)</f>
        <v>7.0000000000000001E-3</v>
      </c>
      <c r="T68" s="56">
        <f>IF('4_Sim_NoASF&amp;HIGH'!P116&gt;0,'4_Sim_NoASF&amp;HIGH'!P116,0)</f>
        <v>7.0000000000000001E-3</v>
      </c>
      <c r="U68" s="56">
        <f>IF('4_Sim_NoASF&amp;HIGH'!Q116&gt;0,'4_Sim_NoASF&amp;HIGH'!Q116,0)</f>
        <v>0</v>
      </c>
      <c r="V68" s="185">
        <f t="shared" si="6"/>
        <v>1.4E-2</v>
      </c>
      <c r="W68" s="57">
        <f>IF('4_Sim_NoASF&amp;HIGH'!S116&gt;0,'4_Sim_NoASF&amp;HIGH'!S116,0)</f>
        <v>0</v>
      </c>
      <c r="X68" s="79">
        <f>IF('4_Sim_NoASF&amp;HIGH'!O116&gt;0,0,-'4_Sim_NoASF&amp;HIGH'!O116)</f>
        <v>0</v>
      </c>
      <c r="Y68" s="56">
        <f>IF('4_Sim_NoASF&amp;HIGH'!P116&gt;0,0,-'4_Sim_NoASF&amp;HIGH'!P116)</f>
        <v>0</v>
      </c>
      <c r="Z68" s="56">
        <f>IF('4_Sim_NoASF&amp;HIGH'!Q116&gt;0,0,-'4_Sim_NoASF&amp;HIGH'!Q116)</f>
        <v>2.6165172615516559</v>
      </c>
      <c r="AA68" s="185">
        <f t="shared" si="7"/>
        <v>2.6165172615516559</v>
      </c>
      <c r="AB68" s="57">
        <f>IF('4_Sim_NoASF&amp;HIGH'!S116&gt;0,0,-'4_Sim_NoASF&amp;HIGH'!S116)</f>
        <v>37298.294297971013</v>
      </c>
    </row>
    <row r="70" spans="1:28" ht="16.2" thickBot="1" x14ac:dyDescent="0.35">
      <c r="A70" s="40" t="s">
        <v>197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1:28" ht="16.2" thickBot="1" x14ac:dyDescent="0.35">
      <c r="A71" s="80"/>
      <c r="B71" s="493" t="s">
        <v>26</v>
      </c>
      <c r="C71" s="494"/>
      <c r="D71" s="494"/>
      <c r="E71" s="494"/>
      <c r="F71" s="495"/>
      <c r="G71" s="493" t="s">
        <v>27</v>
      </c>
      <c r="H71" s="494"/>
      <c r="I71" s="494"/>
      <c r="J71" s="494"/>
      <c r="K71" s="494"/>
      <c r="L71" s="494"/>
      <c r="M71" s="495"/>
      <c r="N71" s="494" t="s">
        <v>28</v>
      </c>
      <c r="O71" s="494"/>
      <c r="P71" s="494"/>
      <c r="Q71" s="494"/>
      <c r="R71" s="495"/>
      <c r="S71" s="493" t="s">
        <v>112</v>
      </c>
      <c r="T71" s="494"/>
      <c r="U71" s="494"/>
      <c r="V71" s="494"/>
      <c r="W71" s="495"/>
      <c r="X71" s="493" t="s">
        <v>113</v>
      </c>
      <c r="Y71" s="494"/>
      <c r="Z71" s="494"/>
      <c r="AA71" s="494"/>
      <c r="AB71" s="495"/>
    </row>
    <row r="72" spans="1:28" ht="16.2" thickBot="1" x14ac:dyDescent="0.35">
      <c r="A72" s="127"/>
      <c r="B72" s="42" t="s">
        <v>30</v>
      </c>
      <c r="C72" s="42" t="s">
        <v>31</v>
      </c>
      <c r="D72" s="42" t="s">
        <v>32</v>
      </c>
      <c r="E72" s="181" t="s">
        <v>33</v>
      </c>
      <c r="F72" s="42" t="s">
        <v>29</v>
      </c>
      <c r="G72" s="168" t="s">
        <v>30</v>
      </c>
      <c r="H72" s="168" t="s">
        <v>31</v>
      </c>
      <c r="I72" s="168" t="s">
        <v>32</v>
      </c>
      <c r="J72" s="181" t="s">
        <v>33</v>
      </c>
      <c r="K72" s="115" t="s">
        <v>34</v>
      </c>
      <c r="L72" s="168" t="s">
        <v>35</v>
      </c>
      <c r="M72" s="297" t="s">
        <v>43</v>
      </c>
      <c r="N72" s="160" t="s">
        <v>30</v>
      </c>
      <c r="O72" s="42" t="s">
        <v>31</v>
      </c>
      <c r="P72" s="42" t="s">
        <v>32</v>
      </c>
      <c r="Q72" s="181" t="s">
        <v>33</v>
      </c>
      <c r="R72" s="168" t="s">
        <v>29</v>
      </c>
      <c r="S72" s="42" t="s">
        <v>30</v>
      </c>
      <c r="T72" s="42" t="s">
        <v>31</v>
      </c>
      <c r="U72" s="42" t="s">
        <v>32</v>
      </c>
      <c r="V72" s="181" t="s">
        <v>33</v>
      </c>
      <c r="W72" s="42" t="s">
        <v>29</v>
      </c>
      <c r="X72" s="168" t="s">
        <v>30</v>
      </c>
      <c r="Y72" s="168" t="s">
        <v>31</v>
      </c>
      <c r="Z72" s="168" t="s">
        <v>32</v>
      </c>
      <c r="AA72" s="297" t="s">
        <v>33</v>
      </c>
      <c r="AB72" s="168" t="s">
        <v>29</v>
      </c>
    </row>
    <row r="73" spans="1:28" x14ac:dyDescent="0.3">
      <c r="A73" s="212">
        <v>2018</v>
      </c>
      <c r="B73" s="77">
        <f>'5_Sim_ASF&amp;FT'!C104</f>
        <v>754.57999192206978</v>
      </c>
      <c r="C73" s="50">
        <f>'5_Sim_ASF&amp;FT'!D104</f>
        <v>1059.4367831280679</v>
      </c>
      <c r="D73" s="50">
        <f>'5_Sim_ASF&amp;FT'!E104</f>
        <v>97.74707413422972</v>
      </c>
      <c r="E73" s="183">
        <f>'5_Sim_ASF&amp;FT'!F104</f>
        <v>1911.7638491843672</v>
      </c>
      <c r="F73" s="50">
        <f>'5_Sim_ASF&amp;FT'!G104</f>
        <v>4246.4333566721834</v>
      </c>
      <c r="G73" s="77">
        <f>'5_Sim_ASF&amp;FT'!H104</f>
        <v>754.57999192206967</v>
      </c>
      <c r="H73" s="50">
        <f>'5_Sim_ASF&amp;FT'!I104</f>
        <v>1059.4367831280683</v>
      </c>
      <c r="I73" s="50">
        <f>'5_Sim_ASF&amp;FT'!J104</f>
        <v>95.751636940187382</v>
      </c>
      <c r="J73" s="183">
        <f>'5_Sim_ASF&amp;FT'!K104</f>
        <v>1909.7684119903251</v>
      </c>
      <c r="K73" s="50">
        <f>'5_Sim_ASF&amp;FT'!L104</f>
        <v>217.21155814113021</v>
      </c>
      <c r="L73" s="50">
        <f>'5_Sim_ASF&amp;FT'!M104</f>
        <v>12835.395477989521</v>
      </c>
      <c r="M73" s="51">
        <f>'5_Sim_ASF&amp;FT'!N104</f>
        <v>13052.607036130652</v>
      </c>
      <c r="N73" s="50">
        <f>'5_Sim_ASF&amp;FT'!T104</f>
        <v>79291.006026788469</v>
      </c>
      <c r="O73" s="50">
        <f>'5_Sim_ASF&amp;FT'!U104</f>
        <v>79472.188203116209</v>
      </c>
      <c r="P73" s="50">
        <f>'5_Sim_ASF&amp;FT'!V104</f>
        <v>82941.792586116513</v>
      </c>
      <c r="Q73" s="183">
        <f>'5_Sim_ASF&amp;FT'!W104</f>
        <v>79574.558654334222</v>
      </c>
      <c r="R73" s="51">
        <f>'5_Sim_ASF&amp;FT'!X104</f>
        <v>7099.9176596539946</v>
      </c>
      <c r="S73" s="77">
        <f>IF('5_Sim_ASF&amp;FT'!O104&gt;0,'5_Sim_ASF&amp;FT'!O104,0)</f>
        <v>7.0000000000000001E-3</v>
      </c>
      <c r="T73" s="50">
        <f>IF('5_Sim_ASF&amp;FT'!P104&gt;0,'5_Sim_ASF&amp;FT'!P104,0)</f>
        <v>7.0000000000000001E-3</v>
      </c>
      <c r="U73" s="50">
        <f>IF('5_Sim_ASF&amp;FT'!Q104&gt;0,'5_Sim_ASF&amp;FT'!Q104,0)</f>
        <v>2.0024371940423449</v>
      </c>
      <c r="V73" s="183">
        <f>SUM(S73:U73)</f>
        <v>2.0164371940423447</v>
      </c>
      <c r="W73" s="51">
        <f>IF('5_Sim_ASF&amp;FT'!S121&gt;0,'5_Sim_ASF&amp;FT'!S104,0)</f>
        <v>0</v>
      </c>
      <c r="X73" s="77">
        <f>IF('5_Sim_ASF&amp;FT'!O104&gt;0,0,-'5_Sim_ASF&amp;FT'!O104)</f>
        <v>0</v>
      </c>
      <c r="Y73" s="50">
        <f>IF('5_Sim_ASF&amp;FT'!P104&gt;0,0,-'5_Sim_ASF&amp;FT'!P104)</f>
        <v>0</v>
      </c>
      <c r="Z73" s="50">
        <f>IF('5_Sim_ASF&amp;FT'!Q104&gt;0,0,-'5_Sim_ASF&amp;FT'!Q104)</f>
        <v>0</v>
      </c>
      <c r="AA73" s="183">
        <f>SUM(X73:Z73)</f>
        <v>0</v>
      </c>
      <c r="AB73" s="51">
        <f>IF('5_Sim_ASF&amp;FT'!S104&gt;0,0,-'5_Sim_ASF&amp;FT'!S104)</f>
        <v>8806.1666794584671</v>
      </c>
    </row>
    <row r="74" spans="1:28" x14ac:dyDescent="0.3">
      <c r="A74" s="61">
        <v>2019</v>
      </c>
      <c r="B74" s="78">
        <f>'5_Sim_ASF&amp;FT'!C105</f>
        <v>561.87725419345975</v>
      </c>
      <c r="C74" s="53">
        <f>'5_Sim_ASF&amp;FT'!D105</f>
        <v>978.62055164929893</v>
      </c>
      <c r="D74" s="53">
        <f>'5_Sim_ASF&amp;FT'!E105</f>
        <v>106.60699711005822</v>
      </c>
      <c r="E74" s="184">
        <f>'5_Sim_ASF&amp;FT'!F105</f>
        <v>1647.104802952817</v>
      </c>
      <c r="F74" s="53">
        <f>'5_Sim_ASF&amp;FT'!G105</f>
        <v>4256.6280924419825</v>
      </c>
      <c r="G74" s="78">
        <f>'5_Sim_ASF&amp;FT'!H105</f>
        <v>561.87725419345975</v>
      </c>
      <c r="H74" s="53">
        <f>'5_Sim_ASF&amp;FT'!I105</f>
        <v>978.62055164929893</v>
      </c>
      <c r="I74" s="53">
        <f>'5_Sim_ASF&amp;FT'!J105</f>
        <v>106.60699711005827</v>
      </c>
      <c r="J74" s="184">
        <f>'5_Sim_ASF&amp;FT'!K105</f>
        <v>1647.104802952817</v>
      </c>
      <c r="K74" s="53">
        <f>'5_Sim_ASF&amp;FT'!L105</f>
        <v>255.6957068043597</v>
      </c>
      <c r="L74" s="53">
        <f>'5_Sim_ASF&amp;FT'!M105</f>
        <v>12544.244057453763</v>
      </c>
      <c r="M74" s="54">
        <f>'5_Sim_ASF&amp;FT'!N105</f>
        <v>12799.939764258121</v>
      </c>
      <c r="N74" s="53">
        <f>'5_Sim_ASF&amp;FT'!T105</f>
        <v>120463.23769002965</v>
      </c>
      <c r="O74" s="53">
        <f>'5_Sim_ASF&amp;FT'!U105</f>
        <v>95150.627162248667</v>
      </c>
      <c r="P74" s="53">
        <f>'5_Sim_ASF&amp;FT'!V105</f>
        <v>95063.547846455054</v>
      </c>
      <c r="Q74" s="184">
        <f>'5_Sim_ASF&amp;FT'!W105</f>
        <v>103779.88791722326</v>
      </c>
      <c r="R74" s="54">
        <f>'5_Sim_ASF&amp;FT'!X105</f>
        <v>7119.5570386011505</v>
      </c>
      <c r="S74" s="78">
        <f>IF('5_Sim_ASF&amp;FT'!O105&gt;0,'5_Sim_ASF&amp;FT'!O105,0)</f>
        <v>7.0000000000000001E-3</v>
      </c>
      <c r="T74" s="53">
        <f>IF('5_Sim_ASF&amp;FT'!P105&gt;0,'5_Sim_ASF&amp;FT'!P105,0)</f>
        <v>7.0000000000000001E-3</v>
      </c>
      <c r="U74" s="53">
        <f>IF('5_Sim_ASF&amp;FT'!Q105&gt;0,'5_Sim_ASF&amp;FT'!Q105,0)</f>
        <v>7.0000000000000001E-3</v>
      </c>
      <c r="V74" s="184">
        <f t="shared" ref="V74:V85" si="8">SUM(S74:U74)</f>
        <v>2.1000000000000001E-2</v>
      </c>
      <c r="W74" s="54">
        <f>IF('5_Sim_ASF&amp;FT'!S122&gt;0,'5_Sim_ASF&amp;FT'!S105,0)</f>
        <v>0</v>
      </c>
      <c r="X74" s="78">
        <f>IF('5_Sim_ASF&amp;FT'!O105&gt;0,0,-'5_Sim_ASF&amp;FT'!O105)</f>
        <v>0</v>
      </c>
      <c r="Y74" s="53">
        <f>IF('5_Sim_ASF&amp;FT'!P105&gt;0,0,-'5_Sim_ASF&amp;FT'!P105)</f>
        <v>0</v>
      </c>
      <c r="Z74" s="53">
        <f>IF('5_Sim_ASF&amp;FT'!Q105&gt;0,0,-'5_Sim_ASF&amp;FT'!Q105)</f>
        <v>0</v>
      </c>
      <c r="AA74" s="184">
        <f t="shared" ref="AA74:AA85" si="9">SUM(X74:Z74)</f>
        <v>0</v>
      </c>
      <c r="AB74" s="54">
        <f>IF('5_Sim_ASF&amp;FT'!S105&gt;0,0,-'5_Sim_ASF&amp;FT'!S105)</f>
        <v>8543.3046718161386</v>
      </c>
    </row>
    <row r="75" spans="1:28" x14ac:dyDescent="0.3">
      <c r="A75" s="61">
        <v>2020</v>
      </c>
      <c r="B75" s="78">
        <f>'5_Sim_ASF&amp;FT'!C106</f>
        <v>598.0539816307687</v>
      </c>
      <c r="C75" s="53">
        <f>'5_Sim_ASF&amp;FT'!D106</f>
        <v>1044.7322510058739</v>
      </c>
      <c r="D75" s="53">
        <f>'5_Sim_ASF&amp;FT'!E106</f>
        <v>107.15119189481091</v>
      </c>
      <c r="E75" s="184">
        <f>'5_Sim_ASF&amp;FT'!F106</f>
        <v>1749.9374245314536</v>
      </c>
      <c r="F75" s="53">
        <f>'5_Sim_ASF&amp;FT'!G106</f>
        <v>4394.2584044610503</v>
      </c>
      <c r="G75" s="78">
        <f>'5_Sim_ASF&amp;FT'!H106</f>
        <v>598.0539816307687</v>
      </c>
      <c r="H75" s="53">
        <f>'5_Sim_ASF&amp;FT'!I106</f>
        <v>1044.7322510058739</v>
      </c>
      <c r="I75" s="53">
        <f>'5_Sim_ASF&amp;FT'!J106</f>
        <v>107.15119189481094</v>
      </c>
      <c r="J75" s="184">
        <f>'5_Sim_ASF&amp;FT'!K106</f>
        <v>1749.9374245314539</v>
      </c>
      <c r="K75" s="53">
        <f>'5_Sim_ASF&amp;FT'!L106</f>
        <v>266.76157618746333</v>
      </c>
      <c r="L75" s="53">
        <f>'5_Sim_ASF&amp;FT'!M106</f>
        <v>13396.386258662078</v>
      </c>
      <c r="M75" s="54">
        <f>'5_Sim_ASF&amp;FT'!N106</f>
        <v>13663.147834849542</v>
      </c>
      <c r="N75" s="53">
        <f>'5_Sim_ASF&amp;FT'!T106</f>
        <v>130719.66780797245</v>
      </c>
      <c r="O75" s="53">
        <f>'5_Sim_ASF&amp;FT'!U106</f>
        <v>102066.1971504043</v>
      </c>
      <c r="P75" s="53">
        <f>'5_Sim_ASF&amp;FT'!V106</f>
        <v>93029.764739626669</v>
      </c>
      <c r="Q75" s="184">
        <f>'5_Sim_ASF&amp;FT'!W106</f>
        <v>111305.4176415806</v>
      </c>
      <c r="R75" s="54">
        <f>'5_Sim_ASF&amp;FT'!X106</f>
        <v>7330.8938965154348</v>
      </c>
      <c r="S75" s="78">
        <f>IF('5_Sim_ASF&amp;FT'!O106&gt;0,'5_Sim_ASF&amp;FT'!O106,0)</f>
        <v>7.0000000000000001E-3</v>
      </c>
      <c r="T75" s="53">
        <f>IF('5_Sim_ASF&amp;FT'!P106&gt;0,'5_Sim_ASF&amp;FT'!P106,0)</f>
        <v>7.0000000000000001E-3</v>
      </c>
      <c r="U75" s="53">
        <f>IF('5_Sim_ASF&amp;FT'!Q106&gt;0,'5_Sim_ASF&amp;FT'!Q106,0)</f>
        <v>7.0000000000000001E-3</v>
      </c>
      <c r="V75" s="184">
        <f t="shared" si="8"/>
        <v>2.1000000000000001E-2</v>
      </c>
      <c r="W75" s="54">
        <f>IF('5_Sim_ASF&amp;FT'!S123&gt;0,'5_Sim_ASF&amp;FT'!S106,0)</f>
        <v>0</v>
      </c>
      <c r="X75" s="78">
        <f>IF('5_Sim_ASF&amp;FT'!O106&gt;0,0,-'5_Sim_ASF&amp;FT'!O106)</f>
        <v>0</v>
      </c>
      <c r="Y75" s="53">
        <f>IF('5_Sim_ASF&amp;FT'!P106&gt;0,0,-'5_Sim_ASF&amp;FT'!P106)</f>
        <v>0</v>
      </c>
      <c r="Z75" s="53">
        <f>IF('5_Sim_ASF&amp;FT'!Q106&gt;0,0,-'5_Sim_ASF&amp;FT'!Q106)</f>
        <v>0</v>
      </c>
      <c r="AA75" s="184">
        <f t="shared" si="9"/>
        <v>0</v>
      </c>
      <c r="AB75" s="54">
        <f>IF('5_Sim_ASF&amp;FT'!S106&gt;0,0,-'5_Sim_ASF&amp;FT'!S106)</f>
        <v>9268.8824303884903</v>
      </c>
    </row>
    <row r="76" spans="1:28" x14ac:dyDescent="0.3">
      <c r="A76" s="61">
        <v>2021</v>
      </c>
      <c r="B76" s="78">
        <f>'5_Sim_ASF&amp;FT'!C107</f>
        <v>616.30304110557404</v>
      </c>
      <c r="C76" s="53">
        <f>'5_Sim_ASF&amp;FT'!D107</f>
        <v>1095.6521085176423</v>
      </c>
      <c r="D76" s="53">
        <f>'5_Sim_ASF&amp;FT'!E107</f>
        <v>113.79158529482844</v>
      </c>
      <c r="E76" s="184">
        <f>'5_Sim_ASF&amp;FT'!F107</f>
        <v>1825.7467349180447</v>
      </c>
      <c r="F76" s="53">
        <f>'5_Sim_ASF&amp;FT'!G107</f>
        <v>4570.4295967214248</v>
      </c>
      <c r="G76" s="78">
        <f>'5_Sim_ASF&amp;FT'!H107</f>
        <v>616.30304110557415</v>
      </c>
      <c r="H76" s="53">
        <f>'5_Sim_ASF&amp;FT'!I107</f>
        <v>1095.6521085176423</v>
      </c>
      <c r="I76" s="53">
        <f>'5_Sim_ASF&amp;FT'!J107</f>
        <v>113.79158529482845</v>
      </c>
      <c r="J76" s="184">
        <f>'5_Sim_ASF&amp;FT'!K107</f>
        <v>1825.7467349180449</v>
      </c>
      <c r="K76" s="53">
        <f>'5_Sim_ASF&amp;FT'!L107</f>
        <v>276.0885133992723</v>
      </c>
      <c r="L76" s="53">
        <f>'5_Sim_ASF&amp;FT'!M107</f>
        <v>14116.403869099924</v>
      </c>
      <c r="M76" s="54">
        <f>'5_Sim_ASF&amp;FT'!N107</f>
        <v>14392.492382499198</v>
      </c>
      <c r="N76" s="53">
        <f>'5_Sim_ASF&amp;FT'!T107</f>
        <v>138148.36775822513</v>
      </c>
      <c r="O76" s="53">
        <f>'5_Sim_ASF&amp;FT'!U107</f>
        <v>105666.65948066363</v>
      </c>
      <c r="P76" s="53">
        <f>'5_Sim_ASF&amp;FT'!V107</f>
        <v>95665.745022673756</v>
      </c>
      <c r="Q76" s="184">
        <f>'5_Sim_ASF&amp;FT'!W107</f>
        <v>116007.93810386769</v>
      </c>
      <c r="R76" s="54">
        <f>'5_Sim_ASF&amp;FT'!X107</f>
        <v>7575.552558210481</v>
      </c>
      <c r="S76" s="78">
        <f>IF('5_Sim_ASF&amp;FT'!O107&gt;0,'5_Sim_ASF&amp;FT'!O107,0)</f>
        <v>7.0000000000000001E-3</v>
      </c>
      <c r="T76" s="53">
        <f>IF('5_Sim_ASF&amp;FT'!P107&gt;0,'5_Sim_ASF&amp;FT'!P107,0)</f>
        <v>7.0000000000000001E-3</v>
      </c>
      <c r="U76" s="53">
        <f>IF('5_Sim_ASF&amp;FT'!Q107&gt;0,'5_Sim_ASF&amp;FT'!Q107,0)</f>
        <v>7.0000000000000001E-3</v>
      </c>
      <c r="V76" s="184">
        <f t="shared" si="8"/>
        <v>2.1000000000000001E-2</v>
      </c>
      <c r="W76" s="54">
        <f>IF('5_Sim_ASF&amp;FT'!S124&gt;0,'5_Sim_ASF&amp;FT'!S107,0)</f>
        <v>0</v>
      </c>
      <c r="X76" s="78">
        <f>IF('5_Sim_ASF&amp;FT'!O107&gt;0,0,-'5_Sim_ASF&amp;FT'!O107)</f>
        <v>0</v>
      </c>
      <c r="Y76" s="53">
        <f>IF('5_Sim_ASF&amp;FT'!P107&gt;0,0,-'5_Sim_ASF&amp;FT'!P107)</f>
        <v>0</v>
      </c>
      <c r="Z76" s="53">
        <f>IF('5_Sim_ASF&amp;FT'!Q107&gt;0,0,-'5_Sim_ASF&amp;FT'!Q107)</f>
        <v>0</v>
      </c>
      <c r="AA76" s="184">
        <f t="shared" si="9"/>
        <v>0</v>
      </c>
      <c r="AB76" s="54">
        <f>IF('5_Sim_ASF&amp;FT'!S107&gt;0,0,-'5_Sim_ASF&amp;FT'!S107)</f>
        <v>9822.0557857777712</v>
      </c>
    </row>
    <row r="77" spans="1:28" x14ac:dyDescent="0.3">
      <c r="A77" s="61">
        <v>2022</v>
      </c>
      <c r="B77" s="78">
        <f>'5_Sim_ASF&amp;FT'!C108</f>
        <v>635.06465374555034</v>
      </c>
      <c r="C77" s="53">
        <f>'5_Sim_ASF&amp;FT'!D108</f>
        <v>1155.1720487356324</v>
      </c>
      <c r="D77" s="53">
        <f>'5_Sim_ASF&amp;FT'!E108</f>
        <v>121.79844956149549</v>
      </c>
      <c r="E77" s="184">
        <f>'5_Sim_ASF&amp;FT'!F108</f>
        <v>1912.0351520426784</v>
      </c>
      <c r="F77" s="53">
        <f>'5_Sim_ASF&amp;FT'!G108</f>
        <v>4773.3546738357236</v>
      </c>
      <c r="G77" s="78">
        <f>'5_Sim_ASF&amp;FT'!H108</f>
        <v>635.06465374555069</v>
      </c>
      <c r="H77" s="53">
        <f>'5_Sim_ASF&amp;FT'!I108</f>
        <v>1155.1720487356326</v>
      </c>
      <c r="I77" s="53">
        <f>'5_Sim_ASF&amp;FT'!J108</f>
        <v>121.79844956149546</v>
      </c>
      <c r="J77" s="184">
        <f>'5_Sim_ASF&amp;FT'!K108</f>
        <v>1912.0351520426789</v>
      </c>
      <c r="K77" s="53">
        <f>'5_Sim_ASF&amp;FT'!L108</f>
        <v>285.14356530401733</v>
      </c>
      <c r="L77" s="53">
        <f>'5_Sim_ASF&amp;FT'!M108</f>
        <v>14896.336414188394</v>
      </c>
      <c r="M77" s="54">
        <f>'5_Sim_ASF&amp;FT'!N108</f>
        <v>15181.479979492415</v>
      </c>
      <c r="N77" s="53">
        <f>'5_Sim_ASF&amp;FT'!T108</f>
        <v>145804.5460303587</v>
      </c>
      <c r="O77" s="53">
        <f>'5_Sim_ASF&amp;FT'!U108</f>
        <v>108578.08514538934</v>
      </c>
      <c r="P77" s="53">
        <f>'5_Sim_ASF&amp;FT'!V108</f>
        <v>97461.811488170773</v>
      </c>
      <c r="Q77" s="184">
        <f>'5_Sim_ASF&amp;FT'!W108</f>
        <v>120234.38998472493</v>
      </c>
      <c r="R77" s="54">
        <f>'5_Sim_ASF&amp;FT'!X108</f>
        <v>7828.0404371082723</v>
      </c>
      <c r="S77" s="78">
        <f>IF('5_Sim_ASF&amp;FT'!O108&gt;0,'5_Sim_ASF&amp;FT'!O108,0)</f>
        <v>7.0000000000000001E-3</v>
      </c>
      <c r="T77" s="53">
        <f>IF('5_Sim_ASF&amp;FT'!P108&gt;0,'5_Sim_ASF&amp;FT'!P108,0)</f>
        <v>7.0000000000000001E-3</v>
      </c>
      <c r="U77" s="53">
        <f>IF('5_Sim_ASF&amp;FT'!Q108&gt;0,'5_Sim_ASF&amp;FT'!Q108,0)</f>
        <v>7.0000000000000001E-3</v>
      </c>
      <c r="V77" s="184">
        <f t="shared" si="8"/>
        <v>2.1000000000000001E-2</v>
      </c>
      <c r="W77" s="54">
        <f>IF('5_Sim_ASF&amp;FT'!S125&gt;0,'5_Sim_ASF&amp;FT'!S108,0)</f>
        <v>0</v>
      </c>
      <c r="X77" s="78">
        <f>IF('5_Sim_ASF&amp;FT'!O108&gt;0,0,-'5_Sim_ASF&amp;FT'!O108)</f>
        <v>0</v>
      </c>
      <c r="Y77" s="53">
        <f>IF('5_Sim_ASF&amp;FT'!P108&gt;0,0,-'5_Sim_ASF&amp;FT'!P108)</f>
        <v>0</v>
      </c>
      <c r="Z77" s="53">
        <f>IF('5_Sim_ASF&amp;FT'!Q108&gt;0,0,-'5_Sim_ASF&amp;FT'!Q108)</f>
        <v>0</v>
      </c>
      <c r="AA77" s="184">
        <f t="shared" si="9"/>
        <v>0</v>
      </c>
      <c r="AB77" s="54">
        <f>IF('5_Sim_ASF&amp;FT'!S108&gt;0,0,-'5_Sim_ASF&amp;FT'!S108)</f>
        <v>10408.11830565669</v>
      </c>
    </row>
    <row r="78" spans="1:28" x14ac:dyDescent="0.3">
      <c r="A78" s="61">
        <v>2023</v>
      </c>
      <c r="B78" s="78">
        <f>'5_Sim_ASF&amp;FT'!C109</f>
        <v>654.37233036553664</v>
      </c>
      <c r="C78" s="53">
        <f>'5_Sim_ASF&amp;FT'!D109</f>
        <v>1224.5065359427988</v>
      </c>
      <c r="D78" s="53">
        <f>'5_Sim_ASF&amp;FT'!E109</f>
        <v>131.41463781176262</v>
      </c>
      <c r="E78" s="184">
        <f>'5_Sim_ASF&amp;FT'!F109</f>
        <v>2010.2935041200981</v>
      </c>
      <c r="F78" s="53">
        <f>'5_Sim_ASF&amp;FT'!G109</f>
        <v>4999.2282128060733</v>
      </c>
      <c r="G78" s="78">
        <f>'5_Sim_ASF&amp;FT'!H109</f>
        <v>654.37233036553653</v>
      </c>
      <c r="H78" s="53">
        <f>'5_Sim_ASF&amp;FT'!I109</f>
        <v>1224.506535942799</v>
      </c>
      <c r="I78" s="53">
        <f>'5_Sim_ASF&amp;FT'!J109</f>
        <v>131.41463781176247</v>
      </c>
      <c r="J78" s="184">
        <f>'5_Sim_ASF&amp;FT'!K109</f>
        <v>2010.2935041200981</v>
      </c>
      <c r="K78" s="53">
        <f>'5_Sim_ASF&amp;FT'!L109</f>
        <v>294.02329150469586</v>
      </c>
      <c r="L78" s="53">
        <f>'5_Sim_ASF&amp;FT'!M109</f>
        <v>15748.199098584542</v>
      </c>
      <c r="M78" s="54">
        <f>'5_Sim_ASF&amp;FT'!N109</f>
        <v>16042.22239008924</v>
      </c>
      <c r="N78" s="53">
        <f>'5_Sim_ASF&amp;FT'!T109</f>
        <v>153671.5950545122</v>
      </c>
      <c r="O78" s="53">
        <f>'5_Sim_ASF&amp;FT'!U109</f>
        <v>110717.20898043143</v>
      </c>
      <c r="P78" s="53">
        <f>'5_Sim_ASF&amp;FT'!V109</f>
        <v>98351.044615877734</v>
      </c>
      <c r="Q78" s="184">
        <f>'5_Sim_ASF&amp;FT'!W109</f>
        <v>123890.94040290857</v>
      </c>
      <c r="R78" s="54">
        <f>'5_Sim_ASF&amp;FT'!X109</f>
        <v>8074.3433461111299</v>
      </c>
      <c r="S78" s="78">
        <f>IF('5_Sim_ASF&amp;FT'!O109&gt;0,'5_Sim_ASF&amp;FT'!O109,0)</f>
        <v>7.0000000000000001E-3</v>
      </c>
      <c r="T78" s="53">
        <f>IF('5_Sim_ASF&amp;FT'!P109&gt;0,'5_Sim_ASF&amp;FT'!P109,0)</f>
        <v>7.0000000000000001E-3</v>
      </c>
      <c r="U78" s="53">
        <f>IF('5_Sim_ASF&amp;FT'!Q109&gt;0,'5_Sim_ASF&amp;FT'!Q109,0)</f>
        <v>7.0000000000000001E-3</v>
      </c>
      <c r="V78" s="184">
        <f t="shared" si="8"/>
        <v>2.1000000000000001E-2</v>
      </c>
      <c r="W78" s="54">
        <f>IF('5_Sim_ASF&amp;FT'!S126&gt;0,'5_Sim_ASF&amp;FT'!S109,0)</f>
        <v>0</v>
      </c>
      <c r="X78" s="78">
        <f>IF('5_Sim_ASF&amp;FT'!O109&gt;0,0,-'5_Sim_ASF&amp;FT'!O109)</f>
        <v>0</v>
      </c>
      <c r="Y78" s="53">
        <f>IF('5_Sim_ASF&amp;FT'!P109&gt;0,0,-'5_Sim_ASF&amp;FT'!P109)</f>
        <v>0</v>
      </c>
      <c r="Z78" s="53">
        <f>IF('5_Sim_ASF&amp;FT'!Q109&gt;0,0,-'5_Sim_ASF&amp;FT'!Q109)</f>
        <v>0</v>
      </c>
      <c r="AA78" s="184">
        <f t="shared" si="9"/>
        <v>0</v>
      </c>
      <c r="AB78" s="54">
        <f>IF('5_Sim_ASF&amp;FT'!S109&gt;0,0,-'5_Sim_ASF&amp;FT'!S109)</f>
        <v>11042.987177283165</v>
      </c>
    </row>
    <row r="79" spans="1:28" x14ac:dyDescent="0.3">
      <c r="A79" s="61">
        <v>2024</v>
      </c>
      <c r="B79" s="78">
        <f>'5_Sim_ASF&amp;FT'!C110</f>
        <v>674.19514962805385</v>
      </c>
      <c r="C79" s="53">
        <f>'5_Sim_ASF&amp;FT'!D110</f>
        <v>1304.9280067926359</v>
      </c>
      <c r="D79" s="53">
        <f>'5_Sim_ASF&amp;FT'!E110</f>
        <v>142.92181732958917</v>
      </c>
      <c r="E79" s="184">
        <f>'5_Sim_ASF&amp;FT'!F110</f>
        <v>2122.044973750279</v>
      </c>
      <c r="F79" s="53">
        <f>'5_Sim_ASF&amp;FT'!G110</f>
        <v>5255.7127836292912</v>
      </c>
      <c r="G79" s="78">
        <f>'5_Sim_ASF&amp;FT'!H110</f>
        <v>674.19514962805374</v>
      </c>
      <c r="H79" s="53">
        <f>'5_Sim_ASF&amp;FT'!I110</f>
        <v>1304.9280067926359</v>
      </c>
      <c r="I79" s="53">
        <f>'5_Sim_ASF&amp;FT'!J110</f>
        <v>142.92181732958923</v>
      </c>
      <c r="J79" s="184">
        <f>'5_Sim_ASF&amp;FT'!K110</f>
        <v>2122.044973750279</v>
      </c>
      <c r="K79" s="53">
        <f>'5_Sim_ASF&amp;FT'!L110</f>
        <v>301.98366767747814</v>
      </c>
      <c r="L79" s="53">
        <f>'5_Sim_ASF&amp;FT'!M110</f>
        <v>16670.12816449262</v>
      </c>
      <c r="M79" s="54">
        <f>'5_Sim_ASF&amp;FT'!N110</f>
        <v>16972.111832170096</v>
      </c>
      <c r="N79" s="53">
        <f>'5_Sim_ASF&amp;FT'!T110</f>
        <v>161739.67349090389</v>
      </c>
      <c r="O79" s="53">
        <f>'5_Sim_ASF&amp;FT'!U110</f>
        <v>112034.28186917162</v>
      </c>
      <c r="P79" s="53">
        <f>'5_Sim_ASF&amp;FT'!V110</f>
        <v>98304.096962432945</v>
      </c>
      <c r="Q79" s="184">
        <f>'5_Sim_ASF&amp;FT'!W110</f>
        <v>126901.44602113415</v>
      </c>
      <c r="R79" s="54">
        <f>'5_Sim_ASF&amp;FT'!X110</f>
        <v>8328.1416568831282</v>
      </c>
      <c r="S79" s="78">
        <f>IF('5_Sim_ASF&amp;FT'!O110&gt;0,'5_Sim_ASF&amp;FT'!O110,0)</f>
        <v>7.0000000000000001E-3</v>
      </c>
      <c r="T79" s="53">
        <f>IF('5_Sim_ASF&amp;FT'!P110&gt;0,'5_Sim_ASF&amp;FT'!P110,0)</f>
        <v>7.0000000000000001E-3</v>
      </c>
      <c r="U79" s="53">
        <f>IF('5_Sim_ASF&amp;FT'!Q110&gt;0,'5_Sim_ASF&amp;FT'!Q110,0)</f>
        <v>7.0000000000000001E-3</v>
      </c>
      <c r="V79" s="184">
        <f t="shared" si="8"/>
        <v>2.1000000000000001E-2</v>
      </c>
      <c r="W79" s="54">
        <f>IF('5_Sim_ASF&amp;FT'!S127&gt;0,'5_Sim_ASF&amp;FT'!S110,0)</f>
        <v>0</v>
      </c>
      <c r="X79" s="78">
        <f>IF('5_Sim_ASF&amp;FT'!O110&gt;0,0,-'5_Sim_ASF&amp;FT'!O110)</f>
        <v>0</v>
      </c>
      <c r="Y79" s="53">
        <f>IF('5_Sim_ASF&amp;FT'!P110&gt;0,0,-'5_Sim_ASF&amp;FT'!P110)</f>
        <v>0</v>
      </c>
      <c r="Z79" s="53">
        <f>IF('5_Sim_ASF&amp;FT'!Q110&gt;0,0,-'5_Sim_ASF&amp;FT'!Q110)</f>
        <v>0</v>
      </c>
      <c r="AA79" s="184">
        <f t="shared" si="9"/>
        <v>0</v>
      </c>
      <c r="AB79" s="54">
        <f>IF('5_Sim_ASF&amp;FT'!S110&gt;0,0,-'5_Sim_ASF&amp;FT'!S110)</f>
        <v>11716.392048540807</v>
      </c>
    </row>
    <row r="80" spans="1:28" x14ac:dyDescent="0.3">
      <c r="A80" s="61">
        <v>2025</v>
      </c>
      <c r="B80" s="78">
        <f>'5_Sim_ASF&amp;FT'!C111</f>
        <v>694.55410447415068</v>
      </c>
      <c r="C80" s="53">
        <f>'5_Sim_ASF&amp;FT'!D111</f>
        <v>1398.0617169588616</v>
      </c>
      <c r="D80" s="53">
        <f>'5_Sim_ASF&amp;FT'!E111</f>
        <v>156.67922416035537</v>
      </c>
      <c r="E80" s="184">
        <f>'5_Sim_ASF&amp;FT'!F111</f>
        <v>2249.2950455933674</v>
      </c>
      <c r="F80" s="53">
        <f>'5_Sim_ASF&amp;FT'!G111</f>
        <v>5546.1617420867651</v>
      </c>
      <c r="G80" s="78">
        <f>'5_Sim_ASF&amp;FT'!H111</f>
        <v>694.55410447415056</v>
      </c>
      <c r="H80" s="53">
        <f>'5_Sim_ASF&amp;FT'!I111</f>
        <v>1398.0617169588613</v>
      </c>
      <c r="I80" s="53">
        <f>'5_Sim_ASF&amp;FT'!J111</f>
        <v>156.67922416035535</v>
      </c>
      <c r="J80" s="184">
        <f>'5_Sim_ASF&amp;FT'!K111</f>
        <v>2249.2950455933674</v>
      </c>
      <c r="K80" s="53">
        <f>'5_Sim_ASF&amp;FT'!L111</f>
        <v>309.0399714349839</v>
      </c>
      <c r="L80" s="53">
        <f>'5_Sim_ASF&amp;FT'!M111</f>
        <v>17674.300597326175</v>
      </c>
      <c r="M80" s="54">
        <f>'5_Sim_ASF&amp;FT'!N111</f>
        <v>17983.340568761159</v>
      </c>
      <c r="N80" s="53">
        <f>'5_Sim_ASF&amp;FT'!T111</f>
        <v>169999.47865917051</v>
      </c>
      <c r="O80" s="53">
        <f>'5_Sim_ASF&amp;FT'!U111</f>
        <v>112509.22889469525</v>
      </c>
      <c r="P80" s="53">
        <f>'5_Sim_ASF&amp;FT'!V111</f>
        <v>97338.759656801791</v>
      </c>
      <c r="Q80" s="184">
        <f>'5_Sim_ASF&amp;FT'!W111</f>
        <v>129204.76719874733</v>
      </c>
      <c r="R80" s="54">
        <f>'5_Sim_ASF&amp;FT'!X111</f>
        <v>8589.3365589437253</v>
      </c>
      <c r="S80" s="78">
        <f>IF('5_Sim_ASF&amp;FT'!O111&gt;0,'5_Sim_ASF&amp;FT'!O111,0)</f>
        <v>7.0000000000000001E-3</v>
      </c>
      <c r="T80" s="53">
        <f>IF('5_Sim_ASF&amp;FT'!P111&gt;0,'5_Sim_ASF&amp;FT'!P111,0)</f>
        <v>7.0000000000000001E-3</v>
      </c>
      <c r="U80" s="53">
        <f>IF('5_Sim_ASF&amp;FT'!Q111&gt;0,'5_Sim_ASF&amp;FT'!Q111,0)</f>
        <v>7.0000000000000001E-3</v>
      </c>
      <c r="V80" s="184">
        <f t="shared" si="8"/>
        <v>2.1000000000000001E-2</v>
      </c>
      <c r="W80" s="54">
        <f>IF('5_Sim_ASF&amp;FT'!S128&gt;0,'5_Sim_ASF&amp;FT'!S111,0)</f>
        <v>0</v>
      </c>
      <c r="X80" s="78">
        <f>IF('5_Sim_ASF&amp;FT'!O111&gt;0,0,-'5_Sim_ASF&amp;FT'!O111)</f>
        <v>0</v>
      </c>
      <c r="Y80" s="53">
        <f>IF('5_Sim_ASF&amp;FT'!P111&gt;0,0,-'5_Sim_ASF&amp;FT'!P111)</f>
        <v>0</v>
      </c>
      <c r="Z80" s="53">
        <f>IF('5_Sim_ASF&amp;FT'!Q111&gt;0,0,-'5_Sim_ASF&amp;FT'!Q111)</f>
        <v>0</v>
      </c>
      <c r="AA80" s="184">
        <f t="shared" si="9"/>
        <v>0</v>
      </c>
      <c r="AB80" s="54">
        <f>IF('5_Sim_ASF&amp;FT'!S111&gt;0,0,-'5_Sim_ASF&amp;FT'!S111)</f>
        <v>12437.171826674396</v>
      </c>
    </row>
    <row r="81" spans="1:28" x14ac:dyDescent="0.3">
      <c r="A81" s="61">
        <v>2026</v>
      </c>
      <c r="B81" s="78">
        <f>'5_Sim_ASF&amp;FT'!C112</f>
        <v>668.27828109955738</v>
      </c>
      <c r="C81" s="53">
        <f>'5_Sim_ASF&amp;FT'!D112</f>
        <v>1506.7884838466991</v>
      </c>
      <c r="D81" s="53">
        <f>'5_Sim_ASF&amp;FT'!E112</f>
        <v>173.29431458856595</v>
      </c>
      <c r="E81" s="184">
        <f>'5_Sim_ASF&amp;FT'!F112</f>
        <v>2348.3610795348227</v>
      </c>
      <c r="F81" s="53">
        <f>'5_Sim_ASF&amp;FT'!G112</f>
        <v>5892.3125819794277</v>
      </c>
      <c r="G81" s="78">
        <f>'5_Sim_ASF&amp;FT'!H112</f>
        <v>668.27828109955749</v>
      </c>
      <c r="H81" s="53">
        <f>'5_Sim_ASF&amp;FT'!I112</f>
        <v>1506.7884838466994</v>
      </c>
      <c r="I81" s="53">
        <f>'5_Sim_ASF&amp;FT'!J112</f>
        <v>173.2943145885659</v>
      </c>
      <c r="J81" s="184">
        <f>'5_Sim_ASF&amp;FT'!K112</f>
        <v>2348.3610795348227</v>
      </c>
      <c r="K81" s="53">
        <f>'5_Sim_ASF&amp;FT'!L112</f>
        <v>327.26849044295903</v>
      </c>
      <c r="L81" s="53">
        <f>'5_Sim_ASF&amp;FT'!M112</f>
        <v>18795.949219947164</v>
      </c>
      <c r="M81" s="54">
        <f>'5_Sim_ASF&amp;FT'!N112</f>
        <v>19123.217710390123</v>
      </c>
      <c r="N81" s="53">
        <f>'5_Sim_ASF&amp;FT'!T112</f>
        <v>194684.07846252699</v>
      </c>
      <c r="O81" s="53">
        <f>'5_Sim_ASF&amp;FT'!U112</f>
        <v>113058.70225357098</v>
      </c>
      <c r="P81" s="53">
        <f>'5_Sim_ASF&amp;FT'!V112</f>
        <v>96231.3989589946</v>
      </c>
      <c r="Q81" s="184">
        <f>'5_Sim_ASF&amp;FT'!W112</f>
        <v>135045.2658047119</v>
      </c>
      <c r="R81" s="54">
        <f>'5_Sim_ASF&amp;FT'!X112</f>
        <v>8849.0641773649877</v>
      </c>
      <c r="S81" s="78">
        <f>IF('5_Sim_ASF&amp;FT'!O112&gt;0,'5_Sim_ASF&amp;FT'!O112,0)</f>
        <v>7.0000000000000001E-3</v>
      </c>
      <c r="T81" s="53">
        <f>IF('5_Sim_ASF&amp;FT'!P112&gt;0,'5_Sim_ASF&amp;FT'!P112,0)</f>
        <v>7.0000000000000001E-3</v>
      </c>
      <c r="U81" s="53">
        <f>IF('5_Sim_ASF&amp;FT'!Q112&gt;0,'5_Sim_ASF&amp;FT'!Q112,0)</f>
        <v>7.0000000000000001E-3</v>
      </c>
      <c r="V81" s="184">
        <f t="shared" si="8"/>
        <v>2.1000000000000001E-2</v>
      </c>
      <c r="W81" s="54">
        <f>IF('5_Sim_ASF&amp;FT'!S129&gt;0,'5_Sim_ASF&amp;FT'!S112,0)</f>
        <v>0</v>
      </c>
      <c r="X81" s="78">
        <f>IF('5_Sim_ASF&amp;FT'!O112&gt;0,0,-'5_Sim_ASF&amp;FT'!O112)</f>
        <v>0</v>
      </c>
      <c r="Y81" s="53">
        <f>IF('5_Sim_ASF&amp;FT'!P112&gt;0,0,-'5_Sim_ASF&amp;FT'!P112)</f>
        <v>0</v>
      </c>
      <c r="Z81" s="53">
        <f>IF('5_Sim_ASF&amp;FT'!Q112&gt;0,0,-'5_Sim_ASF&amp;FT'!Q112)</f>
        <v>0</v>
      </c>
      <c r="AA81" s="184">
        <f t="shared" si="9"/>
        <v>0</v>
      </c>
      <c r="AB81" s="54">
        <f>IF('5_Sim_ASF&amp;FT'!S112&gt;0,0,-'5_Sim_ASF&amp;FT'!S112)</f>
        <v>13230.898128410696</v>
      </c>
    </row>
    <row r="82" spans="1:28" x14ac:dyDescent="0.3">
      <c r="A82" s="61">
        <v>2027</v>
      </c>
      <c r="B82" s="78">
        <f>'5_Sim_ASF&amp;FT'!C113</f>
        <v>637.40122400748999</v>
      </c>
      <c r="C82" s="53">
        <f>'5_Sim_ASF&amp;FT'!D113</f>
        <v>1632.838276008097</v>
      </c>
      <c r="D82" s="53">
        <f>'5_Sim_ASF&amp;FT'!E113</f>
        <v>193.22725943624582</v>
      </c>
      <c r="E82" s="184">
        <f>'5_Sim_ASF&amp;FT'!F113</f>
        <v>2463.4667594518328</v>
      </c>
      <c r="F82" s="53">
        <f>'5_Sim_ASF&amp;FT'!G113</f>
        <v>6289.1928062194629</v>
      </c>
      <c r="G82" s="78">
        <f>'5_Sim_ASF&amp;FT'!H113</f>
        <v>637.40122400749021</v>
      </c>
      <c r="H82" s="53">
        <f>'5_Sim_ASF&amp;FT'!I113</f>
        <v>1632.838276008097</v>
      </c>
      <c r="I82" s="53">
        <f>'5_Sim_ASF&amp;FT'!J113</f>
        <v>193.22725943624573</v>
      </c>
      <c r="J82" s="184">
        <f>'5_Sim_ASF&amp;FT'!K113</f>
        <v>2463.4667594518323</v>
      </c>
      <c r="K82" s="53">
        <f>'5_Sim_ASF&amp;FT'!L113</f>
        <v>347.56717283445204</v>
      </c>
      <c r="L82" s="53">
        <f>'5_Sim_ASF&amp;FT'!M113</f>
        <v>20072.942553620756</v>
      </c>
      <c r="M82" s="54">
        <f>'5_Sim_ASF&amp;FT'!N113</f>
        <v>20420.509726455213</v>
      </c>
      <c r="N82" s="53">
        <f>'5_Sim_ASF&amp;FT'!T113</f>
        <v>225134.70021100846</v>
      </c>
      <c r="O82" s="53">
        <f>'5_Sim_ASF&amp;FT'!U113</f>
        <v>112864.32094348244</v>
      </c>
      <c r="P82" s="53">
        <f>'5_Sim_ASF&amp;FT'!V113</f>
        <v>94336.056679399597</v>
      </c>
      <c r="Q82" s="184">
        <f>'5_Sim_ASF&amp;FT'!W113</f>
        <v>140460.02978680943</v>
      </c>
      <c r="R82" s="54">
        <f>'5_Sim_ASF&amp;FT'!X113</f>
        <v>9119.1153489397948</v>
      </c>
      <c r="S82" s="78">
        <f>IF('5_Sim_ASF&amp;FT'!O113&gt;0,'5_Sim_ASF&amp;FT'!O113,0)</f>
        <v>7.0000000000000001E-3</v>
      </c>
      <c r="T82" s="53">
        <f>IF('5_Sim_ASF&amp;FT'!P113&gt;0,'5_Sim_ASF&amp;FT'!P113,0)</f>
        <v>7.0000000000000001E-3</v>
      </c>
      <c r="U82" s="53">
        <f>IF('5_Sim_ASF&amp;FT'!Q113&gt;0,'5_Sim_ASF&amp;FT'!Q113,0)</f>
        <v>7.0000000000000001E-3</v>
      </c>
      <c r="V82" s="184">
        <f t="shared" si="8"/>
        <v>2.1000000000000001E-2</v>
      </c>
      <c r="W82" s="54">
        <f>IF('5_Sim_ASF&amp;FT'!S130&gt;0,'5_Sim_ASF&amp;FT'!S113,0)</f>
        <v>0</v>
      </c>
      <c r="X82" s="78">
        <f>IF('5_Sim_ASF&amp;FT'!O113&gt;0,0,-'5_Sim_ASF&amp;FT'!O113)</f>
        <v>0</v>
      </c>
      <c r="Y82" s="53">
        <f>IF('5_Sim_ASF&amp;FT'!P113&gt;0,0,-'5_Sim_ASF&amp;FT'!P113)</f>
        <v>0</v>
      </c>
      <c r="Z82" s="53">
        <f>IF('5_Sim_ASF&amp;FT'!Q113&gt;0,0,-'5_Sim_ASF&amp;FT'!Q113)</f>
        <v>0</v>
      </c>
      <c r="AA82" s="184">
        <f t="shared" si="9"/>
        <v>0</v>
      </c>
      <c r="AB82" s="54">
        <f>IF('5_Sim_ASF&amp;FT'!S113&gt;0,0,-'5_Sim_ASF&amp;FT'!S113)</f>
        <v>14131.309920235748</v>
      </c>
    </row>
    <row r="83" spans="1:28" x14ac:dyDescent="0.3">
      <c r="A83" s="61">
        <v>2028</v>
      </c>
      <c r="B83" s="78">
        <f>'5_Sim_ASF&amp;FT'!C114</f>
        <v>602.64458290966229</v>
      </c>
      <c r="C83" s="53">
        <f>'5_Sim_ASF&amp;FT'!D114</f>
        <v>1779.026075914072</v>
      </c>
      <c r="D83" s="53">
        <f>'5_Sim_ASF&amp;FT'!E114</f>
        <v>217.20174826678078</v>
      </c>
      <c r="E83" s="184">
        <f>'5_Sim_ASF&amp;FT'!F114</f>
        <v>2598.872407090515</v>
      </c>
      <c r="F83" s="53">
        <f>'5_Sim_ASF&amp;FT'!G114</f>
        <v>6742.917425622245</v>
      </c>
      <c r="G83" s="78">
        <f>'5_Sim_ASF&amp;FT'!H114</f>
        <v>602.64458290966206</v>
      </c>
      <c r="H83" s="53">
        <f>'5_Sim_ASF&amp;FT'!I114</f>
        <v>1779.0260759140715</v>
      </c>
      <c r="I83" s="53">
        <f>'5_Sim_ASF&amp;FT'!J114</f>
        <v>217.20174826678081</v>
      </c>
      <c r="J83" s="184">
        <f>'5_Sim_ASF&amp;FT'!K114</f>
        <v>2598.8724070905141</v>
      </c>
      <c r="K83" s="53">
        <f>'5_Sim_ASF&amp;FT'!L114</f>
        <v>369.8393514905851</v>
      </c>
      <c r="L83" s="53">
        <f>'5_Sim_ASF&amp;FT'!M114</f>
        <v>21545.405135380952</v>
      </c>
      <c r="M83" s="54">
        <f>'5_Sim_ASF&amp;FT'!N114</f>
        <v>21915.244486871536</v>
      </c>
      <c r="N83" s="53">
        <f>'5_Sim_ASF&amp;FT'!T114</f>
        <v>262893.0933911677</v>
      </c>
      <c r="O83" s="53">
        <f>'5_Sim_ASF&amp;FT'!U114</f>
        <v>111930.03394493187</v>
      </c>
      <c r="P83" s="53">
        <f>'5_Sim_ASF&amp;FT'!V114</f>
        <v>91702.179545028644</v>
      </c>
      <c r="Q83" s="184">
        <f>'5_Sim_ASF&amp;FT'!W114</f>
        <v>145245.84599448545</v>
      </c>
      <c r="R83" s="54">
        <f>'5_Sim_ASF&amp;FT'!X114</f>
        <v>9399.0442318525511</v>
      </c>
      <c r="S83" s="78">
        <f>IF('5_Sim_ASF&amp;FT'!O114&gt;0,'5_Sim_ASF&amp;FT'!O114,0)</f>
        <v>7.0000000000000001E-3</v>
      </c>
      <c r="T83" s="53">
        <f>IF('5_Sim_ASF&amp;FT'!P114&gt;0,'5_Sim_ASF&amp;FT'!P114,0)</f>
        <v>7.0000000000000001E-3</v>
      </c>
      <c r="U83" s="53">
        <f>IF('5_Sim_ASF&amp;FT'!Q114&gt;0,'5_Sim_ASF&amp;FT'!Q114,0)</f>
        <v>7.0000000000000001E-3</v>
      </c>
      <c r="V83" s="184">
        <f t="shared" si="8"/>
        <v>2.1000000000000001E-2</v>
      </c>
      <c r="W83" s="54">
        <f>IF('5_Sim_ASF&amp;FT'!S131&gt;0,'5_Sim_ASF&amp;FT'!S114,0)</f>
        <v>0</v>
      </c>
      <c r="X83" s="78">
        <f>IF('5_Sim_ASF&amp;FT'!O114&gt;0,0,-'5_Sim_ASF&amp;FT'!O114)</f>
        <v>0</v>
      </c>
      <c r="Y83" s="53">
        <f>IF('5_Sim_ASF&amp;FT'!P114&gt;0,0,-'5_Sim_ASF&amp;FT'!P114)</f>
        <v>0</v>
      </c>
      <c r="Z83" s="53">
        <f>IF('5_Sim_ASF&amp;FT'!Q114&gt;0,0,-'5_Sim_ASF&amp;FT'!Q114)</f>
        <v>0</v>
      </c>
      <c r="AA83" s="184">
        <f t="shared" si="9"/>
        <v>0</v>
      </c>
      <c r="AB83" s="54">
        <f>IF('5_Sim_ASF&amp;FT'!S114&gt;0,0,-'5_Sim_ASF&amp;FT'!S114)</f>
        <v>15172.320061249287</v>
      </c>
    </row>
    <row r="84" spans="1:28" x14ac:dyDescent="0.3">
      <c r="A84" s="61">
        <v>2029</v>
      </c>
      <c r="B84" s="78">
        <f>'5_Sim_ASF&amp;FT'!C115</f>
        <v>565.09113635745518</v>
      </c>
      <c r="C84" s="53">
        <f>'5_Sim_ASF&amp;FT'!D115</f>
        <v>1949.2239031014785</v>
      </c>
      <c r="D84" s="53">
        <f>'5_Sim_ASF&amp;FT'!E115</f>
        <v>249.77289838665078</v>
      </c>
      <c r="E84" s="184">
        <f>'5_Sim_ASF&amp;FT'!F115</f>
        <v>2764.0879378455847</v>
      </c>
      <c r="F84" s="53">
        <f>'5_Sim_ASF&amp;FT'!G115</f>
        <v>7228.3187349214149</v>
      </c>
      <c r="G84" s="78">
        <f>'5_Sim_ASF&amp;FT'!H115</f>
        <v>565.09113635745518</v>
      </c>
      <c r="H84" s="53">
        <f>'5_Sim_ASF&amp;FT'!I115</f>
        <v>1949.2239031014792</v>
      </c>
      <c r="I84" s="53">
        <f>'5_Sim_ASF&amp;FT'!J115</f>
        <v>242.51623835688295</v>
      </c>
      <c r="J84" s="184">
        <f>'5_Sim_ASF&amp;FT'!K115</f>
        <v>2756.831277815817</v>
      </c>
      <c r="K84" s="53">
        <f>'5_Sim_ASF&amp;FT'!L115</f>
        <v>398.63719205585824</v>
      </c>
      <c r="L84" s="53">
        <f>'5_Sim_ASF&amp;FT'!M115</f>
        <v>23409.480879566305</v>
      </c>
      <c r="M84" s="54">
        <f>'5_Sim_ASF&amp;FT'!N115</f>
        <v>23808.118071622164</v>
      </c>
      <c r="N84" s="53">
        <f>'5_Sim_ASF&amp;FT'!T115</f>
        <v>310478.60740703589</v>
      </c>
      <c r="O84" s="53">
        <f>'5_Sim_ASF&amp;FT'!U115</f>
        <v>110468.17475220919</v>
      </c>
      <c r="P84" s="53">
        <f>'5_Sim_ASF&amp;FT'!V115</f>
        <v>90080.311418796278</v>
      </c>
      <c r="Q84" s="184">
        <f>'5_Sim_ASF&amp;FT'!W115</f>
        <v>149672.5089522108</v>
      </c>
      <c r="R84" s="54">
        <f>'5_Sim_ASF&amp;FT'!X115</f>
        <v>9671.9767463912322</v>
      </c>
      <c r="S84" s="78">
        <f>IF('5_Sim_ASF&amp;FT'!O115&gt;0,'5_Sim_ASF&amp;FT'!O115,0)</f>
        <v>7.0000000000000001E-3</v>
      </c>
      <c r="T84" s="53">
        <f>IF('5_Sim_ASF&amp;FT'!P115&gt;0,'5_Sim_ASF&amp;FT'!P115,0)</f>
        <v>7.0000000000000001E-3</v>
      </c>
      <c r="U84" s="53">
        <f>IF('5_Sim_ASF&amp;FT'!Q115&gt;0,'5_Sim_ASF&amp;FT'!Q115,0)</f>
        <v>7.2636600297678173</v>
      </c>
      <c r="V84" s="184">
        <f t="shared" si="8"/>
        <v>7.2776600297678176</v>
      </c>
      <c r="W84" s="54">
        <f>IF('5_Sim_ASF&amp;FT'!S132&gt;0,'5_Sim_ASF&amp;FT'!S115,0)</f>
        <v>0</v>
      </c>
      <c r="X84" s="78">
        <f>IF('5_Sim_ASF&amp;FT'!O115&gt;0,0,-'5_Sim_ASF&amp;FT'!O115)</f>
        <v>0</v>
      </c>
      <c r="Y84" s="53">
        <f>IF('5_Sim_ASF&amp;FT'!P115&gt;0,0,-'5_Sim_ASF&amp;FT'!P115)</f>
        <v>0</v>
      </c>
      <c r="Z84" s="53">
        <f>IF('5_Sim_ASF&amp;FT'!Q115&gt;0,0,-'5_Sim_ASF&amp;FT'!Q115)</f>
        <v>0</v>
      </c>
      <c r="AA84" s="184">
        <f t="shared" si="9"/>
        <v>0</v>
      </c>
      <c r="AB84" s="54">
        <f>IF('5_Sim_ASF&amp;FT'!S115&gt;0,0,-'5_Sim_ASF&amp;FT'!S115)</f>
        <v>16579.792336700746</v>
      </c>
    </row>
    <row r="85" spans="1:28" ht="16.2" thickBot="1" x14ac:dyDescent="0.35">
      <c r="A85" s="213">
        <v>2030</v>
      </c>
      <c r="B85" s="79">
        <f>'5_Sim_ASF&amp;FT'!C116</f>
        <v>525.30313118242611</v>
      </c>
      <c r="C85" s="56">
        <f>'5_Sim_ASF&amp;FT'!D116</f>
        <v>2147.5765963344479</v>
      </c>
      <c r="D85" s="56">
        <f>'5_Sim_ASF&amp;FT'!E116</f>
        <v>294.36734864933823</v>
      </c>
      <c r="E85" s="185">
        <f>'5_Sim_ASF&amp;FT'!F116</f>
        <v>2967.2470761662116</v>
      </c>
      <c r="F85" s="56">
        <f>'5_Sim_ASF&amp;FT'!G116</f>
        <v>7799.0957311912025</v>
      </c>
      <c r="G85" s="79">
        <f>'5_Sim_ASF&amp;FT'!H116</f>
        <v>525.30313118242611</v>
      </c>
      <c r="H85" s="56">
        <f>'5_Sim_ASF&amp;FT'!I116</f>
        <v>2147.576596334447</v>
      </c>
      <c r="I85" s="56">
        <f>'5_Sim_ASF&amp;FT'!J116</f>
        <v>268.63618258448224</v>
      </c>
      <c r="J85" s="185">
        <f>'5_Sim_ASF&amp;FT'!K116</f>
        <v>2941.515910101356</v>
      </c>
      <c r="K85" s="56">
        <f>'5_Sim_ASF&amp;FT'!L116</f>
        <v>436.55025368364164</v>
      </c>
      <c r="L85" s="56">
        <f>'5_Sim_ASF&amp;FT'!M116</f>
        <v>25758.095394331263</v>
      </c>
      <c r="M85" s="57">
        <f>'5_Sim_ASF&amp;FT'!N116</f>
        <v>26194.645648014903</v>
      </c>
      <c r="N85" s="56">
        <f>'5_Sim_ASF&amp;FT'!T116</f>
        <v>326460.56246862264</v>
      </c>
      <c r="O85" s="56">
        <f>'5_Sim_ASF&amp;FT'!U116</f>
        <v>110314.98533875556</v>
      </c>
      <c r="P85" s="56">
        <f>'5_Sim_ASF&amp;FT'!V116</f>
        <v>90011.215349436519</v>
      </c>
      <c r="Q85" s="185">
        <f>'5_Sim_ASF&amp;FT'!W116</f>
        <v>147060.53576204847</v>
      </c>
      <c r="R85" s="57">
        <f>'5_Sim_ASF&amp;FT'!X116</f>
        <v>9702.4354960224446</v>
      </c>
      <c r="S85" s="79">
        <f>IF('5_Sim_ASF&amp;FT'!O116&gt;0,'5_Sim_ASF&amp;FT'!O116,0)</f>
        <v>7.0000000000000001E-3</v>
      </c>
      <c r="T85" s="56">
        <f>IF('5_Sim_ASF&amp;FT'!P116&gt;0,'5_Sim_ASF&amp;FT'!P116,0)</f>
        <v>7.0000000000000001E-3</v>
      </c>
      <c r="U85" s="56">
        <f>IF('5_Sim_ASF&amp;FT'!Q116&gt;0,'5_Sim_ASF&amp;FT'!Q116,0)</f>
        <v>25.738166064856046</v>
      </c>
      <c r="V85" s="185">
        <f t="shared" si="8"/>
        <v>25.752166064856045</v>
      </c>
      <c r="W85" s="57">
        <f>IF('5_Sim_ASF&amp;FT'!S133&gt;0,'5_Sim_ASF&amp;FT'!S116,0)</f>
        <v>0</v>
      </c>
      <c r="X85" s="79">
        <f>IF('5_Sim_ASF&amp;FT'!O116&gt;0,0,-'5_Sim_ASF&amp;FT'!O116)</f>
        <v>0</v>
      </c>
      <c r="Y85" s="56">
        <f>IF('5_Sim_ASF&amp;FT'!P116&gt;0,0,-'5_Sim_ASF&amp;FT'!P116)</f>
        <v>0</v>
      </c>
      <c r="Z85" s="56">
        <f>IF('5_Sim_ASF&amp;FT'!Q116&gt;0,0,-'5_Sim_ASF&amp;FT'!Q116)</f>
        <v>0</v>
      </c>
      <c r="AA85" s="185">
        <f t="shared" si="9"/>
        <v>0</v>
      </c>
      <c r="AB85" s="57">
        <f>IF('5_Sim_ASF&amp;FT'!S116&gt;0,0,-'5_Sim_ASF&amp;FT'!S116)</f>
        <v>18395.542916823702</v>
      </c>
    </row>
    <row r="86" spans="1:28" x14ac:dyDescent="0.3">
      <c r="A86" s="61"/>
      <c r="B86" s="53"/>
      <c r="C86" s="53"/>
      <c r="D86" s="53"/>
      <c r="E86" s="184"/>
      <c r="F86" s="53"/>
      <c r="G86" s="53"/>
      <c r="H86" s="53"/>
      <c r="I86" s="53"/>
      <c r="J86" s="184"/>
      <c r="K86" s="53"/>
      <c r="L86" s="53"/>
      <c r="M86" s="184"/>
      <c r="N86" s="53"/>
      <c r="O86" s="53"/>
      <c r="P86" s="53"/>
      <c r="Q86" s="184"/>
      <c r="R86" s="53"/>
      <c r="S86" s="53"/>
      <c r="T86" s="53"/>
      <c r="U86" s="53"/>
      <c r="V86" s="184"/>
      <c r="W86" s="53"/>
      <c r="X86" s="53"/>
      <c r="Y86" s="53"/>
      <c r="Z86" s="53"/>
      <c r="AA86" s="184"/>
      <c r="AB86" s="53"/>
    </row>
    <row r="87" spans="1:28" x14ac:dyDescent="0.3">
      <c r="A87" s="61"/>
      <c r="B87" s="53"/>
      <c r="C87" s="53"/>
      <c r="D87" s="53"/>
      <c r="E87" s="184"/>
      <c r="F87" s="53"/>
      <c r="G87" s="53"/>
      <c r="H87" s="53"/>
      <c r="I87" s="53"/>
      <c r="J87" s="184"/>
      <c r="K87" s="53"/>
      <c r="L87" s="53"/>
      <c r="M87" s="184"/>
      <c r="N87" s="53"/>
      <c r="O87" s="53"/>
      <c r="P87" s="53"/>
      <c r="Q87" s="184"/>
      <c r="R87" s="53"/>
      <c r="S87" s="53"/>
      <c r="T87" s="53"/>
      <c r="U87" s="53"/>
      <c r="V87" s="184"/>
      <c r="W87" s="53"/>
      <c r="X87" s="53"/>
      <c r="Y87" s="53"/>
      <c r="Z87" s="53"/>
      <c r="AA87" s="184"/>
      <c r="AB87" s="53"/>
    </row>
    <row r="88" spans="1:28" ht="16.2" thickBot="1" x14ac:dyDescent="0.35">
      <c r="A88" s="85" t="s">
        <v>111</v>
      </c>
    </row>
    <row r="89" spans="1:28" ht="16.2" thickBot="1" x14ac:dyDescent="0.35">
      <c r="A89" s="80"/>
      <c r="B89" s="493" t="s">
        <v>26</v>
      </c>
      <c r="C89" s="494"/>
      <c r="D89" s="494"/>
      <c r="E89" s="494"/>
      <c r="F89" s="495"/>
      <c r="G89" s="493" t="s">
        <v>27</v>
      </c>
      <c r="H89" s="494"/>
      <c r="I89" s="494"/>
      <c r="J89" s="494"/>
      <c r="K89" s="494"/>
      <c r="L89" s="494"/>
      <c r="M89" s="495"/>
      <c r="N89" s="494" t="s">
        <v>28</v>
      </c>
      <c r="O89" s="494"/>
      <c r="P89" s="494"/>
      <c r="Q89" s="494"/>
      <c r="R89" s="495"/>
      <c r="S89" s="493" t="s">
        <v>112</v>
      </c>
      <c r="T89" s="494"/>
      <c r="U89" s="494"/>
      <c r="V89" s="494"/>
      <c r="W89" s="495"/>
      <c r="X89" s="493" t="s">
        <v>113</v>
      </c>
      <c r="Y89" s="494"/>
      <c r="Z89" s="494"/>
      <c r="AA89" s="494"/>
      <c r="AB89" s="495"/>
    </row>
    <row r="90" spans="1:28" ht="16.2" thickBot="1" x14ac:dyDescent="0.35">
      <c r="A90" s="127"/>
      <c r="B90" s="42" t="s">
        <v>30</v>
      </c>
      <c r="C90" s="42" t="s">
        <v>31</v>
      </c>
      <c r="D90" s="42" t="s">
        <v>32</v>
      </c>
      <c r="E90" s="181" t="s">
        <v>33</v>
      </c>
      <c r="F90" s="42" t="s">
        <v>29</v>
      </c>
      <c r="G90" s="42" t="s">
        <v>30</v>
      </c>
      <c r="H90" s="42" t="s">
        <v>31</v>
      </c>
      <c r="I90" s="42" t="s">
        <v>32</v>
      </c>
      <c r="J90" s="181" t="s">
        <v>33</v>
      </c>
      <c r="K90" s="43" t="s">
        <v>34</v>
      </c>
      <c r="L90" s="42" t="s">
        <v>35</v>
      </c>
      <c r="M90" s="181" t="s">
        <v>43</v>
      </c>
      <c r="N90" s="160" t="s">
        <v>30</v>
      </c>
      <c r="O90" s="42" t="s">
        <v>31</v>
      </c>
      <c r="P90" s="42" t="s">
        <v>32</v>
      </c>
      <c r="Q90" s="181" t="s">
        <v>33</v>
      </c>
      <c r="R90" s="168" t="s">
        <v>29</v>
      </c>
      <c r="S90" s="168" t="s">
        <v>30</v>
      </c>
      <c r="T90" s="168" t="s">
        <v>31</v>
      </c>
      <c r="U90" s="168" t="s">
        <v>32</v>
      </c>
      <c r="V90" s="297" t="s">
        <v>33</v>
      </c>
      <c r="W90" s="168" t="s">
        <v>29</v>
      </c>
      <c r="X90" s="42" t="s">
        <v>30</v>
      </c>
      <c r="Y90" s="42" t="s">
        <v>31</v>
      </c>
      <c r="Z90" s="42" t="s">
        <v>32</v>
      </c>
      <c r="AA90" s="181" t="s">
        <v>33</v>
      </c>
      <c r="AB90" s="42" t="s">
        <v>29</v>
      </c>
    </row>
    <row r="91" spans="1:28" x14ac:dyDescent="0.3">
      <c r="A91" s="295">
        <v>2019</v>
      </c>
      <c r="B91" s="216"/>
      <c r="C91" s="217"/>
      <c r="D91" s="217"/>
      <c r="E91" s="217"/>
      <c r="F91" s="218"/>
      <c r="G91" s="216"/>
      <c r="H91" s="217"/>
      <c r="I91" s="217"/>
      <c r="J91" s="217"/>
      <c r="K91" s="217"/>
      <c r="L91" s="217"/>
      <c r="M91" s="218"/>
      <c r="N91" s="216"/>
      <c r="O91" s="217"/>
      <c r="P91" s="217"/>
      <c r="Q91" s="217"/>
      <c r="R91" s="217"/>
      <c r="S91" s="381"/>
      <c r="T91" s="382"/>
      <c r="U91" s="382"/>
      <c r="V91" s="382"/>
      <c r="W91" s="383"/>
      <c r="X91" s="381"/>
      <c r="Y91" s="382"/>
      <c r="Z91" s="382"/>
      <c r="AA91" s="382"/>
      <c r="AB91" s="383"/>
    </row>
    <row r="92" spans="1:28" x14ac:dyDescent="0.3">
      <c r="A92" s="214" t="s">
        <v>70</v>
      </c>
      <c r="B92" s="219">
        <f t="shared" ref="B92:R92" si="10">B23/B6*100-100</f>
        <v>-27.810723982680912</v>
      </c>
      <c r="C92" s="220">
        <f t="shared" si="10"/>
        <v>-11.040501308822172</v>
      </c>
      <c r="D92" s="220">
        <f t="shared" si="10"/>
        <v>5.3320216028380827</v>
      </c>
      <c r="E92" s="298">
        <f>E23/E6*100-100</f>
        <v>-16.797998615460173</v>
      </c>
      <c r="F92" s="222">
        <f t="shared" si="10"/>
        <v>2.129010976879016</v>
      </c>
      <c r="G92" s="219">
        <f t="shared" si="10"/>
        <v>-27.810723982680912</v>
      </c>
      <c r="H92" s="220">
        <f t="shared" si="10"/>
        <v>-11.040501308822215</v>
      </c>
      <c r="I92" s="220">
        <f t="shared" si="10"/>
        <v>5.3320216028381253</v>
      </c>
      <c r="J92" s="298">
        <f t="shared" si="10"/>
        <v>-16.797998615460202</v>
      </c>
      <c r="K92" s="220">
        <f t="shared" si="10"/>
        <v>12.952295155844283</v>
      </c>
      <c r="L92" s="220">
        <f t="shared" si="10"/>
        <v>-7.6581200304932935</v>
      </c>
      <c r="M92" s="222">
        <f t="shared" si="10"/>
        <v>-7.325024578621381</v>
      </c>
      <c r="N92" s="219">
        <f t="shared" si="10"/>
        <v>43.790230597871584</v>
      </c>
      <c r="O92" s="220">
        <f t="shared" si="10"/>
        <v>14.192411886149415</v>
      </c>
      <c r="P92" s="220">
        <f t="shared" si="10"/>
        <v>10.960651062867981</v>
      </c>
      <c r="Q92" s="298">
        <f t="shared" si="10"/>
        <v>24.106325848594821</v>
      </c>
      <c r="R92" s="220">
        <f t="shared" si="10"/>
        <v>0.27193950241517939</v>
      </c>
      <c r="S92" s="384">
        <f t="shared" ref="S92:AB92" si="11">IF(S6=0,"NA",S23/S6*100-100)</f>
        <v>0</v>
      </c>
      <c r="T92" s="385">
        <f t="shared" si="11"/>
        <v>0</v>
      </c>
      <c r="U92" s="385">
        <f t="shared" si="11"/>
        <v>0</v>
      </c>
      <c r="V92" s="385">
        <f t="shared" si="11"/>
        <v>0</v>
      </c>
      <c r="W92" s="386" t="str">
        <f t="shared" si="11"/>
        <v>NA</v>
      </c>
      <c r="X92" s="384" t="str">
        <f t="shared" si="11"/>
        <v>NA</v>
      </c>
      <c r="Y92" s="385" t="str">
        <f t="shared" si="11"/>
        <v>NA</v>
      </c>
      <c r="Z92" s="385" t="str">
        <f t="shared" si="11"/>
        <v>NA</v>
      </c>
      <c r="AA92" s="385" t="str">
        <f t="shared" si="11"/>
        <v>NA</v>
      </c>
      <c r="AB92" s="386">
        <f t="shared" si="11"/>
        <v>-11.639426207023845</v>
      </c>
    </row>
    <row r="93" spans="1:28" x14ac:dyDescent="0.3">
      <c r="A93" s="214" t="s">
        <v>71</v>
      </c>
      <c r="B93" s="219">
        <f t="shared" ref="B93:R93" si="12">B40/B6*100-100</f>
        <v>-28.31628362327271</v>
      </c>
      <c r="C93" s="220">
        <f t="shared" si="12"/>
        <v>-7.5797644760521052</v>
      </c>
      <c r="D93" s="220">
        <f t="shared" si="12"/>
        <v>8.5624598013347821</v>
      </c>
      <c r="E93" s="286">
        <f t="shared" si="12"/>
        <v>-14.908662464313892</v>
      </c>
      <c r="F93" s="222">
        <f t="shared" si="12"/>
        <v>2.8034883775431183</v>
      </c>
      <c r="G93" s="219">
        <f t="shared" si="12"/>
        <v>-28.316283623272724</v>
      </c>
      <c r="H93" s="220">
        <f t="shared" si="12"/>
        <v>-7.5797644760521479</v>
      </c>
      <c r="I93" s="220">
        <f t="shared" si="12"/>
        <v>8.5624598013347679</v>
      </c>
      <c r="J93" s="286">
        <f t="shared" si="12"/>
        <v>-14.90866246431392</v>
      </c>
      <c r="K93" s="220">
        <f t="shared" si="12"/>
        <v>17.251938874376776</v>
      </c>
      <c r="L93" s="220">
        <f t="shared" si="12"/>
        <v>-3.6419937081073499</v>
      </c>
      <c r="M93" s="222">
        <f t="shared" si="12"/>
        <v>-3.3043161867172444</v>
      </c>
      <c r="N93" s="219">
        <f t="shared" si="12"/>
        <v>43.745888660245868</v>
      </c>
      <c r="O93" s="220">
        <f t="shared" si="12"/>
        <v>21.191698825585576</v>
      </c>
      <c r="P93" s="220">
        <f t="shared" si="12"/>
        <v>15.700627247281076</v>
      </c>
      <c r="Q93" s="286">
        <f t="shared" si="12"/>
        <v>28.318573771201272</v>
      </c>
      <c r="R93" s="220">
        <f t="shared" si="12"/>
        <v>0.26117724340646475</v>
      </c>
      <c r="S93" s="384">
        <f t="shared" ref="S93:AB93" si="13">IF(S6=0,"NA",S40/S6*100-100)</f>
        <v>0</v>
      </c>
      <c r="T93" s="385">
        <f t="shared" si="13"/>
        <v>0</v>
      </c>
      <c r="U93" s="385">
        <f t="shared" si="13"/>
        <v>0</v>
      </c>
      <c r="V93" s="385">
        <f t="shared" si="13"/>
        <v>0</v>
      </c>
      <c r="W93" s="386" t="str">
        <f t="shared" si="13"/>
        <v>NA</v>
      </c>
      <c r="X93" s="384" t="str">
        <f t="shared" si="13"/>
        <v>NA</v>
      </c>
      <c r="Y93" s="385" t="str">
        <f t="shared" si="13"/>
        <v>NA</v>
      </c>
      <c r="Z93" s="385" t="str">
        <f t="shared" si="13"/>
        <v>NA</v>
      </c>
      <c r="AA93" s="385" t="str">
        <f t="shared" si="13"/>
        <v>NA</v>
      </c>
      <c r="AB93" s="386">
        <f t="shared" si="13"/>
        <v>-6.0916456513164832</v>
      </c>
    </row>
    <row r="94" spans="1:28" x14ac:dyDescent="0.3">
      <c r="A94" s="214" t="s">
        <v>72</v>
      </c>
      <c r="B94" s="219">
        <f t="shared" ref="B94:R94" si="14">B57/B6*100-100</f>
        <v>-0.70867472057565806</v>
      </c>
      <c r="C94" s="220">
        <f t="shared" si="14"/>
        <v>3.9082936023363715</v>
      </c>
      <c r="D94" s="220">
        <f t="shared" si="14"/>
        <v>3.0748311587696691</v>
      </c>
      <c r="E94" s="286">
        <f t="shared" si="14"/>
        <v>2.0502041886741438</v>
      </c>
      <c r="F94" s="222">
        <f t="shared" si="14"/>
        <v>0.64200684671480701</v>
      </c>
      <c r="G94" s="219">
        <f t="shared" si="14"/>
        <v>-0.70867472057562964</v>
      </c>
      <c r="H94" s="220">
        <f t="shared" si="14"/>
        <v>3.9082936023363288</v>
      </c>
      <c r="I94" s="220">
        <f t="shared" si="14"/>
        <v>3.0748311587696691</v>
      </c>
      <c r="J94" s="286">
        <f t="shared" si="14"/>
        <v>2.0502041886741438</v>
      </c>
      <c r="K94" s="220">
        <f t="shared" si="14"/>
        <v>2.5967096458522576</v>
      </c>
      <c r="L94" s="220">
        <f t="shared" si="14"/>
        <v>4.1410906855261942</v>
      </c>
      <c r="M94" s="222">
        <f t="shared" si="14"/>
        <v>4.1161311543560544</v>
      </c>
      <c r="N94" s="219">
        <f>N57/N6*100-100</f>
        <v>-3.2453045952294701E-2</v>
      </c>
      <c r="O94" s="220">
        <f t="shared" si="14"/>
        <v>6.1214907167378385</v>
      </c>
      <c r="P94" s="220">
        <f t="shared" si="14"/>
        <v>4.2588038342267396</v>
      </c>
      <c r="Q94" s="286">
        <f t="shared" si="14"/>
        <v>3.6605405348579154</v>
      </c>
      <c r="R94" s="220">
        <f t="shared" si="14"/>
        <v>-1.3887928131978811E-2</v>
      </c>
      <c r="S94" s="384">
        <f t="shared" ref="S94:AB94" si="15">IF(S6=0,"NA",S57/S6*100-100)</f>
        <v>0</v>
      </c>
      <c r="T94" s="385">
        <f t="shared" si="15"/>
        <v>0</v>
      </c>
      <c r="U94" s="385">
        <f t="shared" si="15"/>
        <v>0</v>
      </c>
      <c r="V94" s="385">
        <f t="shared" si="15"/>
        <v>0</v>
      </c>
      <c r="W94" s="386" t="str">
        <f t="shared" si="15"/>
        <v>NA</v>
      </c>
      <c r="X94" s="384" t="str">
        <f t="shared" si="15"/>
        <v>NA</v>
      </c>
      <c r="Y94" s="385" t="str">
        <f t="shared" si="15"/>
        <v>NA</v>
      </c>
      <c r="Z94" s="385" t="str">
        <f t="shared" si="15"/>
        <v>NA</v>
      </c>
      <c r="AA94" s="385" t="str">
        <f t="shared" si="15"/>
        <v>NA</v>
      </c>
      <c r="AB94" s="386">
        <f t="shared" si="15"/>
        <v>5.7015681406062129</v>
      </c>
    </row>
    <row r="95" spans="1:28" x14ac:dyDescent="0.3">
      <c r="A95" s="214" t="s">
        <v>198</v>
      </c>
      <c r="B95" s="219">
        <f>B74/B6*100-100</f>
        <v>-27.75279511880278</v>
      </c>
      <c r="C95" s="220">
        <f t="shared" ref="C95:R95" si="16">C74/C6*100-100</f>
        <v>-10.953265817733723</v>
      </c>
      <c r="D95" s="220">
        <f t="shared" si="16"/>
        <v>5.4496507967402863</v>
      </c>
      <c r="E95" s="286">
        <f t="shared" si="16"/>
        <v>-16.720733486323113</v>
      </c>
      <c r="F95" s="222">
        <f t="shared" si="16"/>
        <v>-0.36631704699894385</v>
      </c>
      <c r="G95" s="219">
        <f t="shared" si="16"/>
        <v>-27.75279511880278</v>
      </c>
      <c r="H95" s="220">
        <f t="shared" si="16"/>
        <v>-10.953265817733765</v>
      </c>
      <c r="I95" s="220">
        <f t="shared" si="16"/>
        <v>5.4496507967403147</v>
      </c>
      <c r="J95" s="286">
        <f t="shared" si="16"/>
        <v>-16.720733486323141</v>
      </c>
      <c r="K95" s="220">
        <f t="shared" si="16"/>
        <v>16.042552573152321</v>
      </c>
      <c r="L95" s="220">
        <f t="shared" si="16"/>
        <v>-6.4817253609169825</v>
      </c>
      <c r="M95" s="222">
        <f t="shared" si="16"/>
        <v>-6.1176989951836873</v>
      </c>
      <c r="N95" s="219">
        <f t="shared" si="16"/>
        <v>43.624383106742584</v>
      </c>
      <c r="O95" s="220">
        <f t="shared" si="16"/>
        <v>14.019374281775271</v>
      </c>
      <c r="P95" s="220">
        <f t="shared" si="16"/>
        <v>10.76858214163849</v>
      </c>
      <c r="Q95" s="286">
        <f t="shared" si="16"/>
        <v>23.933160510995762</v>
      </c>
      <c r="R95" s="220">
        <f t="shared" si="16"/>
        <v>-3.8012428633048927</v>
      </c>
      <c r="S95" s="384">
        <f>IF(S6=0,"NA",S74/S6*100-100)</f>
        <v>0</v>
      </c>
      <c r="T95" s="385">
        <f t="shared" ref="T95:AA95" si="17">IF(T6=0,"NA",T74/T6*100-100)</f>
        <v>0</v>
      </c>
      <c r="U95" s="385">
        <f t="shared" si="17"/>
        <v>0</v>
      </c>
      <c r="V95" s="385">
        <f t="shared" si="17"/>
        <v>0</v>
      </c>
      <c r="W95" s="386" t="str">
        <f t="shared" si="17"/>
        <v>NA</v>
      </c>
      <c r="X95" s="384" t="str">
        <f t="shared" si="17"/>
        <v>NA</v>
      </c>
      <c r="Y95" s="385" t="str">
        <f t="shared" si="17"/>
        <v>NA</v>
      </c>
      <c r="Z95" s="385" t="str">
        <f t="shared" si="17"/>
        <v>NA</v>
      </c>
      <c r="AA95" s="385" t="str">
        <f t="shared" si="17"/>
        <v>NA</v>
      </c>
      <c r="AB95" s="386">
        <f>IF(AB6=0,"NA",AB74/AB6*100-100)</f>
        <v>-8.7423753296799589</v>
      </c>
    </row>
    <row r="96" spans="1:28" x14ac:dyDescent="0.3">
      <c r="A96" s="296">
        <v>2025</v>
      </c>
      <c r="B96" s="134"/>
      <c r="C96" s="223"/>
      <c r="D96" s="223"/>
      <c r="E96" s="88"/>
      <c r="F96" s="224"/>
      <c r="G96" s="134"/>
      <c r="H96" s="223"/>
      <c r="I96" s="223"/>
      <c r="J96" s="88"/>
      <c r="K96" s="223"/>
      <c r="L96" s="223"/>
      <c r="M96" s="224"/>
      <c r="N96" s="134"/>
      <c r="O96" s="223"/>
      <c r="P96" s="223"/>
      <c r="Q96" s="88"/>
      <c r="R96" s="223"/>
      <c r="S96" s="387"/>
      <c r="T96" s="388"/>
      <c r="U96" s="388"/>
      <c r="V96" s="388"/>
      <c r="W96" s="389"/>
      <c r="X96" s="387"/>
      <c r="Y96" s="388"/>
      <c r="Z96" s="388"/>
      <c r="AA96" s="388"/>
      <c r="AB96" s="389"/>
    </row>
    <row r="97" spans="1:28" x14ac:dyDescent="0.3">
      <c r="A97" s="214" t="s">
        <v>70</v>
      </c>
      <c r="B97" s="219">
        <f t="shared" ref="B97:R97" si="18">B29/B12*100-100</f>
        <v>-25.581713906252105</v>
      </c>
      <c r="C97" s="220">
        <f t="shared" si="18"/>
        <v>-8.9764647692873467</v>
      </c>
      <c r="D97" s="220">
        <f t="shared" si="18"/>
        <v>0.50123245434383534</v>
      </c>
      <c r="E97" s="298">
        <f t="shared" si="18"/>
        <v>-14.318064003918963</v>
      </c>
      <c r="F97" s="222">
        <f t="shared" si="18"/>
        <v>2.0467115833822618</v>
      </c>
      <c r="G97" s="219">
        <f t="shared" si="18"/>
        <v>-25.581713906252133</v>
      </c>
      <c r="H97" s="220">
        <f t="shared" si="18"/>
        <v>-8.9764647692873467</v>
      </c>
      <c r="I97" s="220">
        <f t="shared" si="18"/>
        <v>0.50123245434379271</v>
      </c>
      <c r="J97" s="298">
        <f t="shared" si="18"/>
        <v>-14.318064003918991</v>
      </c>
      <c r="K97" s="220">
        <f t="shared" si="18"/>
        <v>19.770604984687765</v>
      </c>
      <c r="L97" s="220">
        <f t="shared" si="18"/>
        <v>-5.6987950198462016</v>
      </c>
      <c r="M97" s="222">
        <f t="shared" si="18"/>
        <v>-5.357207205371509</v>
      </c>
      <c r="N97" s="219">
        <f t="shared" si="18"/>
        <v>47.595678293560383</v>
      </c>
      <c r="O97" s="220">
        <f t="shared" si="18"/>
        <v>17.452038759705516</v>
      </c>
      <c r="P97" s="220">
        <f t="shared" si="18"/>
        <v>4.6002552302291804</v>
      </c>
      <c r="Q97" s="298">
        <f t="shared" si="18"/>
        <v>26.027275373285221</v>
      </c>
      <c r="R97" s="220">
        <f t="shared" si="18"/>
        <v>0.25852766497050084</v>
      </c>
      <c r="S97" s="384">
        <f t="shared" ref="S97:AB97" si="19">IF(S12=0,"NA",S29/S12*100-100)</f>
        <v>0</v>
      </c>
      <c r="T97" s="385">
        <f t="shared" si="19"/>
        <v>0</v>
      </c>
      <c r="U97" s="385">
        <f t="shared" si="19"/>
        <v>0</v>
      </c>
      <c r="V97" s="385">
        <f t="shared" si="19"/>
        <v>0</v>
      </c>
      <c r="W97" s="386" t="str">
        <f t="shared" si="19"/>
        <v>NA</v>
      </c>
      <c r="X97" s="384" t="str">
        <f t="shared" si="19"/>
        <v>NA</v>
      </c>
      <c r="Y97" s="385" t="str">
        <f t="shared" si="19"/>
        <v>NA</v>
      </c>
      <c r="Z97" s="385" t="str">
        <f t="shared" si="19"/>
        <v>NA</v>
      </c>
      <c r="AA97" s="385" t="str">
        <f t="shared" si="19"/>
        <v>NA</v>
      </c>
      <c r="AB97" s="386">
        <f t="shared" si="19"/>
        <v>-8.4888509672559707</v>
      </c>
    </row>
    <row r="98" spans="1:28" x14ac:dyDescent="0.3">
      <c r="A98" s="214" t="s">
        <v>71</v>
      </c>
      <c r="B98" s="219">
        <f t="shared" ref="B98:R98" si="20">B46/B12*100-100</f>
        <v>-29.147388200313657</v>
      </c>
      <c r="C98" s="220">
        <f t="shared" si="20"/>
        <v>19.765312145567492</v>
      </c>
      <c r="D98" s="220">
        <f t="shared" si="20"/>
        <v>26.149880877603209</v>
      </c>
      <c r="E98" s="286">
        <f t="shared" si="20"/>
        <v>2.7524824119282272</v>
      </c>
      <c r="F98" s="222">
        <f t="shared" si="20"/>
        <v>7.1521616721218777</v>
      </c>
      <c r="G98" s="219">
        <f t="shared" si="20"/>
        <v>-29.147388200313657</v>
      </c>
      <c r="H98" s="220">
        <f t="shared" si="20"/>
        <v>19.765312145567535</v>
      </c>
      <c r="I98" s="220">
        <f t="shared" si="20"/>
        <v>26.149880877603152</v>
      </c>
      <c r="J98" s="286">
        <f t="shared" si="20"/>
        <v>2.7524824119282272</v>
      </c>
      <c r="K98" s="220">
        <f t="shared" si="20"/>
        <v>76.09335579263805</v>
      </c>
      <c r="L98" s="220">
        <f t="shared" si="20"/>
        <v>30.813068371270276</v>
      </c>
      <c r="M98" s="222">
        <f t="shared" si="20"/>
        <v>31.420353757510128</v>
      </c>
      <c r="N98" s="219">
        <f t="shared" si="20"/>
        <v>48.245913848161734</v>
      </c>
      <c r="O98" s="220">
        <f t="shared" si="20"/>
        <v>82.625371247058297</v>
      </c>
      <c r="P98" s="220">
        <f t="shared" si="20"/>
        <v>43.391160020686755</v>
      </c>
      <c r="Q98" s="286">
        <f t="shared" si="20"/>
        <v>66.691619117403746</v>
      </c>
      <c r="R98" s="220">
        <f t="shared" si="20"/>
        <v>0.23440166341050883</v>
      </c>
      <c r="S98" s="384">
        <f t="shared" ref="S98:AB98" si="21">IF(S12=0,"NA",S46/S12*100-100)</f>
        <v>0</v>
      </c>
      <c r="T98" s="385">
        <f t="shared" si="21"/>
        <v>0</v>
      </c>
      <c r="U98" s="385">
        <f t="shared" si="21"/>
        <v>0</v>
      </c>
      <c r="V98" s="385">
        <f t="shared" si="21"/>
        <v>0</v>
      </c>
      <c r="W98" s="386" t="str">
        <f t="shared" si="21"/>
        <v>NA</v>
      </c>
      <c r="X98" s="384" t="str">
        <f t="shared" si="21"/>
        <v>NA</v>
      </c>
      <c r="Y98" s="385" t="str">
        <f t="shared" si="21"/>
        <v>NA</v>
      </c>
      <c r="Z98" s="385" t="str">
        <f t="shared" si="21"/>
        <v>NA</v>
      </c>
      <c r="AA98" s="385" t="str">
        <f t="shared" si="21"/>
        <v>NA</v>
      </c>
      <c r="AB98" s="386">
        <f t="shared" si="21"/>
        <v>41.685105308645689</v>
      </c>
    </row>
    <row r="99" spans="1:28" x14ac:dyDescent="0.3">
      <c r="A99" s="214" t="s">
        <v>72</v>
      </c>
      <c r="B99" s="219">
        <f t="shared" ref="B99:R99" si="22">B63/B12*100-100</f>
        <v>-4.8257896049567961</v>
      </c>
      <c r="C99" s="220">
        <f t="shared" si="22"/>
        <v>31.769949587722209</v>
      </c>
      <c r="D99" s="220">
        <f t="shared" si="22"/>
        <v>25.538962086405135</v>
      </c>
      <c r="E99" s="286">
        <f t="shared" si="22"/>
        <v>18.38762034879997</v>
      </c>
      <c r="F99" s="222">
        <f t="shared" si="22"/>
        <v>5.0562790842741947</v>
      </c>
      <c r="G99" s="219">
        <f t="shared" si="22"/>
        <v>-4.8257896049568387</v>
      </c>
      <c r="H99" s="220">
        <f t="shared" si="22"/>
        <v>31.769949587722209</v>
      </c>
      <c r="I99" s="220">
        <f t="shared" si="22"/>
        <v>25.538962086405093</v>
      </c>
      <c r="J99" s="286">
        <f t="shared" si="22"/>
        <v>18.38762034879997</v>
      </c>
      <c r="K99" s="220">
        <f t="shared" si="22"/>
        <v>36.424717565031074</v>
      </c>
      <c r="L99" s="220">
        <f t="shared" si="22"/>
        <v>37.218288290789303</v>
      </c>
      <c r="M99" s="222">
        <f t="shared" si="22"/>
        <v>37.207645162572902</v>
      </c>
      <c r="N99" s="219">
        <f t="shared" si="22"/>
        <v>0.39452477262020125</v>
      </c>
      <c r="O99" s="220">
        <f t="shared" si="22"/>
        <v>55.480496853739226</v>
      </c>
      <c r="P99" s="220">
        <f t="shared" si="22"/>
        <v>37.048687619482536</v>
      </c>
      <c r="Q99" s="286">
        <f t="shared" si="22"/>
        <v>34.680662808624618</v>
      </c>
      <c r="R99" s="220">
        <f t="shared" si="22"/>
        <v>-8.0693056049057077E-3</v>
      </c>
      <c r="S99" s="384">
        <f t="shared" ref="S99:AB99" si="23">IF(S12=0,"NA",S63/S12*100-100)</f>
        <v>0</v>
      </c>
      <c r="T99" s="385">
        <f t="shared" si="23"/>
        <v>0</v>
      </c>
      <c r="U99" s="385">
        <f t="shared" si="23"/>
        <v>0</v>
      </c>
      <c r="V99" s="385">
        <f t="shared" si="23"/>
        <v>0</v>
      </c>
      <c r="W99" s="386" t="str">
        <f t="shared" si="23"/>
        <v>NA</v>
      </c>
      <c r="X99" s="384" t="str">
        <f t="shared" si="23"/>
        <v>NA</v>
      </c>
      <c r="Y99" s="385" t="str">
        <f t="shared" si="23"/>
        <v>NA</v>
      </c>
      <c r="Z99" s="385" t="str">
        <f t="shared" si="23"/>
        <v>NA</v>
      </c>
      <c r="AA99" s="385" t="str">
        <f t="shared" si="23"/>
        <v>NA</v>
      </c>
      <c r="AB99" s="386">
        <f t="shared" si="23"/>
        <v>50.806751626395766</v>
      </c>
    </row>
    <row r="100" spans="1:28" x14ac:dyDescent="0.3">
      <c r="A100" s="214" t="s">
        <v>198</v>
      </c>
      <c r="B100" s="219">
        <f>B80/B12*100-100</f>
        <v>-25.520774604916767</v>
      </c>
      <c r="C100" s="220">
        <f t="shared" ref="C100:R100" si="24">C80/C12*100-100</f>
        <v>-8.8860820657378952</v>
      </c>
      <c r="D100" s="220">
        <f t="shared" si="24"/>
        <v>0.61512648115895274</v>
      </c>
      <c r="E100" s="286">
        <f t="shared" si="24"/>
        <v>-14.236754522809449</v>
      </c>
      <c r="F100" s="222">
        <f t="shared" si="24"/>
        <v>-0.49370130398514789</v>
      </c>
      <c r="G100" s="219">
        <f t="shared" si="24"/>
        <v>-25.520774604916809</v>
      </c>
      <c r="H100" s="220">
        <f t="shared" si="24"/>
        <v>-8.8860820657378952</v>
      </c>
      <c r="I100" s="220">
        <f t="shared" si="24"/>
        <v>0.61512648115891011</v>
      </c>
      <c r="J100" s="286">
        <f t="shared" si="24"/>
        <v>-14.236754522809449</v>
      </c>
      <c r="K100" s="220">
        <f t="shared" si="24"/>
        <v>22.886231193164647</v>
      </c>
      <c r="L100" s="220">
        <f t="shared" si="24"/>
        <v>-4.4614822030685133</v>
      </c>
      <c r="M100" s="222">
        <f t="shared" si="24"/>
        <v>-4.0947030230235555</v>
      </c>
      <c r="N100" s="219">
        <f t="shared" si="24"/>
        <v>47.42384145624348</v>
      </c>
      <c r="O100" s="220">
        <f t="shared" si="24"/>
        <v>17.26972908727393</v>
      </c>
      <c r="P100" s="220">
        <f t="shared" si="24"/>
        <v>4.4152453157796998</v>
      </c>
      <c r="Q100" s="286">
        <f t="shared" si="24"/>
        <v>25.847648104249672</v>
      </c>
      <c r="R100" s="220">
        <f t="shared" si="24"/>
        <v>-3.9310924833427379</v>
      </c>
      <c r="S100" s="384">
        <f>IF(S12=0,"NA",S80/S12*100-100)</f>
        <v>0</v>
      </c>
      <c r="T100" s="385">
        <f t="shared" ref="T100:AB100" si="25">IF(T12=0,"NA",T80/T12*100-100)</f>
        <v>0</v>
      </c>
      <c r="U100" s="385">
        <f t="shared" si="25"/>
        <v>0</v>
      </c>
      <c r="V100" s="385">
        <f t="shared" si="25"/>
        <v>0</v>
      </c>
      <c r="W100" s="386" t="str">
        <f t="shared" si="25"/>
        <v>NA</v>
      </c>
      <c r="X100" s="384" t="str">
        <f t="shared" si="25"/>
        <v>NA</v>
      </c>
      <c r="Y100" s="385" t="str">
        <f t="shared" si="25"/>
        <v>NA</v>
      </c>
      <c r="Z100" s="385" t="str">
        <f t="shared" si="25"/>
        <v>NA</v>
      </c>
      <c r="AA100" s="385" t="str">
        <f t="shared" si="25"/>
        <v>NA</v>
      </c>
      <c r="AB100" s="386">
        <f t="shared" si="25"/>
        <v>-5.6178235148323665</v>
      </c>
    </row>
    <row r="101" spans="1:28" x14ac:dyDescent="0.3">
      <c r="A101" s="296">
        <v>2030</v>
      </c>
      <c r="B101" s="134"/>
      <c r="C101" s="223"/>
      <c r="D101" s="223"/>
      <c r="E101" s="88"/>
      <c r="F101" s="224"/>
      <c r="G101" s="134"/>
      <c r="H101" s="223"/>
      <c r="I101" s="223"/>
      <c r="J101" s="88"/>
      <c r="K101" s="223"/>
      <c r="L101" s="223"/>
      <c r="M101" s="224"/>
      <c r="N101" s="134"/>
      <c r="O101" s="223"/>
      <c r="P101" s="223"/>
      <c r="Q101" s="88"/>
      <c r="R101" s="223"/>
      <c r="S101" s="387"/>
      <c r="T101" s="388"/>
      <c r="U101" s="388"/>
      <c r="V101" s="388"/>
      <c r="W101" s="389"/>
      <c r="X101" s="387"/>
      <c r="Y101" s="388"/>
      <c r="Z101" s="388"/>
      <c r="AA101" s="388"/>
      <c r="AB101" s="389"/>
    </row>
    <row r="102" spans="1:28" x14ac:dyDescent="0.3">
      <c r="A102" s="214" t="s">
        <v>70</v>
      </c>
      <c r="B102" s="219">
        <f t="shared" ref="B102:R102" si="26">B34/B17*100-100</f>
        <v>-25.713405549518214</v>
      </c>
      <c r="C102" s="220">
        <f t="shared" si="26"/>
        <v>-8.975509374646748</v>
      </c>
      <c r="D102" s="220">
        <f t="shared" si="26"/>
        <v>-2.2972307469560747</v>
      </c>
      <c r="E102" s="298">
        <f t="shared" si="26"/>
        <v>-11.893483458994325</v>
      </c>
      <c r="F102" s="222">
        <f t="shared" si="26"/>
        <v>1.7450421980813644</v>
      </c>
      <c r="G102" s="219">
        <f t="shared" si="26"/>
        <v>-25.7134055495182</v>
      </c>
      <c r="H102" s="220">
        <f t="shared" si="26"/>
        <v>-8.975509374646748</v>
      </c>
      <c r="I102" s="220">
        <f t="shared" si="26"/>
        <v>3.4340149613327782</v>
      </c>
      <c r="J102" s="298">
        <f t="shared" si="26"/>
        <v>-11.564907936398882</v>
      </c>
      <c r="K102" s="220">
        <f t="shared" si="26"/>
        <v>27.318855686990219</v>
      </c>
      <c r="L102" s="220">
        <f t="shared" si="26"/>
        <v>-3.6351647915064547</v>
      </c>
      <c r="M102" s="222">
        <f t="shared" si="26"/>
        <v>-3.2473099512313581</v>
      </c>
      <c r="N102" s="219">
        <f t="shared" si="26"/>
        <v>47.600791623566266</v>
      </c>
      <c r="O102" s="220">
        <f t="shared" si="26"/>
        <v>16.996184042489119</v>
      </c>
      <c r="P102" s="220">
        <f t="shared" si="26"/>
        <v>0.76929132571589776</v>
      </c>
      <c r="Q102" s="298">
        <f t="shared" si="26"/>
        <v>21.660557312591038</v>
      </c>
      <c r="R102" s="220">
        <f t="shared" si="26"/>
        <v>0.29867584647142564</v>
      </c>
      <c r="S102" s="384">
        <f t="shared" ref="S102:AB102" si="27">IF(S17=0,"NA",S34/S17*100-100)</f>
        <v>0</v>
      </c>
      <c r="T102" s="385">
        <f t="shared" si="27"/>
        <v>0</v>
      </c>
      <c r="U102" s="385">
        <f t="shared" si="27"/>
        <v>-38.36745556055385</v>
      </c>
      <c r="V102" s="385">
        <f t="shared" si="27"/>
        <v>-38.35443518658456</v>
      </c>
      <c r="W102" s="386" t="str">
        <f t="shared" si="27"/>
        <v>NA</v>
      </c>
      <c r="X102" s="384" t="str">
        <f t="shared" si="27"/>
        <v>NA</v>
      </c>
      <c r="Y102" s="385" t="str">
        <f t="shared" si="27"/>
        <v>NA</v>
      </c>
      <c r="Z102" s="385" t="str">
        <f t="shared" si="27"/>
        <v>NA</v>
      </c>
      <c r="AA102" s="385" t="str">
        <f t="shared" si="27"/>
        <v>NA</v>
      </c>
      <c r="AB102" s="386">
        <f t="shared" si="27"/>
        <v>-5.3328923292912407</v>
      </c>
    </row>
    <row r="103" spans="1:28" x14ac:dyDescent="0.3">
      <c r="A103" s="214" t="s">
        <v>71</v>
      </c>
      <c r="B103" s="219">
        <f t="shared" ref="B103:R103" si="28">B51/B34*100-100</f>
        <v>-8.297717908110684</v>
      </c>
      <c r="C103" s="220">
        <f t="shared" si="28"/>
        <v>61.795444305111801</v>
      </c>
      <c r="D103" s="220">
        <f t="shared" si="28"/>
        <v>44.329843838993611</v>
      </c>
      <c r="E103" s="286">
        <f t="shared" si="28"/>
        <v>47.652800592352747</v>
      </c>
      <c r="F103" s="222">
        <f t="shared" si="28"/>
        <v>8.8965043472406933</v>
      </c>
      <c r="G103" s="219">
        <f t="shared" si="28"/>
        <v>-8.297717908110755</v>
      </c>
      <c r="H103" s="220">
        <f t="shared" si="28"/>
        <v>61.795444305111715</v>
      </c>
      <c r="I103" s="220">
        <f t="shared" si="28"/>
        <v>59.605180163203102</v>
      </c>
      <c r="J103" s="286">
        <f t="shared" si="28"/>
        <v>49.076991942982062</v>
      </c>
      <c r="K103" s="220">
        <f t="shared" si="28"/>
        <v>120.55335417877933</v>
      </c>
      <c r="L103" s="220">
        <f t="shared" si="28"/>
        <v>82.557372815897452</v>
      </c>
      <c r="M103" s="222">
        <f t="shared" si="28"/>
        <v>83.183870534675009</v>
      </c>
      <c r="N103" s="219">
        <f t="shared" si="28"/>
        <v>-0.54387818661709275</v>
      </c>
      <c r="O103" s="220">
        <f t="shared" si="28"/>
        <v>104.56113259178719</v>
      </c>
      <c r="P103" s="220">
        <f t="shared" si="28"/>
        <v>65.073684164718486</v>
      </c>
      <c r="Q103" s="286">
        <f t="shared" si="28"/>
        <v>55.734182509319908</v>
      </c>
      <c r="R103" s="220">
        <f t="shared" si="28"/>
        <v>0.24243525210543737</v>
      </c>
      <c r="S103" s="384">
        <f t="shared" ref="S103:AB103" si="29">IF(S34=0,"NA",S51/S34*100-100)</f>
        <v>0</v>
      </c>
      <c r="T103" s="385">
        <f t="shared" si="29"/>
        <v>0</v>
      </c>
      <c r="U103" s="385">
        <f t="shared" si="29"/>
        <v>-100</v>
      </c>
      <c r="V103" s="385">
        <f t="shared" si="29"/>
        <v>-99.944949835212341</v>
      </c>
      <c r="W103" s="386" t="str">
        <f t="shared" si="29"/>
        <v>NA</v>
      </c>
      <c r="X103" s="384" t="str">
        <f t="shared" si="29"/>
        <v>NA</v>
      </c>
      <c r="Y103" s="385" t="str">
        <f t="shared" si="29"/>
        <v>NA</v>
      </c>
      <c r="Z103" s="385" t="str">
        <f t="shared" si="29"/>
        <v>NA</v>
      </c>
      <c r="AA103" s="385" t="str">
        <f t="shared" si="29"/>
        <v>NA</v>
      </c>
      <c r="AB103" s="386">
        <f t="shared" si="29"/>
        <v>116.53813894990606</v>
      </c>
    </row>
    <row r="104" spans="1:28" x14ac:dyDescent="0.3">
      <c r="A104" s="214" t="s">
        <v>72</v>
      </c>
      <c r="B104" s="219">
        <f t="shared" ref="B104:R104" si="30">B68/B17*100-100</f>
        <v>40.647181529615125</v>
      </c>
      <c r="C104" s="220">
        <f t="shared" si="30"/>
        <v>61.734764889867733</v>
      </c>
      <c r="D104" s="220">
        <f t="shared" si="30"/>
        <v>39.764216589132616</v>
      </c>
      <c r="E104" s="286">
        <f t="shared" si="30"/>
        <v>55.341972946103311</v>
      </c>
      <c r="F104" s="222">
        <f t="shared" si="30"/>
        <v>7.0561803287199041</v>
      </c>
      <c r="G104" s="219">
        <f t="shared" si="30"/>
        <v>40.647181529615153</v>
      </c>
      <c r="H104" s="220">
        <f t="shared" si="30"/>
        <v>61.734764889867677</v>
      </c>
      <c r="I104" s="220">
        <f t="shared" si="30"/>
        <v>62.97831435699851</v>
      </c>
      <c r="J104" s="286">
        <f t="shared" si="30"/>
        <v>57.348438352893709</v>
      </c>
      <c r="K104" s="220">
        <f t="shared" si="30"/>
        <v>42.528593740371178</v>
      </c>
      <c r="L104" s="220">
        <f t="shared" si="30"/>
        <v>71.591108135827909</v>
      </c>
      <c r="M104" s="222">
        <f t="shared" si="30"/>
        <v>71.226953925660808</v>
      </c>
      <c r="N104" s="219">
        <f t="shared" si="30"/>
        <v>-36.359263136180999</v>
      </c>
      <c r="O104" s="220">
        <f t="shared" si="30"/>
        <v>96.587712875420095</v>
      </c>
      <c r="P104" s="220">
        <f t="shared" si="30"/>
        <v>53.223313827257812</v>
      </c>
      <c r="Q104" s="286">
        <f t="shared" si="30"/>
        <v>43.101591034102086</v>
      </c>
      <c r="R104" s="220">
        <f t="shared" si="30"/>
        <v>0.38287016149507735</v>
      </c>
      <c r="S104" s="384">
        <f t="shared" ref="S104:AB104" si="31">IF(S17=0,"NA",S68/S17*100-100)</f>
        <v>0</v>
      </c>
      <c r="T104" s="385">
        <f t="shared" si="31"/>
        <v>0</v>
      </c>
      <c r="U104" s="385">
        <f t="shared" si="31"/>
        <v>-100</v>
      </c>
      <c r="V104" s="385">
        <f t="shared" si="31"/>
        <v>-99.966064014985932</v>
      </c>
      <c r="W104" s="386" t="str">
        <f t="shared" si="31"/>
        <v>NA</v>
      </c>
      <c r="X104" s="384" t="str">
        <f t="shared" si="31"/>
        <v>NA</v>
      </c>
      <c r="Y104" s="385" t="str">
        <f t="shared" si="31"/>
        <v>NA</v>
      </c>
      <c r="Z104" s="385" t="str">
        <f t="shared" si="31"/>
        <v>NA</v>
      </c>
      <c r="AA104" s="385" t="str">
        <f t="shared" si="31"/>
        <v>NA</v>
      </c>
      <c r="AB104" s="386">
        <f t="shared" si="31"/>
        <v>98.034656048682621</v>
      </c>
    </row>
    <row r="105" spans="1:28" ht="16.2" thickBot="1" x14ac:dyDescent="0.35">
      <c r="A105" s="214" t="s">
        <v>198</v>
      </c>
      <c r="B105" s="219">
        <f>B85/B17*100-100</f>
        <v>-25.649017043973842</v>
      </c>
      <c r="C105" s="220">
        <f t="shared" ref="C105:R105" si="32">C85/C17*100-100</f>
        <v>-8.8844760480364613</v>
      </c>
      <c r="D105" s="220">
        <f t="shared" si="32"/>
        <v>-2.1337402583918106</v>
      </c>
      <c r="E105" s="286">
        <f t="shared" si="32"/>
        <v>-11.801567625983083</v>
      </c>
      <c r="F105" s="222">
        <f t="shared" si="32"/>
        <v>-0.87696459248276426</v>
      </c>
      <c r="G105" s="219">
        <f t="shared" si="32"/>
        <v>-25.64901704397387</v>
      </c>
      <c r="H105" s="220">
        <f t="shared" si="32"/>
        <v>-8.8844760480364897</v>
      </c>
      <c r="I105" s="220">
        <f t="shared" si="32"/>
        <v>3.4998742357794015</v>
      </c>
      <c r="J105" s="286">
        <f t="shared" si="32"/>
        <v>-11.481505855110527</v>
      </c>
      <c r="K105" s="220">
        <f t="shared" si="32"/>
        <v>30.476696687445781</v>
      </c>
      <c r="L105" s="220">
        <f t="shared" si="32"/>
        <v>-2.3121145961838749</v>
      </c>
      <c r="M105" s="222">
        <f t="shared" si="32"/>
        <v>-1.9012697699986489</v>
      </c>
      <c r="N105" s="219">
        <f t="shared" si="32"/>
        <v>47.470847044957708</v>
      </c>
      <c r="O105" s="220">
        <f t="shared" si="32"/>
        <v>16.83489767808652</v>
      </c>
      <c r="P105" s="220">
        <f t="shared" si="32"/>
        <v>0.75234293333068081</v>
      </c>
      <c r="Q105" s="286">
        <f t="shared" si="32"/>
        <v>21.523126650736657</v>
      </c>
      <c r="R105" s="220">
        <f t="shared" si="32"/>
        <v>-3.9969703686889773</v>
      </c>
      <c r="S105" s="384">
        <f>IF(S17=0,"NA",S85/S17*100-100)</f>
        <v>0</v>
      </c>
      <c r="T105" s="385">
        <f t="shared" ref="T105:AB105" si="33">IF(T17=0,"NA",T85/T17*100-100)</f>
        <v>0</v>
      </c>
      <c r="U105" s="385">
        <f t="shared" si="33"/>
        <v>-37.589533402944106</v>
      </c>
      <c r="V105" s="385">
        <f t="shared" si="33"/>
        <v>-37.576777024521633</v>
      </c>
      <c r="W105" s="386" t="str">
        <f t="shared" si="33"/>
        <v>NA</v>
      </c>
      <c r="X105" s="384" t="str">
        <f t="shared" si="33"/>
        <v>NA</v>
      </c>
      <c r="Y105" s="385" t="str">
        <f t="shared" si="33"/>
        <v>NA</v>
      </c>
      <c r="Z105" s="385" t="str">
        <f t="shared" si="33"/>
        <v>NA</v>
      </c>
      <c r="AA105" s="385" t="str">
        <f t="shared" si="33"/>
        <v>NA</v>
      </c>
      <c r="AB105" s="386">
        <f t="shared" si="33"/>
        <v>-2.3291793115554356</v>
      </c>
    </row>
    <row r="106" spans="1:28" x14ac:dyDescent="0.3">
      <c r="A106" s="295" t="s">
        <v>99</v>
      </c>
      <c r="B106" s="229"/>
      <c r="C106" s="230"/>
      <c r="D106" s="230"/>
      <c r="E106" s="268"/>
      <c r="F106" s="231"/>
      <c r="G106" s="229"/>
      <c r="H106" s="230"/>
      <c r="I106" s="230"/>
      <c r="J106" s="268"/>
      <c r="K106" s="230"/>
      <c r="L106" s="230"/>
      <c r="M106" s="231"/>
      <c r="N106" s="229"/>
      <c r="O106" s="230"/>
      <c r="P106" s="230"/>
      <c r="Q106" s="230"/>
      <c r="R106" s="230"/>
      <c r="S106" s="393"/>
      <c r="T106" s="394"/>
      <c r="U106" s="394"/>
      <c r="V106" s="394"/>
      <c r="W106" s="395"/>
      <c r="X106" s="393"/>
      <c r="Y106" s="394"/>
      <c r="Z106" s="394"/>
      <c r="AA106" s="394"/>
      <c r="AB106" s="395"/>
    </row>
    <row r="107" spans="1:28" x14ac:dyDescent="0.3">
      <c r="A107" s="214" t="s">
        <v>70</v>
      </c>
      <c r="B107" s="219">
        <f>AVERAGE(B23:B29)/AVERAGE(B$6:B$12)*100-100</f>
        <v>-25.825241926807635</v>
      </c>
      <c r="C107" s="220">
        <f t="shared" ref="C107:R107" si="34">AVERAGE(C23:C29)/AVERAGE(C$6:C$12)*100-100</f>
        <v>-9.225757881791381</v>
      </c>
      <c r="D107" s="220">
        <f t="shared" si="34"/>
        <v>1.0569181086640782</v>
      </c>
      <c r="E107" s="397">
        <f t="shared" si="34"/>
        <v>-14.910023391457628</v>
      </c>
      <c r="F107" s="220">
        <f t="shared" si="34"/>
        <v>2.0545542236920511</v>
      </c>
      <c r="G107" s="219">
        <f t="shared" si="34"/>
        <v>-25.825241926807621</v>
      </c>
      <c r="H107" s="220">
        <f t="shared" si="34"/>
        <v>-9.2257578817913668</v>
      </c>
      <c r="I107" s="220">
        <f t="shared" si="34"/>
        <v>1.056918108664064</v>
      </c>
      <c r="J107" s="286">
        <f t="shared" si="34"/>
        <v>-14.910023391457642</v>
      </c>
      <c r="K107" s="220">
        <f t="shared" si="34"/>
        <v>17.123120580939059</v>
      </c>
      <c r="L107" s="220">
        <f t="shared" si="34"/>
        <v>-6.2805048308556763</v>
      </c>
      <c r="M107" s="222">
        <f t="shared" si="34"/>
        <v>-5.9357809318592274</v>
      </c>
      <c r="N107" s="219">
        <f t="shared" si="34"/>
        <v>47.109365901677819</v>
      </c>
      <c r="O107" s="220">
        <f t="shared" si="34"/>
        <v>17.017794459643625</v>
      </c>
      <c r="P107" s="220">
        <f t="shared" si="34"/>
        <v>5.4500782063412316</v>
      </c>
      <c r="Q107" s="286">
        <f t="shared" si="34"/>
        <v>26.220694666398828</v>
      </c>
      <c r="R107" s="220">
        <f t="shared" si="34"/>
        <v>0.28565542815644562</v>
      </c>
      <c r="S107" s="384">
        <f t="shared" ref="S107:AB107" si="35">IF(AVERAGE(S$6:S$12)=0,"NA",AVERAGE(S23:S29)/AVERAGE(S$6:S$12)*100-100)</f>
        <v>0</v>
      </c>
      <c r="T107" s="385">
        <f t="shared" si="35"/>
        <v>0</v>
      </c>
      <c r="U107" s="385">
        <f t="shared" si="35"/>
        <v>0</v>
      </c>
      <c r="V107" s="385">
        <f t="shared" si="35"/>
        <v>0</v>
      </c>
      <c r="W107" s="386" t="str">
        <f t="shared" si="35"/>
        <v>NA</v>
      </c>
      <c r="X107" s="384" t="str">
        <f t="shared" si="35"/>
        <v>NA</v>
      </c>
      <c r="Y107" s="385" t="str">
        <f t="shared" si="35"/>
        <v>NA</v>
      </c>
      <c r="Z107" s="385" t="str">
        <f t="shared" si="35"/>
        <v>NA</v>
      </c>
      <c r="AA107" s="385" t="str">
        <f t="shared" si="35"/>
        <v>NA</v>
      </c>
      <c r="AB107" s="386">
        <f t="shared" si="35"/>
        <v>-9.396568464114182</v>
      </c>
    </row>
    <row r="108" spans="1:28" x14ac:dyDescent="0.3">
      <c r="A108" s="214" t="s">
        <v>71</v>
      </c>
      <c r="B108" s="219">
        <f t="shared" ref="B108:R108" si="36">AVERAGE(B40:B46)/AVERAGE(B$6:B$12)*100-100</f>
        <v>-27.943415759801752</v>
      </c>
      <c r="C108" s="220">
        <f t="shared" si="36"/>
        <v>7.3297613226746705</v>
      </c>
      <c r="D108" s="220">
        <f t="shared" si="36"/>
        <v>16.002947794273496</v>
      </c>
      <c r="E108" s="286">
        <f t="shared" si="36"/>
        <v>-5.4715699622232705</v>
      </c>
      <c r="F108" s="220">
        <f t="shared" si="36"/>
        <v>5.0629803328126002</v>
      </c>
      <c r="G108" s="219">
        <f t="shared" si="36"/>
        <v>-27.943415759801752</v>
      </c>
      <c r="H108" s="220">
        <f t="shared" si="36"/>
        <v>7.3297613226746705</v>
      </c>
      <c r="I108" s="220">
        <f t="shared" si="36"/>
        <v>16.002947794273467</v>
      </c>
      <c r="J108" s="286">
        <f t="shared" si="36"/>
        <v>-5.4715699622232705</v>
      </c>
      <c r="K108" s="220">
        <f t="shared" si="36"/>
        <v>44.770125373269423</v>
      </c>
      <c r="L108" s="220">
        <f t="shared" si="36"/>
        <v>13.988849354330483</v>
      </c>
      <c r="M108" s="222">
        <f t="shared" si="36"/>
        <v>14.442242420517033</v>
      </c>
      <c r="N108" s="219">
        <f t="shared" si="36"/>
        <v>47.323489780331045</v>
      </c>
      <c r="O108" s="220">
        <f t="shared" si="36"/>
        <v>52.041075986852803</v>
      </c>
      <c r="P108" s="220">
        <f t="shared" si="36"/>
        <v>26.41195311245113</v>
      </c>
      <c r="Q108" s="286">
        <f t="shared" si="36"/>
        <v>48.184761479252927</v>
      </c>
      <c r="R108" s="220">
        <f t="shared" si="36"/>
        <v>0.28881950649133614</v>
      </c>
      <c r="S108" s="384">
        <f t="shared" ref="S108:AB108" si="37">IF(AVERAGE(S$6:S$12)=0,"NA",AVERAGE(S40:S46)/AVERAGE(S$6:S$12)*100-100)</f>
        <v>0</v>
      </c>
      <c r="T108" s="385">
        <f t="shared" si="37"/>
        <v>0</v>
      </c>
      <c r="U108" s="385">
        <f t="shared" si="37"/>
        <v>0</v>
      </c>
      <c r="V108" s="385">
        <f t="shared" si="37"/>
        <v>0</v>
      </c>
      <c r="W108" s="386" t="str">
        <f t="shared" si="37"/>
        <v>NA</v>
      </c>
      <c r="X108" s="384" t="str">
        <f t="shared" si="37"/>
        <v>NA</v>
      </c>
      <c r="Y108" s="385" t="str">
        <f t="shared" si="37"/>
        <v>NA</v>
      </c>
      <c r="Z108" s="385" t="str">
        <f t="shared" si="37"/>
        <v>NA</v>
      </c>
      <c r="AA108" s="385" t="str">
        <f t="shared" si="37"/>
        <v>NA</v>
      </c>
      <c r="AB108" s="386">
        <f t="shared" si="37"/>
        <v>18.504609017899583</v>
      </c>
    </row>
    <row r="109" spans="1:28" x14ac:dyDescent="0.3">
      <c r="A109" s="214" t="s">
        <v>72</v>
      </c>
      <c r="B109" s="219">
        <f>AVERAGE(B57:B63)/AVERAGE(B$6:B$12)*100-100</f>
        <v>-2.8645691857996667</v>
      </c>
      <c r="C109" s="220">
        <f t="shared" ref="C109:F109" si="38">AVERAGE(C57:C63)/AVERAGE(C$6:C$12)*100-100</f>
        <v>18.309826299195691</v>
      </c>
      <c r="D109" s="220">
        <f t="shared" si="38"/>
        <v>14.866386447808182</v>
      </c>
      <c r="E109" s="286">
        <f t="shared" si="38"/>
        <v>10.150933112159649</v>
      </c>
      <c r="F109" s="220">
        <f t="shared" si="38"/>
        <v>2.9472100875311185</v>
      </c>
      <c r="G109" s="219">
        <f>AVERAGE(G57:G63)/AVERAGE(G$6:G$12)*100-100</f>
        <v>-2.8645691857995814</v>
      </c>
      <c r="H109" s="220">
        <f t="shared" ref="H109:L109" si="39">AVERAGE(H57:H63)/AVERAGE(H$6:H$12)*100-100</f>
        <v>18.309826299195663</v>
      </c>
      <c r="I109" s="220">
        <f t="shared" si="39"/>
        <v>14.866386447808111</v>
      </c>
      <c r="J109" s="286">
        <f t="shared" si="39"/>
        <v>10.150933112159649</v>
      </c>
      <c r="K109" s="220">
        <f t="shared" si="39"/>
        <v>17.790326931241182</v>
      </c>
      <c r="L109" s="220">
        <f t="shared" si="39"/>
        <v>20.694702732763787</v>
      </c>
      <c r="M109" s="222">
        <f t="shared" ref="M109" si="40">AVERAGE(M57:M63)/AVERAGE(M$6:M$12)*100-100</f>
        <v>20.651922704762327</v>
      </c>
      <c r="N109" s="219">
        <f>AVERAGE(N57:N63)/AVERAGE(N$6:N$12)*100-100</f>
        <v>0.12238278578485051</v>
      </c>
      <c r="O109" s="220">
        <f>AVERAGE(O57:O63)/AVERAGE(O$6:O$12)*100-100</f>
        <v>29.830913790043724</v>
      </c>
      <c r="P109" s="220">
        <f>AVERAGE(P57:P63)/AVERAGE(P$6:P$12)*100-100</f>
        <v>19.983396327019733</v>
      </c>
      <c r="Q109" s="286">
        <f>AVERAGE(Q57:Q63)/AVERAGE(Q$6:Q$12)*100-100</f>
        <v>18.731777319367524</v>
      </c>
      <c r="R109" s="220">
        <f>AVERAGE(R57:R63)/AVERAGE(R$6:R$12)*100-100</f>
        <v>-6.9757451877592302E-3</v>
      </c>
      <c r="S109" s="384">
        <f>IF(AVERAGE(S$6:S$12)=0,"NA",AVERAGE(S57:S63)/AVERAGE(S$6:S$12)*100-100)</f>
        <v>0</v>
      </c>
      <c r="T109" s="385">
        <f t="shared" ref="T109:AB109" si="41">IF(AVERAGE(T$6:T$12)=0,"NA",AVERAGE(T57:T63)/AVERAGE(T$6:T$12)*100-100)</f>
        <v>0</v>
      </c>
      <c r="U109" s="385">
        <f t="shared" si="41"/>
        <v>0</v>
      </c>
      <c r="V109" s="385">
        <f t="shared" si="41"/>
        <v>0</v>
      </c>
      <c r="W109" s="386" t="str">
        <f t="shared" si="41"/>
        <v>NA</v>
      </c>
      <c r="X109" s="384" t="str">
        <f t="shared" si="41"/>
        <v>NA</v>
      </c>
      <c r="Y109" s="385" t="str">
        <f t="shared" si="41"/>
        <v>NA</v>
      </c>
      <c r="Z109" s="385" t="str">
        <f t="shared" si="41"/>
        <v>NA</v>
      </c>
      <c r="AA109" s="385" t="str">
        <f t="shared" si="41"/>
        <v>NA</v>
      </c>
      <c r="AB109" s="386">
        <f t="shared" si="41"/>
        <v>28.320222589891472</v>
      </c>
    </row>
    <row r="110" spans="1:28" ht="16.2" thickBot="1" x14ac:dyDescent="0.35">
      <c r="A110" s="214" t="s">
        <v>198</v>
      </c>
      <c r="B110" s="219">
        <f>AVERAGE(B74:B80)/AVERAGE(B$6:B$12)*100-100</f>
        <v>-25.765339976468681</v>
      </c>
      <c r="C110" s="220">
        <f t="shared" ref="C110:R110" si="42">AVERAGE(C74:C80)/AVERAGE(C$6:C$12)*100-100</f>
        <v>-9.1363628113626589</v>
      </c>
      <c r="D110" s="220">
        <f t="shared" si="42"/>
        <v>1.1707094764256283</v>
      </c>
      <c r="E110" s="286">
        <f t="shared" si="42"/>
        <v>-14.830391907453915</v>
      </c>
      <c r="F110" s="222">
        <f t="shared" si="42"/>
        <v>-0.4346612963402805</v>
      </c>
      <c r="G110" s="219">
        <f t="shared" si="42"/>
        <v>-25.765339976468681</v>
      </c>
      <c r="H110" s="220">
        <f t="shared" si="42"/>
        <v>-9.1363628113626589</v>
      </c>
      <c r="I110" s="220">
        <f t="shared" si="42"/>
        <v>1.1707094764255856</v>
      </c>
      <c r="J110" s="286">
        <f t="shared" si="42"/>
        <v>-14.830391907453915</v>
      </c>
      <c r="K110" s="220">
        <f t="shared" si="42"/>
        <v>20.215670852895968</v>
      </c>
      <c r="L110" s="220">
        <f t="shared" si="42"/>
        <v>-5.0715964388768526</v>
      </c>
      <c r="M110" s="222">
        <f t="shared" si="42"/>
        <v>-4.6991274208334914</v>
      </c>
      <c r="N110" s="219">
        <f t="shared" si="42"/>
        <v>46.939969248366964</v>
      </c>
      <c r="O110" s="220">
        <f t="shared" si="42"/>
        <v>16.838382573704649</v>
      </c>
      <c r="P110" s="220">
        <f t="shared" si="42"/>
        <v>5.2651782204561783</v>
      </c>
      <c r="Q110" s="286">
        <f t="shared" si="42"/>
        <v>26.043222174498709</v>
      </c>
      <c r="R110" s="220">
        <f t="shared" si="42"/>
        <v>-3.8310144040449927</v>
      </c>
      <c r="S110" s="384">
        <f>IF(AVERAGE(S$6:S$12)=0,"NA",AVERAGE(S74:S80)/AVERAGE(S$6:S$12)*100-100)</f>
        <v>0</v>
      </c>
      <c r="T110" s="385">
        <f t="shared" ref="T110:AB110" si="43">IF(AVERAGE(T$6:T$12)=0,"NA",AVERAGE(T74:T80)/AVERAGE(T$6:T$12)*100-100)</f>
        <v>0</v>
      </c>
      <c r="U110" s="385">
        <f t="shared" si="43"/>
        <v>0</v>
      </c>
      <c r="V110" s="385">
        <f t="shared" si="43"/>
        <v>0</v>
      </c>
      <c r="W110" s="386" t="str">
        <f t="shared" si="43"/>
        <v>NA</v>
      </c>
      <c r="X110" s="384" t="str">
        <f t="shared" si="43"/>
        <v>NA</v>
      </c>
      <c r="Y110" s="385" t="str">
        <f t="shared" si="43"/>
        <v>NA</v>
      </c>
      <c r="Z110" s="385" t="str">
        <f t="shared" si="43"/>
        <v>NA</v>
      </c>
      <c r="AA110" s="385" t="str">
        <f t="shared" si="43"/>
        <v>NA</v>
      </c>
      <c r="AB110" s="386">
        <f t="shared" si="43"/>
        <v>-6.5461611882218733</v>
      </c>
    </row>
    <row r="111" spans="1:28" x14ac:dyDescent="0.3">
      <c r="A111" s="295" t="s">
        <v>180</v>
      </c>
      <c r="B111" s="229"/>
      <c r="C111" s="230"/>
      <c r="D111" s="230"/>
      <c r="E111" s="268"/>
      <c r="F111" s="231"/>
      <c r="G111" s="229"/>
      <c r="H111" s="230"/>
      <c r="I111" s="230"/>
      <c r="J111" s="268"/>
      <c r="K111" s="230"/>
      <c r="L111" s="230"/>
      <c r="M111" s="231"/>
      <c r="N111" s="229"/>
      <c r="O111" s="230"/>
      <c r="P111" s="230"/>
      <c r="Q111" s="230"/>
      <c r="R111" s="230"/>
      <c r="S111" s="393"/>
      <c r="T111" s="394"/>
      <c r="U111" s="394"/>
      <c r="V111" s="394"/>
      <c r="W111" s="395"/>
      <c r="X111" s="393"/>
      <c r="Y111" s="394"/>
      <c r="Z111" s="394"/>
      <c r="AA111" s="394"/>
      <c r="AB111" s="395"/>
    </row>
    <row r="112" spans="1:28" x14ac:dyDescent="0.3">
      <c r="A112" s="214" t="s">
        <v>70</v>
      </c>
      <c r="B112" s="219">
        <f>AVERAGE(B30:B34)/AVERAGE(B13:B17)*100-100</f>
        <v>-25.673502677753234</v>
      </c>
      <c r="C112" s="220">
        <f t="shared" ref="C112:R112" si="44">AVERAGE(C30:C34)/AVERAGE(C13:C17)*100-100</f>
        <v>-8.9766443775640994</v>
      </c>
      <c r="D112" s="220">
        <f t="shared" si="44"/>
        <v>-1.2005372904580014</v>
      </c>
      <c r="E112" s="397">
        <f t="shared" si="44"/>
        <v>-12.856187641111475</v>
      </c>
      <c r="F112" s="220">
        <f t="shared" si="44"/>
        <v>2.0681165033195299</v>
      </c>
      <c r="G112" s="219">
        <f t="shared" si="44"/>
        <v>-25.673502677753248</v>
      </c>
      <c r="H112" s="220">
        <f t="shared" si="44"/>
        <v>-8.9766443775640994</v>
      </c>
      <c r="I112" s="220">
        <f t="shared" si="44"/>
        <v>2.2194426428528544</v>
      </c>
      <c r="J112" s="286">
        <f t="shared" si="44"/>
        <v>-12.666045640769354</v>
      </c>
      <c r="K112" s="220">
        <f t="shared" si="44"/>
        <v>24.266756879281104</v>
      </c>
      <c r="L112" s="220">
        <f t="shared" si="44"/>
        <v>-4.4562595358809887</v>
      </c>
      <c r="M112" s="222">
        <f t="shared" si="44"/>
        <v>-4.0864803530657952</v>
      </c>
      <c r="N112" s="219">
        <f t="shared" si="44"/>
        <v>47.571896562131769</v>
      </c>
      <c r="O112" s="220">
        <f t="shared" si="44"/>
        <v>17.208172654752246</v>
      </c>
      <c r="P112" s="220">
        <f t="shared" si="44"/>
        <v>2.6308258737792301</v>
      </c>
      <c r="Q112" s="286">
        <f t="shared" si="44"/>
        <v>23.465068161629148</v>
      </c>
      <c r="R112" s="220">
        <f t="shared" si="44"/>
        <v>0.32443169324348275</v>
      </c>
      <c r="S112" s="384">
        <f>IF(AVERAGE(S13:S17)=0,"NA",AVERAGE(S30:S34)/AVERAGE(S13:S17)*100-100)</f>
        <v>0</v>
      </c>
      <c r="T112" s="385">
        <f t="shared" ref="T112:AB112" si="45">IF(AVERAGE(T13:T17)=0,"NA",AVERAGE(T30:T34)/AVERAGE(T13:T17)*100-100)</f>
        <v>0</v>
      </c>
      <c r="U112" s="385">
        <f t="shared" si="45"/>
        <v>-53.905628270947275</v>
      </c>
      <c r="V112" s="385">
        <f t="shared" si="45"/>
        <v>-53.851352890419498</v>
      </c>
      <c r="W112" s="386" t="str">
        <f t="shared" si="45"/>
        <v>NA</v>
      </c>
      <c r="X112" s="384" t="str">
        <f t="shared" si="45"/>
        <v>NA</v>
      </c>
      <c r="Y112" s="385" t="str">
        <f t="shared" si="45"/>
        <v>NA</v>
      </c>
      <c r="Z112" s="385" t="str">
        <f t="shared" si="45"/>
        <v>NA</v>
      </c>
      <c r="AA112" s="385" t="str">
        <f t="shared" si="45"/>
        <v>NA</v>
      </c>
      <c r="AB112" s="386">
        <f t="shared" si="45"/>
        <v>-6.6905918481701292</v>
      </c>
    </row>
    <row r="113" spans="1:28" x14ac:dyDescent="0.3">
      <c r="A113" s="214" t="s">
        <v>71</v>
      </c>
      <c r="B113" s="219">
        <f>AVERAGE(B47:B51)/AVERAGE(B13:B17)*100-100</f>
        <v>-30.726311737647336</v>
      </c>
      <c r="C113" s="220">
        <f t="shared" ref="C113:R113" si="46">AVERAGE(C47:C51)/AVERAGE(C13:C17)*100-100</f>
        <v>36.718826797736625</v>
      </c>
      <c r="D113" s="220">
        <f t="shared" si="46"/>
        <v>37.731872853894885</v>
      </c>
      <c r="E113" s="286">
        <f t="shared" si="46"/>
        <v>18.748184148265707</v>
      </c>
      <c r="F113" s="220">
        <f t="shared" si="46"/>
        <v>9.5915469426564215</v>
      </c>
      <c r="G113" s="219">
        <f t="shared" si="46"/>
        <v>-30.726311737647336</v>
      </c>
      <c r="H113" s="220">
        <f t="shared" si="46"/>
        <v>36.718826797736597</v>
      </c>
      <c r="I113" s="220">
        <f t="shared" si="46"/>
        <v>47.57929897448841</v>
      </c>
      <c r="J113" s="286">
        <f t="shared" si="46"/>
        <v>19.363153524487146</v>
      </c>
      <c r="K113" s="220">
        <f t="shared" si="46"/>
        <v>137.8222680737546</v>
      </c>
      <c r="L113" s="220">
        <f t="shared" si="46"/>
        <v>58.314395827734018</v>
      </c>
      <c r="M113" s="222">
        <f t="shared" si="46"/>
        <v>59.337977599284613</v>
      </c>
      <c r="N113" s="219">
        <f t="shared" si="46"/>
        <v>47.264825377182831</v>
      </c>
      <c r="O113" s="220">
        <f t="shared" si="46"/>
        <v>120.76945225801472</v>
      </c>
      <c r="P113" s="220">
        <f t="shared" si="46"/>
        <v>60.782604432224815</v>
      </c>
      <c r="Q113" s="286">
        <f t="shared" si="46"/>
        <v>82.3355564604405</v>
      </c>
      <c r="R113" s="220">
        <f t="shared" si="46"/>
        <v>0.42380120397946541</v>
      </c>
      <c r="S113" s="384">
        <f>IF(AVERAGE(S13:S17)=0,"NA",AVERAGE(S47:S51)/AVERAGE(S13:S17)*100-100)</f>
        <v>0</v>
      </c>
      <c r="T113" s="385">
        <f t="shared" ref="T113:AB113" si="47">IF(AVERAGE(T13:T17)=0,"NA",AVERAGE(T47:T51)/AVERAGE(T13:T17)*100-100)</f>
        <v>0</v>
      </c>
      <c r="U113" s="385">
        <f t="shared" si="47"/>
        <v>-100</v>
      </c>
      <c r="V113" s="385">
        <f t="shared" si="47"/>
        <v>-99.899314074858808</v>
      </c>
      <c r="W113" s="386" t="str">
        <f t="shared" si="47"/>
        <v>NA</v>
      </c>
      <c r="X113" s="384" t="str">
        <f t="shared" si="47"/>
        <v>NA</v>
      </c>
      <c r="Y113" s="385" t="str">
        <f t="shared" si="47"/>
        <v>NA</v>
      </c>
      <c r="Z113" s="385" t="str">
        <f t="shared" si="47"/>
        <v>NA</v>
      </c>
      <c r="AA113" s="385" t="str">
        <f t="shared" si="47"/>
        <v>NA</v>
      </c>
      <c r="AB113" s="386">
        <f t="shared" si="47"/>
        <v>80.386524770027421</v>
      </c>
    </row>
    <row r="114" spans="1:28" x14ac:dyDescent="0.3">
      <c r="A114" s="214" t="s">
        <v>72</v>
      </c>
      <c r="B114" s="219">
        <f t="shared" ref="B114:R114" si="48">AVERAGE(B64:B68)/AVERAGE(B$13:B$17)*100-100</f>
        <v>17.89231460959158</v>
      </c>
      <c r="C114" s="220">
        <f t="shared" si="48"/>
        <v>50.266317298435126</v>
      </c>
      <c r="D114" s="220">
        <f t="shared" si="48"/>
        <v>36.74725618023723</v>
      </c>
      <c r="E114" s="286">
        <f t="shared" si="48"/>
        <v>40.580786055164509</v>
      </c>
      <c r="F114" s="220">
        <f t="shared" si="48"/>
        <v>6.5674636670019169</v>
      </c>
      <c r="G114" s="219">
        <f t="shared" si="48"/>
        <v>17.892314609591622</v>
      </c>
      <c r="H114" s="220">
        <f t="shared" si="48"/>
        <v>50.266317298435098</v>
      </c>
      <c r="I114" s="220">
        <f t="shared" si="48"/>
        <v>46.108447209353045</v>
      </c>
      <c r="J114" s="286">
        <f t="shared" si="48"/>
        <v>41.266671165574365</v>
      </c>
      <c r="K114" s="220">
        <f t="shared" si="48"/>
        <v>43.672549946556643</v>
      </c>
      <c r="L114" s="220">
        <f t="shared" si="48"/>
        <v>59.759597699935938</v>
      </c>
      <c r="M114" s="222">
        <f t="shared" si="48"/>
        <v>59.552493568316379</v>
      </c>
      <c r="N114" s="219">
        <f t="shared" si="48"/>
        <v>-25.963685798969166</v>
      </c>
      <c r="O114" s="220">
        <f t="shared" si="48"/>
        <v>83.490397484973158</v>
      </c>
      <c r="P114" s="220">
        <f t="shared" si="48"/>
        <v>49.962578042719144</v>
      </c>
      <c r="Q114" s="286">
        <f t="shared" si="48"/>
        <v>39.677127696143032</v>
      </c>
      <c r="R114" s="220">
        <f t="shared" si="48"/>
        <v>0.25999982891904949</v>
      </c>
      <c r="S114" s="384">
        <f>IF(AVERAGE(S$13:S$17)=0,"NA",AVERAGE(S64:S68)/AVERAGE(S$13:S$17)*100-100)</f>
        <v>0</v>
      </c>
      <c r="T114" s="385">
        <f t="shared" ref="T114:AB114" si="49">IF(AVERAGE(T$13:T$17)=0,"NA",AVERAGE(T64:T68)/AVERAGE(T$13:T$17)*100-100)</f>
        <v>0</v>
      </c>
      <c r="U114" s="385">
        <f t="shared" si="49"/>
        <v>-99.989921259612885</v>
      </c>
      <c r="V114" s="385">
        <f t="shared" si="49"/>
        <v>-99.889245482344691</v>
      </c>
      <c r="W114" s="386" t="str">
        <f t="shared" si="49"/>
        <v>NA</v>
      </c>
      <c r="X114" s="384" t="str">
        <f t="shared" si="49"/>
        <v>NA</v>
      </c>
      <c r="Y114" s="385" t="str">
        <f t="shared" si="49"/>
        <v>NA</v>
      </c>
      <c r="Z114" s="385" t="str">
        <f t="shared" si="49"/>
        <v>NA</v>
      </c>
      <c r="AA114" s="385" t="str">
        <f t="shared" si="49"/>
        <v>NA</v>
      </c>
      <c r="AB114" s="386">
        <f t="shared" si="49"/>
        <v>81.971344682987308</v>
      </c>
    </row>
    <row r="115" spans="1:28" ht="16.2" thickBot="1" x14ac:dyDescent="0.35">
      <c r="A115" s="215" t="s">
        <v>198</v>
      </c>
      <c r="B115" s="225">
        <f>AVERAGE(B81:B85)/AVERAGE(B$13:B$17)*100-100</f>
        <v>-25.616033539885109</v>
      </c>
      <c r="C115" s="226">
        <f t="shared" ref="C115:Q115" si="50">AVERAGE(C81:C85)/AVERAGE(C$13:C$17)*100-100</f>
        <v>-8.8863295472512647</v>
      </c>
      <c r="D115" s="226">
        <f t="shared" si="50"/>
        <v>-1.0444636000215013</v>
      </c>
      <c r="E115" s="288">
        <f t="shared" si="50"/>
        <v>-12.769687013785955</v>
      </c>
      <c r="F115" s="227">
        <f t="shared" si="50"/>
        <v>-0.40784046068941393</v>
      </c>
      <c r="G115" s="225">
        <f t="shared" si="50"/>
        <v>-25.616033539885109</v>
      </c>
      <c r="H115" s="226">
        <f t="shared" si="50"/>
        <v>-8.8863295472512647</v>
      </c>
      <c r="I115" s="226">
        <f t="shared" si="50"/>
        <v>2.2913848006736544</v>
      </c>
      <c r="J115" s="288">
        <f t="shared" si="50"/>
        <v>-12.585871816278143</v>
      </c>
      <c r="K115" s="226">
        <f t="shared" si="50"/>
        <v>27.34875424916379</v>
      </c>
      <c r="L115" s="226">
        <f t="shared" si="50"/>
        <v>-3.1839962965164261</v>
      </c>
      <c r="M115" s="227">
        <f t="shared" si="50"/>
        <v>-2.7909186551332397</v>
      </c>
      <c r="N115" s="225">
        <f t="shared" si="50"/>
        <v>47.421994249482765</v>
      </c>
      <c r="O115" s="226">
        <f t="shared" si="50"/>
        <v>17.034032255460758</v>
      </c>
      <c r="P115" s="226">
        <f t="shared" si="50"/>
        <v>2.5165167977675935</v>
      </c>
      <c r="Q115" s="288">
        <f t="shared" si="50"/>
        <v>23.303369770496502</v>
      </c>
      <c r="R115" s="226">
        <f>AVERAGE(R81:R85)/AVERAGE(R$13:R$17)*100-100</f>
        <v>-3.9037537444825006</v>
      </c>
      <c r="S115" s="390">
        <f>IF(AVERAGE(S$13:S$17)=0,"NA",AVERAGE(S81:S85)/AVERAGE(S$13:S$17)*100-100)</f>
        <v>0</v>
      </c>
      <c r="T115" s="391">
        <f t="shared" ref="T115:AB115" si="51">IF(AVERAGE(T$13:T$17)=0,"NA",AVERAGE(T81:T85)/AVERAGE(T$13:T$17)*100-100)</f>
        <v>0</v>
      </c>
      <c r="U115" s="391">
        <f t="shared" si="51"/>
        <v>-52.453072706181864</v>
      </c>
      <c r="V115" s="391">
        <f t="shared" si="51"/>
        <v>-52.400259844662664</v>
      </c>
      <c r="W115" s="392" t="str">
        <f t="shared" si="51"/>
        <v>NA</v>
      </c>
      <c r="X115" s="390" t="str">
        <f t="shared" si="51"/>
        <v>NA</v>
      </c>
      <c r="Y115" s="391" t="str">
        <f t="shared" si="51"/>
        <v>NA</v>
      </c>
      <c r="Z115" s="391" t="str">
        <f t="shared" si="51"/>
        <v>NA</v>
      </c>
      <c r="AA115" s="391" t="str">
        <f t="shared" si="51"/>
        <v>NA</v>
      </c>
      <c r="AB115" s="392">
        <f t="shared" si="51"/>
        <v>-3.7992388905620231</v>
      </c>
    </row>
    <row r="116" spans="1:28" x14ac:dyDescent="0.3">
      <c r="A116" s="223"/>
      <c r="S116" s="396"/>
      <c r="T116" s="396"/>
      <c r="U116" s="396"/>
      <c r="V116" s="396"/>
      <c r="W116" s="396"/>
      <c r="X116" s="396"/>
      <c r="Y116" s="396"/>
      <c r="Z116" s="396"/>
      <c r="AA116" s="396"/>
      <c r="AB116" s="396"/>
    </row>
    <row r="117" spans="1:28" x14ac:dyDescent="0.3">
      <c r="S117" s="396"/>
      <c r="T117" s="396"/>
      <c r="U117" s="396"/>
      <c r="V117" s="396"/>
      <c r="W117" s="396"/>
      <c r="X117" s="396"/>
      <c r="Y117" s="396"/>
      <c r="Z117" s="396"/>
      <c r="AA117" s="396"/>
      <c r="AB117" s="396"/>
    </row>
    <row r="118" spans="1:28" ht="16.2" thickBot="1" x14ac:dyDescent="0.35">
      <c r="A118" s="85" t="s">
        <v>107</v>
      </c>
      <c r="S118" s="396"/>
      <c r="T118" s="396"/>
      <c r="U118" s="396"/>
      <c r="V118" s="396"/>
      <c r="W118" s="396"/>
      <c r="X118" s="396"/>
      <c r="Y118" s="396"/>
      <c r="Z118" s="396"/>
      <c r="AA118" s="396"/>
      <c r="AB118" s="396"/>
    </row>
    <row r="119" spans="1:28" x14ac:dyDescent="0.3">
      <c r="A119" s="240" t="s">
        <v>102</v>
      </c>
      <c r="B119" s="229"/>
      <c r="C119" s="217"/>
      <c r="D119" s="217"/>
      <c r="E119" s="230"/>
      <c r="F119" s="218"/>
      <c r="G119" s="229"/>
      <c r="H119" s="217"/>
      <c r="I119" s="217"/>
      <c r="J119" s="217"/>
      <c r="K119" s="217"/>
      <c r="L119" s="217"/>
      <c r="M119" s="218"/>
      <c r="N119" s="229"/>
      <c r="O119" s="217"/>
      <c r="P119" s="217"/>
      <c r="Q119" s="299"/>
      <c r="R119" s="217"/>
      <c r="S119" s="381"/>
      <c r="T119" s="382"/>
      <c r="U119" s="382"/>
      <c r="V119" s="382"/>
      <c r="W119" s="382"/>
      <c r="X119" s="381"/>
      <c r="Y119" s="382"/>
      <c r="Z119" s="382"/>
      <c r="AA119" s="382"/>
      <c r="AB119" s="383"/>
    </row>
    <row r="120" spans="1:28" x14ac:dyDescent="0.3">
      <c r="A120" s="90" t="s">
        <v>94</v>
      </c>
      <c r="B120" s="219">
        <f t="shared" ref="B120:G120" si="52">B6/B5*100-100</f>
        <v>3.0659276006356606</v>
      </c>
      <c r="C120" s="220">
        <f t="shared" si="52"/>
        <v>3.7340391099935744</v>
      </c>
      <c r="D120" s="220">
        <f t="shared" si="52"/>
        <v>3.4276835499468916</v>
      </c>
      <c r="E120" s="298">
        <f t="shared" si="52"/>
        <v>3.4546693870011183</v>
      </c>
      <c r="F120" s="222">
        <f t="shared" si="52"/>
        <v>0.60862415236013589</v>
      </c>
      <c r="G120" s="219">
        <f t="shared" si="52"/>
        <v>3.065927600635689</v>
      </c>
      <c r="H120" s="220">
        <f t="shared" ref="H120:L120" si="53">H6/H5*100-100</f>
        <v>3.7340391099935744</v>
      </c>
      <c r="I120" s="220">
        <f t="shared" si="53"/>
        <v>5.5830873972788027</v>
      </c>
      <c r="J120" s="286">
        <f t="shared" si="53"/>
        <v>3.5627648471082694</v>
      </c>
      <c r="K120" s="220">
        <f t="shared" si="53"/>
        <v>1.4432680623047958</v>
      </c>
      <c r="L120" s="220">
        <f t="shared" si="53"/>
        <v>4.5054054969111803</v>
      </c>
      <c r="M120" s="222">
        <f>M6/M5*100-100</f>
        <v>4.4544477348662497</v>
      </c>
      <c r="N120" s="219">
        <f>N6/N5*100-100</f>
        <v>5.7797234040843506</v>
      </c>
      <c r="O120" s="220">
        <f t="shared" ref="O120:Q120" si="54">O6/O5*100-100</f>
        <v>5.0068983605467281</v>
      </c>
      <c r="P120" s="220">
        <f t="shared" si="54"/>
        <v>3.4722765690591757</v>
      </c>
      <c r="Q120" s="286">
        <f t="shared" si="54"/>
        <v>5.2328745178842979</v>
      </c>
      <c r="R120" s="220">
        <f>R6/R5*100-100</f>
        <v>4.2389914004355091</v>
      </c>
      <c r="S120" s="384">
        <f t="shared" ref="S120:AB120" si="55">IF(S5=0,"NA",S6/S5*100-100)</f>
        <v>0</v>
      </c>
      <c r="T120" s="385">
        <f t="shared" si="55"/>
        <v>0</v>
      </c>
      <c r="U120" s="385">
        <f t="shared" si="55"/>
        <v>-99.650425989847449</v>
      </c>
      <c r="V120" s="385">
        <f t="shared" si="55"/>
        <v>-98.958559182401245</v>
      </c>
      <c r="W120" s="385" t="str">
        <f t="shared" si="55"/>
        <v>NA</v>
      </c>
      <c r="X120" s="384" t="str">
        <f t="shared" si="55"/>
        <v>NA</v>
      </c>
      <c r="Y120" s="385" t="str">
        <f t="shared" si="55"/>
        <v>NA</v>
      </c>
      <c r="Z120" s="385" t="str">
        <f t="shared" si="55"/>
        <v>NA</v>
      </c>
      <c r="AA120" s="385" t="str">
        <f t="shared" si="55"/>
        <v>NA</v>
      </c>
      <c r="AB120" s="386">
        <f t="shared" si="55"/>
        <v>6.3089509847148832</v>
      </c>
    </row>
    <row r="121" spans="1:28" x14ac:dyDescent="0.3">
      <c r="A121" s="269" t="s">
        <v>70</v>
      </c>
      <c r="B121" s="219">
        <f t="shared" ref="B121:G121" si="56">B23/B22*100-100</f>
        <v>-25.597453044566862</v>
      </c>
      <c r="C121" s="220">
        <f t="shared" si="56"/>
        <v>-7.7187188356393648</v>
      </c>
      <c r="D121" s="220">
        <f t="shared" si="56"/>
        <v>8.9424699801450771</v>
      </c>
      <c r="E121" s="380">
        <f t="shared" si="56"/>
        <v>-13.923644544256248</v>
      </c>
      <c r="F121" s="222">
        <f t="shared" si="56"/>
        <v>2.7505928042508287</v>
      </c>
      <c r="G121" s="219">
        <f t="shared" si="56"/>
        <v>-25.597453044566848</v>
      </c>
      <c r="H121" s="220">
        <f t="shared" ref="H121:L121" si="57">H23/H22*100-100</f>
        <v>-7.7187188356394216</v>
      </c>
      <c r="I121" s="220">
        <f t="shared" si="57"/>
        <v>11.212800426245153</v>
      </c>
      <c r="J121" s="286">
        <f t="shared" si="57"/>
        <v>-13.83370695804129</v>
      </c>
      <c r="K121" s="220">
        <f t="shared" si="57"/>
        <v>14.582499557468822</v>
      </c>
      <c r="L121" s="220">
        <f t="shared" si="57"/>
        <v>-3.4977438943960095</v>
      </c>
      <c r="M121" s="222">
        <f>M23/M22*100-100</f>
        <v>-3.1968662351759463</v>
      </c>
      <c r="N121" s="219">
        <f>N23/N22*100-100</f>
        <v>52.100908208523606</v>
      </c>
      <c r="O121" s="220">
        <f t="shared" ref="O121:Q121" si="58">O23/O22*100-100</f>
        <v>19.909909884745815</v>
      </c>
      <c r="P121" s="220">
        <f t="shared" si="58"/>
        <v>14.81351175059946</v>
      </c>
      <c r="Q121" s="286">
        <f t="shared" si="58"/>
        <v>30.600654149008392</v>
      </c>
      <c r="R121" s="220">
        <f>R23/R22*100-100</f>
        <v>4.5224583949724746</v>
      </c>
      <c r="S121" s="384">
        <f t="shared" ref="S121:AB121" si="59">IF(S22=0,"NA",S23/S22*100-100)</f>
        <v>0</v>
      </c>
      <c r="T121" s="385">
        <f t="shared" si="59"/>
        <v>0</v>
      </c>
      <c r="U121" s="385">
        <f t="shared" si="59"/>
        <v>-99.650425989847449</v>
      </c>
      <c r="V121" s="385">
        <f t="shared" si="59"/>
        <v>-98.958559182401245</v>
      </c>
      <c r="W121" s="385" t="str">
        <f t="shared" si="59"/>
        <v>NA</v>
      </c>
      <c r="X121" s="384" t="str">
        <f t="shared" si="59"/>
        <v>NA</v>
      </c>
      <c r="Y121" s="385" t="str">
        <f t="shared" si="59"/>
        <v>NA</v>
      </c>
      <c r="Z121" s="385" t="str">
        <f t="shared" si="59"/>
        <v>NA</v>
      </c>
      <c r="AA121" s="385" t="str">
        <f t="shared" si="59"/>
        <v>NA</v>
      </c>
      <c r="AB121" s="386">
        <f t="shared" si="59"/>
        <v>-6.0648009166121426</v>
      </c>
    </row>
    <row r="122" spans="1:28" x14ac:dyDescent="0.3">
      <c r="A122" s="90" t="s">
        <v>108</v>
      </c>
      <c r="B122" s="219">
        <f t="shared" ref="B122:G122" si="60">B40/B39*100-100</f>
        <v>-26.118512777717214</v>
      </c>
      <c r="C122" s="220">
        <f t="shared" si="60"/>
        <v>-4.1287567360397475</v>
      </c>
      <c r="D122" s="220">
        <f t="shared" si="60"/>
        <v>12.283637377362851</v>
      </c>
      <c r="E122" s="286">
        <f t="shared" si="60"/>
        <v>-11.969038075478778</v>
      </c>
      <c r="F122" s="222">
        <f t="shared" si="60"/>
        <v>3.4291752372775903</v>
      </c>
      <c r="G122" s="219">
        <f t="shared" si="60"/>
        <v>-26.118512777717228</v>
      </c>
      <c r="H122" s="220">
        <f t="shared" ref="H122:L122" si="61">H40/H39*100-100</f>
        <v>-4.1287567360397901</v>
      </c>
      <c r="I122" s="220">
        <f t="shared" si="61"/>
        <v>14.623596812679011</v>
      </c>
      <c r="J122" s="286">
        <f t="shared" si="61"/>
        <v>-11.877058202658276</v>
      </c>
      <c r="K122" s="220">
        <f t="shared" si="61"/>
        <v>18.944198660583837</v>
      </c>
      <c r="L122" s="220">
        <f t="shared" si="61"/>
        <v>0.69932520408160315</v>
      </c>
      <c r="M122" s="222">
        <f>M40/M39*100-100</f>
        <v>1.0029425106169612</v>
      </c>
      <c r="N122" s="219">
        <f>N40/N39*100-100</f>
        <v>52.054003429551273</v>
      </c>
      <c r="O122" s="220">
        <f t="shared" ref="O122:Q122" si="62">O40/O39*100-100</f>
        <v>27.259644007202539</v>
      </c>
      <c r="P122" s="220">
        <f t="shared" si="62"/>
        <v>19.718073017442833</v>
      </c>
      <c r="Q122" s="286">
        <f t="shared" si="62"/>
        <v>35.033323719787091</v>
      </c>
      <c r="R122" s="220">
        <f>R40/R39*100-100</f>
        <v>4.5112399247299066</v>
      </c>
      <c r="S122" s="384">
        <f t="shared" ref="S122:AB122" si="63">IF(S39=0,"NA",S40/S39*100-100)</f>
        <v>0</v>
      </c>
      <c r="T122" s="385">
        <f t="shared" si="63"/>
        <v>0</v>
      </c>
      <c r="U122" s="385">
        <f t="shared" si="63"/>
        <v>-99.650425989847463</v>
      </c>
      <c r="V122" s="385">
        <f t="shared" si="63"/>
        <v>-98.958559182401274</v>
      </c>
      <c r="W122" s="385" t="str">
        <f t="shared" si="63"/>
        <v>NA</v>
      </c>
      <c r="X122" s="384" t="str">
        <f t="shared" si="63"/>
        <v>NA</v>
      </c>
      <c r="Y122" s="385" t="str">
        <f t="shared" si="63"/>
        <v>NA</v>
      </c>
      <c r="Z122" s="385" t="str">
        <f t="shared" si="63"/>
        <v>NA</v>
      </c>
      <c r="AA122" s="385" t="str">
        <f t="shared" si="63"/>
        <v>NA</v>
      </c>
      <c r="AB122" s="386">
        <f t="shared" si="63"/>
        <v>-0.16701360490563388</v>
      </c>
    </row>
    <row r="123" spans="1:28" x14ac:dyDescent="0.3">
      <c r="A123" s="90" t="s">
        <v>109</v>
      </c>
      <c r="B123" s="219">
        <f t="shared" ref="B123:G123" si="64">B57/B56*100-100</f>
        <v>2.3355254262031622</v>
      </c>
      <c r="C123" s="220">
        <f t="shared" si="64"/>
        <v>7.7882699239745392</v>
      </c>
      <c r="D123" s="220">
        <f t="shared" si="64"/>
        <v>6.6079101905343549</v>
      </c>
      <c r="E123" s="286">
        <f t="shared" si="64"/>
        <v>5.575701352152393</v>
      </c>
      <c r="F123" s="222">
        <f t="shared" si="64"/>
        <v>1.2545384078038495</v>
      </c>
      <c r="G123" s="219">
        <f t="shared" si="64"/>
        <v>2.3355254262032048</v>
      </c>
      <c r="H123" s="220">
        <f t="shared" ref="H123:L123" si="65">H57/H56*100-100</f>
        <v>7.7882699239744824</v>
      </c>
      <c r="I123" s="220">
        <f t="shared" si="65"/>
        <v>8.8295890669614039</v>
      </c>
      <c r="J123" s="286">
        <f t="shared" si="65"/>
        <v>5.6860129899104237</v>
      </c>
      <c r="K123" s="220">
        <f t="shared" si="65"/>
        <v>4.0774551891464625</v>
      </c>
      <c r="L123" s="220">
        <f t="shared" si="65"/>
        <v>8.8330691098151419</v>
      </c>
      <c r="M123" s="222">
        <f>M57/M56*100-100</f>
        <v>8.7539298001916563</v>
      </c>
      <c r="N123" s="219">
        <f>N57/N56*100-100</f>
        <v>5.7453946618398959</v>
      </c>
      <c r="O123" s="220">
        <f t="shared" ref="O123:Q123" si="66">O57/O56*100-100</f>
        <v>11.434885895621917</v>
      </c>
      <c r="P123" s="220">
        <f t="shared" si="66"/>
        <v>7.8789578509439053</v>
      </c>
      <c r="Q123" s="286">
        <f t="shared" si="66"/>
        <v>9.0849665456076849</v>
      </c>
      <c r="R123" s="220">
        <f>R57/R56*100-100</f>
        <v>4.2245147642243381</v>
      </c>
      <c r="S123" s="384">
        <f t="shared" ref="S123:AB123" si="67">IF(S56=0,"NA",S57/S56*100-100)</f>
        <v>0</v>
      </c>
      <c r="T123" s="385">
        <f t="shared" si="67"/>
        <v>0</v>
      </c>
      <c r="U123" s="385">
        <f t="shared" si="67"/>
        <v>-99.650425989847463</v>
      </c>
      <c r="V123" s="385">
        <f t="shared" si="67"/>
        <v>-98.958559182401274</v>
      </c>
      <c r="W123" s="385" t="str">
        <f t="shared" si="67"/>
        <v>NA</v>
      </c>
      <c r="X123" s="384" t="str">
        <f t="shared" si="67"/>
        <v>NA</v>
      </c>
      <c r="Y123" s="385" t="str">
        <f t="shared" si="67"/>
        <v>NA</v>
      </c>
      <c r="Z123" s="385" t="str">
        <f t="shared" si="67"/>
        <v>NA</v>
      </c>
      <c r="AA123" s="385" t="str">
        <f t="shared" si="67"/>
        <v>NA</v>
      </c>
      <c r="AB123" s="386">
        <f t="shared" si="67"/>
        <v>12.370228264672093</v>
      </c>
    </row>
    <row r="124" spans="1:28" ht="16.2" thickBot="1" x14ac:dyDescent="0.35">
      <c r="A124" s="90" t="s">
        <v>198</v>
      </c>
      <c r="B124" s="219">
        <f>B74/B73*100-100</f>
        <v>-25.537748123662368</v>
      </c>
      <c r="C124" s="220">
        <f t="shared" ref="C124:R124" si="68">C74/C73*100-100</f>
        <v>-7.6282259371958787</v>
      </c>
      <c r="D124" s="220">
        <f t="shared" si="68"/>
        <v>9.0641311305765981</v>
      </c>
      <c r="E124" s="286">
        <f t="shared" si="68"/>
        <v>-13.843710160356054</v>
      </c>
      <c r="F124" s="222">
        <f t="shared" si="68"/>
        <v>0.24007761133894689</v>
      </c>
      <c r="G124" s="219">
        <f t="shared" si="68"/>
        <v>-25.537748123662368</v>
      </c>
      <c r="H124" s="220">
        <f t="shared" si="68"/>
        <v>-7.6282259371959213</v>
      </c>
      <c r="I124" s="220">
        <f t="shared" si="68"/>
        <v>11.336996960847628</v>
      </c>
      <c r="J124" s="286">
        <f t="shared" si="68"/>
        <v>-13.753689054044258</v>
      </c>
      <c r="K124" s="220">
        <f t="shared" si="68"/>
        <v>17.717357673123885</v>
      </c>
      <c r="L124" s="220">
        <f t="shared" si="68"/>
        <v>-2.2683478747112389</v>
      </c>
      <c r="M124" s="222">
        <f t="shared" si="68"/>
        <v>-1.9357609646343406</v>
      </c>
      <c r="N124" s="219">
        <f t="shared" si="68"/>
        <v>51.925475191134723</v>
      </c>
      <c r="O124" s="220">
        <f t="shared" si="68"/>
        <v>19.72820846339512</v>
      </c>
      <c r="P124" s="220">
        <f t="shared" si="68"/>
        <v>14.614773665221676</v>
      </c>
      <c r="Q124" s="286">
        <f t="shared" si="68"/>
        <v>30.41842728658429</v>
      </c>
      <c r="R124" s="220">
        <f t="shared" si="68"/>
        <v>0.2766141790454526</v>
      </c>
      <c r="S124" s="384">
        <f>IF(S73=0,"NA",S74/S73*100-100)</f>
        <v>0</v>
      </c>
      <c r="T124" s="385">
        <f t="shared" ref="T124:AB124" si="69">IF(T73=0,"NA",T74/T73*100-100)</f>
        <v>0</v>
      </c>
      <c r="U124" s="385">
        <f t="shared" si="69"/>
        <v>-99.650425989847449</v>
      </c>
      <c r="V124" s="385">
        <f t="shared" si="69"/>
        <v>-98.958559182401245</v>
      </c>
      <c r="W124" s="385" t="str">
        <f t="shared" si="69"/>
        <v>NA</v>
      </c>
      <c r="X124" s="384" t="str">
        <f t="shared" si="69"/>
        <v>NA</v>
      </c>
      <c r="Y124" s="385" t="str">
        <f t="shared" si="69"/>
        <v>NA</v>
      </c>
      <c r="Z124" s="385" t="str">
        <f t="shared" si="69"/>
        <v>NA</v>
      </c>
      <c r="AA124" s="385" t="str">
        <f t="shared" si="69"/>
        <v>NA</v>
      </c>
      <c r="AB124" s="386">
        <f t="shared" si="69"/>
        <v>-2.9849765194143885</v>
      </c>
    </row>
    <row r="125" spans="1:28" x14ac:dyDescent="0.3">
      <c r="A125" s="240" t="s">
        <v>99</v>
      </c>
      <c r="B125" s="216"/>
      <c r="C125" s="217"/>
      <c r="D125" s="217"/>
      <c r="E125" s="299"/>
      <c r="F125" s="218"/>
      <c r="G125" s="216"/>
      <c r="H125" s="217"/>
      <c r="I125" s="217"/>
      <c r="J125" s="299"/>
      <c r="K125" s="217"/>
      <c r="L125" s="217"/>
      <c r="M125" s="218"/>
      <c r="N125" s="216"/>
      <c r="O125" s="217"/>
      <c r="P125" s="217"/>
      <c r="Q125" s="299"/>
      <c r="R125" s="217"/>
      <c r="S125" s="381"/>
      <c r="T125" s="382"/>
      <c r="U125" s="382"/>
      <c r="V125" s="382"/>
      <c r="W125" s="382"/>
      <c r="X125" s="381"/>
      <c r="Y125" s="382"/>
      <c r="Z125" s="382"/>
      <c r="AA125" s="382"/>
      <c r="AB125" s="383"/>
    </row>
    <row r="126" spans="1:28" x14ac:dyDescent="0.3">
      <c r="A126" s="90" t="s">
        <v>94</v>
      </c>
      <c r="B126" s="219">
        <f t="shared" ref="B126:G126" si="70">(B12/B6)^(1/6)*100-100</f>
        <v>3.0722496065552036</v>
      </c>
      <c r="C126" s="220">
        <f t="shared" si="70"/>
        <v>5.7200957167347894</v>
      </c>
      <c r="D126" s="220">
        <f t="shared" si="70"/>
        <v>7.4652190832348708</v>
      </c>
      <c r="E126" s="298">
        <f>(E12/E6)^(1/6)*100-100</f>
        <v>4.8158143484772182</v>
      </c>
      <c r="F126" s="222">
        <f t="shared" si="70"/>
        <v>4.5314735688323822</v>
      </c>
      <c r="G126" s="219">
        <f t="shared" si="70"/>
        <v>3.0722496065552036</v>
      </c>
      <c r="H126" s="220">
        <f t="shared" ref="H126:L126" si="71">(H12/H6)^(1/6)*100-100</f>
        <v>5.7200957167347752</v>
      </c>
      <c r="I126" s="220">
        <f t="shared" si="71"/>
        <v>7.4652190832348708</v>
      </c>
      <c r="J126" s="286">
        <f t="shared" si="71"/>
        <v>4.8158143484772182</v>
      </c>
      <c r="K126" s="220">
        <f t="shared" si="71"/>
        <v>2.2274539548796497</v>
      </c>
      <c r="L126" s="220">
        <f t="shared" si="71"/>
        <v>5.5040880939580745</v>
      </c>
      <c r="M126" s="222">
        <f>(M12/M6)^(1/6)*100-100</f>
        <v>5.4550209589340142</v>
      </c>
      <c r="N126" s="219">
        <f>(N12/N6)^(1/6)*100-100</f>
        <v>5.4489480959563679</v>
      </c>
      <c r="O126" s="220">
        <f t="shared" ref="O126:Q126" si="72">(O12/O6)^(1/6)*100-100</f>
        <v>2.3516552969034592</v>
      </c>
      <c r="P126" s="220">
        <f t="shared" si="72"/>
        <v>1.388199838659915</v>
      </c>
      <c r="Q126" s="286">
        <f t="shared" si="72"/>
        <v>3.4549544107749028</v>
      </c>
      <c r="R126" s="220">
        <f>(R12/R6)^(1/6)*100-100</f>
        <v>3.200596912753582</v>
      </c>
      <c r="S126" s="384">
        <f t="shared" ref="S126:AB126" si="73">IF(S6=0,"NA",(S12/S6)^(1/6)*100-100)</f>
        <v>0</v>
      </c>
      <c r="T126" s="385">
        <f t="shared" si="73"/>
        <v>0</v>
      </c>
      <c r="U126" s="385">
        <f t="shared" si="73"/>
        <v>0</v>
      </c>
      <c r="V126" s="385">
        <f t="shared" si="73"/>
        <v>0</v>
      </c>
      <c r="W126" s="385" t="str">
        <f t="shared" si="73"/>
        <v>NA</v>
      </c>
      <c r="X126" s="384" t="str">
        <f t="shared" si="73"/>
        <v>NA</v>
      </c>
      <c r="Y126" s="385" t="str">
        <f t="shared" si="73"/>
        <v>NA</v>
      </c>
      <c r="Z126" s="385" t="str">
        <f t="shared" si="73"/>
        <v>NA</v>
      </c>
      <c r="AA126" s="385" t="str">
        <f t="shared" si="73"/>
        <v>NA</v>
      </c>
      <c r="AB126" s="386">
        <f t="shared" si="73"/>
        <v>5.8633952832892788</v>
      </c>
    </row>
    <row r="127" spans="1:28" x14ac:dyDescent="0.3">
      <c r="A127" s="269" t="s">
        <v>70</v>
      </c>
      <c r="B127" s="219">
        <f t="shared" ref="B127:G127" si="74">(B29/B23)^(1/6)*100-100</f>
        <v>3.5959834915752111</v>
      </c>
      <c r="C127" s="220">
        <f t="shared" si="74"/>
        <v>6.125017857647677</v>
      </c>
      <c r="D127" s="220">
        <f t="shared" si="74"/>
        <v>6.6276300251991955</v>
      </c>
      <c r="E127" s="286">
        <f t="shared" si="74"/>
        <v>5.3301564232143477</v>
      </c>
      <c r="F127" s="222">
        <f t="shared" si="74"/>
        <v>4.5174296212677945</v>
      </c>
      <c r="G127" s="219">
        <f t="shared" si="74"/>
        <v>3.5959834915752111</v>
      </c>
      <c r="H127" s="220">
        <f t="shared" ref="H127:L127" si="75">(H29/H23)^(1/6)*100-100</f>
        <v>6.125017857647677</v>
      </c>
      <c r="I127" s="220">
        <f t="shared" si="75"/>
        <v>6.6276300251991671</v>
      </c>
      <c r="J127" s="286">
        <f t="shared" si="75"/>
        <v>5.3301564232143477</v>
      </c>
      <c r="K127" s="220">
        <f t="shared" si="75"/>
        <v>3.2309858999570906</v>
      </c>
      <c r="L127" s="220">
        <f t="shared" si="75"/>
        <v>5.8739321682313062</v>
      </c>
      <c r="M127" s="222">
        <f>(M29/M23)^(1/6)*100-100</f>
        <v>5.8249585332700775</v>
      </c>
      <c r="N127" s="219">
        <f>(N29/N23)^(1/6)*100-100</f>
        <v>5.9090230581267775</v>
      </c>
      <c r="O127" s="220">
        <f t="shared" ref="O127:Q127" si="76">(O29/O23)^(1/6)*100-100</f>
        <v>2.8329014605174478</v>
      </c>
      <c r="P127" s="220">
        <f t="shared" si="76"/>
        <v>0.39560552993467013</v>
      </c>
      <c r="Q127" s="286">
        <f t="shared" si="76"/>
        <v>3.7201330263714567</v>
      </c>
      <c r="R127" s="220">
        <f>(R29/R23)^(1/6)*100-100</f>
        <v>3.1982961913667793</v>
      </c>
      <c r="S127" s="384">
        <f t="shared" ref="S127:AB127" si="77">IF(S23=0,"NA",(S29/S23)^(1/6)*100-100)</f>
        <v>0</v>
      </c>
      <c r="T127" s="385">
        <f t="shared" si="77"/>
        <v>0</v>
      </c>
      <c r="U127" s="385">
        <f t="shared" si="77"/>
        <v>0</v>
      </c>
      <c r="V127" s="385">
        <f t="shared" si="77"/>
        <v>0</v>
      </c>
      <c r="W127" s="385" t="str">
        <f t="shared" si="77"/>
        <v>NA</v>
      </c>
      <c r="X127" s="384" t="str">
        <f t="shared" si="77"/>
        <v>NA</v>
      </c>
      <c r="Y127" s="385" t="str">
        <f t="shared" si="77"/>
        <v>NA</v>
      </c>
      <c r="Z127" s="385" t="str">
        <f t="shared" si="77"/>
        <v>NA</v>
      </c>
      <c r="AA127" s="385" t="str">
        <f t="shared" si="77"/>
        <v>NA</v>
      </c>
      <c r="AB127" s="386">
        <f t="shared" si="77"/>
        <v>6.4833564951519236</v>
      </c>
    </row>
    <row r="128" spans="1:28" x14ac:dyDescent="0.3">
      <c r="A128" s="90" t="s">
        <v>108</v>
      </c>
      <c r="B128" s="219">
        <f t="shared" ref="B128:G128" si="78">(B46/B40)^(1/6)*100-100</f>
        <v>2.8721097687761414</v>
      </c>
      <c r="C128" s="220">
        <f t="shared" si="78"/>
        <v>10.387071252014081</v>
      </c>
      <c r="D128" s="220">
        <f t="shared" si="78"/>
        <v>10.188377958276917</v>
      </c>
      <c r="E128" s="286">
        <f t="shared" si="78"/>
        <v>8.1628133661848921</v>
      </c>
      <c r="F128" s="222">
        <f t="shared" si="78"/>
        <v>5.255771818040671</v>
      </c>
      <c r="G128" s="219">
        <f t="shared" si="78"/>
        <v>2.8721097687761699</v>
      </c>
      <c r="H128" s="220">
        <f t="shared" ref="H128:L128" si="79">(H46/H40)^(1/6)*100-100</f>
        <v>10.387071252014081</v>
      </c>
      <c r="I128" s="220">
        <f t="shared" si="79"/>
        <v>10.188377958276917</v>
      </c>
      <c r="J128" s="286">
        <f t="shared" si="79"/>
        <v>8.1628133661848921</v>
      </c>
      <c r="K128" s="220">
        <f t="shared" si="79"/>
        <v>9.3968207004880639</v>
      </c>
      <c r="L128" s="220">
        <f t="shared" si="79"/>
        <v>11.018795022368025</v>
      </c>
      <c r="M128" s="222">
        <f>(M46/M40)^(1/6)*100-100</f>
        <v>10.988126244823391</v>
      </c>
      <c r="N128" s="219">
        <f>(N46/N40)^(1/6)*100-100</f>
        <v>5.9920930582052563</v>
      </c>
      <c r="O128" s="220">
        <f t="shared" ref="O128:Q128" si="80">(O46/O40)^(1/6)*100-100</f>
        <v>9.5913416746958831</v>
      </c>
      <c r="P128" s="220">
        <f t="shared" si="80"/>
        <v>5.0796271096155863</v>
      </c>
      <c r="Q128" s="286">
        <f t="shared" si="80"/>
        <v>8.0658981231394904</v>
      </c>
      <c r="R128" s="220">
        <f>(R46/R40)^(1/6)*100-100</f>
        <v>3.1960029721347212</v>
      </c>
      <c r="S128" s="384">
        <f t="shared" ref="S128:AB128" si="81">IF(S40=0,"NA",(S46/S40)^(1/6)*100-100)</f>
        <v>0</v>
      </c>
      <c r="T128" s="385">
        <f t="shared" si="81"/>
        <v>0</v>
      </c>
      <c r="U128" s="385">
        <f t="shared" si="81"/>
        <v>0</v>
      </c>
      <c r="V128" s="385">
        <f t="shared" si="81"/>
        <v>0</v>
      </c>
      <c r="W128" s="385" t="str">
        <f t="shared" si="81"/>
        <v>NA</v>
      </c>
      <c r="X128" s="384" t="str">
        <f t="shared" si="81"/>
        <v>NA</v>
      </c>
      <c r="Y128" s="385" t="str">
        <f t="shared" si="81"/>
        <v>NA</v>
      </c>
      <c r="Z128" s="385" t="str">
        <f t="shared" si="81"/>
        <v>NA</v>
      </c>
      <c r="AA128" s="385" t="str">
        <f t="shared" si="81"/>
        <v>NA</v>
      </c>
      <c r="AB128" s="386">
        <f t="shared" si="81"/>
        <v>13.374611858413289</v>
      </c>
    </row>
    <row r="129" spans="1:28" x14ac:dyDescent="0.3">
      <c r="A129" s="90" t="s">
        <v>109</v>
      </c>
      <c r="B129" s="219">
        <f>(B63/B57)^(1/6)*100-100</f>
        <v>2.3473064159416026</v>
      </c>
      <c r="C129" s="220">
        <f t="shared" ref="C129:F129" si="82">(C63/C57)^(1/6)*100-100</f>
        <v>9.9896724760853743</v>
      </c>
      <c r="D129" s="220">
        <f t="shared" si="82"/>
        <v>11.055203434389298</v>
      </c>
      <c r="E129" s="286">
        <f t="shared" si="82"/>
        <v>7.4423622797397115</v>
      </c>
      <c r="F129" s="222">
        <f t="shared" si="82"/>
        <v>5.2820163066967609</v>
      </c>
      <c r="G129" s="219">
        <f>(G63/G57)^(1/6)*100-100</f>
        <v>2.3473064159416026</v>
      </c>
      <c r="H129" s="220">
        <f t="shared" ref="H129:L129" si="83">(H63/H57)^(1/6)*100-100</f>
        <v>9.9896724760853601</v>
      </c>
      <c r="I129" s="220">
        <f t="shared" si="83"/>
        <v>11.055203434389298</v>
      </c>
      <c r="J129" s="286">
        <f t="shared" si="83"/>
        <v>7.4423622797397115</v>
      </c>
      <c r="K129" s="220">
        <f t="shared" si="83"/>
        <v>7.1998430743499711</v>
      </c>
      <c r="L129" s="220">
        <f t="shared" si="83"/>
        <v>10.467434326636919</v>
      </c>
      <c r="M129" s="222">
        <f t="shared" ref="M129" si="84">(M63/M57)^(1/6)*100-100</f>
        <v>10.419042585516806</v>
      </c>
      <c r="N129" s="219">
        <f>(N63/N57)^(1/6)*100-100</f>
        <v>5.5238798180117072</v>
      </c>
      <c r="O129" s="220">
        <f t="shared" ref="O129:Q129" si="85">(O63/O57)^(1/6)*100-100</f>
        <v>9.0787871532505875</v>
      </c>
      <c r="P129" s="220">
        <f t="shared" si="85"/>
        <v>6.1160565959021795</v>
      </c>
      <c r="Q129" s="286">
        <f t="shared" si="85"/>
        <v>8.0686989496392698</v>
      </c>
      <c r="R129" s="220">
        <f>(R63/R57)^(1/6)*100-100</f>
        <v>3.2015978363580899</v>
      </c>
      <c r="S129" s="384">
        <f t="shared" ref="S129:AB129" si="86">IF(S57=0,"NA",(S63/S57)^(1/6)*100-100)</f>
        <v>0</v>
      </c>
      <c r="T129" s="385">
        <f t="shared" si="86"/>
        <v>0</v>
      </c>
      <c r="U129" s="385">
        <f t="shared" si="86"/>
        <v>0</v>
      </c>
      <c r="V129" s="385">
        <f t="shared" si="86"/>
        <v>0</v>
      </c>
      <c r="W129" s="385" t="str">
        <f t="shared" si="86"/>
        <v>NA</v>
      </c>
      <c r="X129" s="384" t="str">
        <f t="shared" si="86"/>
        <v>NA</v>
      </c>
      <c r="Y129" s="385" t="str">
        <f t="shared" si="86"/>
        <v>NA</v>
      </c>
      <c r="Z129" s="385" t="str">
        <f t="shared" si="86"/>
        <v>NA</v>
      </c>
      <c r="AA129" s="385" t="str">
        <f t="shared" si="86"/>
        <v>NA</v>
      </c>
      <c r="AB129" s="386">
        <f t="shared" si="86"/>
        <v>12.32309056358136</v>
      </c>
    </row>
    <row r="130" spans="1:28" ht="16.2" thickBot="1" x14ac:dyDescent="0.35">
      <c r="A130" s="90" t="s">
        <v>198</v>
      </c>
      <c r="B130" s="219">
        <f>(B80/B74)^(1/6)*100-100</f>
        <v>3.5962667241324624</v>
      </c>
      <c r="C130" s="220">
        <f t="shared" ref="C130:R130" si="87">(C80/C74)^(1/6)*100-100</f>
        <v>6.1252358959854831</v>
      </c>
      <c r="D130" s="220">
        <f t="shared" si="87"/>
        <v>6.6279231571153616</v>
      </c>
      <c r="E130" s="286">
        <f t="shared" si="87"/>
        <v>5.330512872046981</v>
      </c>
      <c r="F130" s="222">
        <f t="shared" si="87"/>
        <v>4.5091873252744108</v>
      </c>
      <c r="G130" s="219">
        <f t="shared" si="87"/>
        <v>3.5962667241324624</v>
      </c>
      <c r="H130" s="220">
        <f t="shared" si="87"/>
        <v>6.1252358959854831</v>
      </c>
      <c r="I130" s="220">
        <f t="shared" si="87"/>
        <v>6.6279231571153616</v>
      </c>
      <c r="J130" s="286">
        <f t="shared" si="87"/>
        <v>5.330512872046981</v>
      </c>
      <c r="K130" s="220">
        <f t="shared" si="87"/>
        <v>3.2084374847279662</v>
      </c>
      <c r="L130" s="220">
        <f t="shared" si="87"/>
        <v>5.8805748078429616</v>
      </c>
      <c r="M130" s="222">
        <f t="shared" si="87"/>
        <v>5.8303925890065074</v>
      </c>
      <c r="N130" s="219">
        <f t="shared" si="87"/>
        <v>5.9088314688757464</v>
      </c>
      <c r="O130" s="220">
        <f t="shared" si="87"/>
        <v>2.8322682553312433</v>
      </c>
      <c r="P130" s="220">
        <f t="shared" si="87"/>
        <v>0.39497245629161171</v>
      </c>
      <c r="Q130" s="286">
        <f t="shared" si="87"/>
        <v>3.7196135825475096</v>
      </c>
      <c r="R130" s="220">
        <f t="shared" si="87"/>
        <v>3.1773670539915884</v>
      </c>
      <c r="S130" s="384">
        <f>IF(S74=0,"NA",(S80/S74)^(1/6)*100-100)</f>
        <v>0</v>
      </c>
      <c r="T130" s="385">
        <f t="shared" ref="T130:AB130" si="88">IF(T74=0,"NA",(T80/T74)^(1/6)*100-100)</f>
        <v>0</v>
      </c>
      <c r="U130" s="385">
        <f t="shared" si="88"/>
        <v>0</v>
      </c>
      <c r="V130" s="385">
        <f t="shared" si="88"/>
        <v>0</v>
      </c>
      <c r="W130" s="385" t="str">
        <f t="shared" si="88"/>
        <v>NA</v>
      </c>
      <c r="X130" s="384" t="str">
        <f t="shared" si="88"/>
        <v>NA</v>
      </c>
      <c r="Y130" s="385" t="str">
        <f t="shared" si="88"/>
        <v>NA</v>
      </c>
      <c r="Z130" s="385" t="str">
        <f t="shared" si="88"/>
        <v>NA</v>
      </c>
      <c r="AA130" s="385" t="str">
        <f t="shared" si="88"/>
        <v>NA</v>
      </c>
      <c r="AB130" s="386">
        <f t="shared" si="88"/>
        <v>6.4590590563891226</v>
      </c>
    </row>
    <row r="131" spans="1:28" x14ac:dyDescent="0.3">
      <c r="A131" s="240" t="s">
        <v>180</v>
      </c>
      <c r="B131" s="216"/>
      <c r="C131" s="217"/>
      <c r="D131" s="217"/>
      <c r="E131" s="299"/>
      <c r="F131" s="218"/>
      <c r="G131" s="216"/>
      <c r="H131" s="217"/>
      <c r="I131" s="217"/>
      <c r="J131" s="299"/>
      <c r="K131" s="217"/>
      <c r="L131" s="217"/>
      <c r="M131" s="218"/>
      <c r="N131" s="216"/>
      <c r="O131" s="217"/>
      <c r="P131" s="217"/>
      <c r="Q131" s="299"/>
      <c r="R131" s="217"/>
      <c r="S131" s="381"/>
      <c r="T131" s="382"/>
      <c r="U131" s="382"/>
      <c r="V131" s="382"/>
      <c r="W131" s="382"/>
      <c r="X131" s="381"/>
      <c r="Y131" s="382"/>
      <c r="Z131" s="382"/>
      <c r="AA131" s="382"/>
      <c r="AB131" s="383"/>
    </row>
    <row r="132" spans="1:28" x14ac:dyDescent="0.3">
      <c r="A132" s="90" t="s">
        <v>94</v>
      </c>
      <c r="B132" s="219">
        <f t="shared" ref="B132:R132" si="89">(B17/B13)^(1/4)*100-100</f>
        <v>-5.8100002840464526</v>
      </c>
      <c r="C132" s="220">
        <f t="shared" si="89"/>
        <v>9.2640104849838849</v>
      </c>
      <c r="D132" s="220">
        <f t="shared" si="89"/>
        <v>14.95846349098322</v>
      </c>
      <c r="E132" s="298">
        <f t="shared" si="89"/>
        <v>5.4241325479153772</v>
      </c>
      <c r="F132" s="222">
        <f t="shared" si="89"/>
        <v>7.3578316819413487</v>
      </c>
      <c r="G132" s="219">
        <f t="shared" si="89"/>
        <v>-5.8100002840464384</v>
      </c>
      <c r="H132" s="220">
        <f t="shared" si="89"/>
        <v>9.2640104849838707</v>
      </c>
      <c r="I132" s="220">
        <f t="shared" si="89"/>
        <v>10.798265165236117</v>
      </c>
      <c r="J132" s="286">
        <f t="shared" si="89"/>
        <v>5.0996140628877669</v>
      </c>
      <c r="K132" s="220">
        <f t="shared" si="89"/>
        <v>6.2506486358244473</v>
      </c>
      <c r="L132" s="220">
        <f t="shared" si="89"/>
        <v>7.7522447934446035</v>
      </c>
      <c r="M132" s="222">
        <f t="shared" si="89"/>
        <v>7.73276433024499</v>
      </c>
      <c r="N132" s="219">
        <f t="shared" si="89"/>
        <v>13.805647712617585</v>
      </c>
      <c r="O132" s="220">
        <f t="shared" si="89"/>
        <v>-0.52018553668291645</v>
      </c>
      <c r="P132" s="220">
        <f t="shared" si="89"/>
        <v>-0.77455966787725572</v>
      </c>
      <c r="Q132" s="286">
        <f t="shared" si="89"/>
        <v>2.9184643575848952</v>
      </c>
      <c r="R132" s="220">
        <f t="shared" si="89"/>
        <v>2.3334058789064898</v>
      </c>
      <c r="S132" s="384">
        <f>IF(S13=0,"NA",(S17/S13)^(1/4)*100-100)</f>
        <v>0</v>
      </c>
      <c r="T132" s="385">
        <f t="shared" ref="T132:AB132" si="90">IF(T13=0,"NA",(T17/T13)^(1/4)*100-100)</f>
        <v>0</v>
      </c>
      <c r="U132" s="385">
        <f t="shared" si="90"/>
        <v>776.10373594352234</v>
      </c>
      <c r="V132" s="385">
        <f t="shared" si="90"/>
        <v>565.75137241342156</v>
      </c>
      <c r="W132" s="385" t="str">
        <f t="shared" si="90"/>
        <v>NA</v>
      </c>
      <c r="X132" s="384" t="str">
        <f t="shared" si="90"/>
        <v>NA</v>
      </c>
      <c r="Y132" s="385" t="str">
        <f t="shared" si="90"/>
        <v>NA</v>
      </c>
      <c r="Z132" s="385" t="str">
        <f t="shared" si="90"/>
        <v>NA</v>
      </c>
      <c r="AA132" s="385" t="str">
        <f t="shared" si="90"/>
        <v>NA</v>
      </c>
      <c r="AB132" s="386">
        <f t="shared" si="90"/>
        <v>7.8913520908988914</v>
      </c>
    </row>
    <row r="133" spans="1:28" x14ac:dyDescent="0.3">
      <c r="A133" s="269" t="s">
        <v>70</v>
      </c>
      <c r="B133" s="219">
        <f t="shared" ref="B133:R133" si="91">(B34/B30)^(1/4)*100-100</f>
        <v>-5.8417425881912237</v>
      </c>
      <c r="C133" s="220">
        <f t="shared" si="91"/>
        <v>9.2631004805446366</v>
      </c>
      <c r="D133" s="220">
        <f t="shared" si="91"/>
        <v>14.14788114777194</v>
      </c>
      <c r="E133" s="286">
        <f t="shared" si="91"/>
        <v>6.0199919746681161</v>
      </c>
      <c r="F133" s="222">
        <f t="shared" si="91"/>
        <v>7.2788155245525417</v>
      </c>
      <c r="G133" s="219">
        <f t="shared" si="91"/>
        <v>-5.8417425881912237</v>
      </c>
      <c r="H133" s="220">
        <f t="shared" si="91"/>
        <v>9.2631004805446366</v>
      </c>
      <c r="I133" s="220">
        <f t="shared" si="91"/>
        <v>11.596093402271435</v>
      </c>
      <c r="J133" s="286">
        <f t="shared" si="91"/>
        <v>5.7920425847207895</v>
      </c>
      <c r="K133" s="220">
        <f t="shared" si="91"/>
        <v>7.4944112879258711</v>
      </c>
      <c r="L133" s="220">
        <f t="shared" si="91"/>
        <v>8.1823216487233736</v>
      </c>
      <c r="M133" s="222">
        <f t="shared" si="91"/>
        <v>8.1707994567823903</v>
      </c>
      <c r="N133" s="219">
        <f t="shared" si="91"/>
        <v>13.787178573270225</v>
      </c>
      <c r="O133" s="220">
        <f t="shared" si="91"/>
        <v>-0.61675842757159671</v>
      </c>
      <c r="P133" s="220">
        <f t="shared" si="91"/>
        <v>-1.6960482628044673</v>
      </c>
      <c r="Q133" s="286">
        <f t="shared" si="91"/>
        <v>2.1459073481896525</v>
      </c>
      <c r="R133" s="220">
        <f t="shared" si="91"/>
        <v>2.348456352074038</v>
      </c>
      <c r="S133" s="384">
        <f>IF(S30=0,"NA",(S34/S30)^(1/4)*100-100)</f>
        <v>0</v>
      </c>
      <c r="T133" s="385">
        <f t="shared" ref="T133:AB133" si="92">IF(T30=0,"NA",(T34/T30)^(1/4)*100-100)</f>
        <v>0</v>
      </c>
      <c r="U133" s="385">
        <f t="shared" si="92"/>
        <v>676.26151705055065</v>
      </c>
      <c r="V133" s="385">
        <f t="shared" si="92"/>
        <v>489.91240575638119</v>
      </c>
      <c r="W133" s="385" t="str">
        <f t="shared" si="92"/>
        <v>NA</v>
      </c>
      <c r="X133" s="384" t="str">
        <f t="shared" si="92"/>
        <v>NA</v>
      </c>
      <c r="Y133" s="385" t="str">
        <f t="shared" si="92"/>
        <v>NA</v>
      </c>
      <c r="Z133" s="385" t="str">
        <f t="shared" si="92"/>
        <v>NA</v>
      </c>
      <c r="AA133" s="385" t="str">
        <f t="shared" si="92"/>
        <v>NA</v>
      </c>
      <c r="AB133" s="386">
        <f t="shared" si="92"/>
        <v>8.583597413825089</v>
      </c>
    </row>
    <row r="134" spans="1:28" x14ac:dyDescent="0.3">
      <c r="A134" s="90" t="s">
        <v>108</v>
      </c>
      <c r="B134" s="219">
        <f t="shared" ref="B134:R134" si="93">(B51/B47)^(1/4)*100-100</f>
        <v>-6.5535766005877747</v>
      </c>
      <c r="C134" s="220">
        <f t="shared" si="93"/>
        <v>13.895327689474129</v>
      </c>
      <c r="D134" s="220">
        <f t="shared" si="93"/>
        <v>17.161725542138555</v>
      </c>
      <c r="E134" s="286">
        <f t="shared" si="93"/>
        <v>10.655644307354223</v>
      </c>
      <c r="F134" s="222">
        <f t="shared" si="93"/>
        <v>8.0842975257798173</v>
      </c>
      <c r="G134" s="219">
        <f t="shared" si="93"/>
        <v>-6.5535766005877747</v>
      </c>
      <c r="H134" s="220">
        <f t="shared" si="93"/>
        <v>13.895327689474101</v>
      </c>
      <c r="I134" s="220">
        <f t="shared" si="93"/>
        <v>17.43455435233318</v>
      </c>
      <c r="J134" s="286">
        <f t="shared" si="93"/>
        <v>10.681187761319123</v>
      </c>
      <c r="K134" s="220">
        <f t="shared" si="93"/>
        <v>16.560315174183373</v>
      </c>
      <c r="L134" s="220">
        <f t="shared" si="93"/>
        <v>14.284109871547784</v>
      </c>
      <c r="M134" s="222">
        <f t="shared" si="93"/>
        <v>14.32717463974349</v>
      </c>
      <c r="N134" s="219">
        <f t="shared" si="93"/>
        <v>13.517866261319924</v>
      </c>
      <c r="O134" s="220">
        <f t="shared" si="93"/>
        <v>4.6680246927466129</v>
      </c>
      <c r="P134" s="220">
        <f t="shared" si="93"/>
        <v>1.7201447927322988</v>
      </c>
      <c r="Q134" s="286">
        <f t="shared" si="93"/>
        <v>5.360183363710064</v>
      </c>
      <c r="R134" s="220">
        <f t="shared" si="93"/>
        <v>2.4174573787654623</v>
      </c>
      <c r="S134" s="384">
        <f>IF(S47=0,"NA",(S51/S47)^(1/4)*100-100)</f>
        <v>0</v>
      </c>
      <c r="T134" s="385">
        <f t="shared" ref="T134:AB134" si="94">IF(T47=0,"NA",(T51/T47)^(1/4)*100-100)</f>
        <v>0</v>
      </c>
      <c r="U134" s="385" t="str">
        <f t="shared" si="94"/>
        <v>NA</v>
      </c>
      <c r="V134" s="385">
        <f t="shared" si="94"/>
        <v>0</v>
      </c>
      <c r="W134" s="385" t="str">
        <f t="shared" si="94"/>
        <v>NA</v>
      </c>
      <c r="X134" s="384" t="str">
        <f t="shared" si="94"/>
        <v>NA</v>
      </c>
      <c r="Y134" s="385" t="str">
        <f t="shared" si="94"/>
        <v>NA</v>
      </c>
      <c r="Z134" s="385">
        <f t="shared" si="94"/>
        <v>119.22371841209346</v>
      </c>
      <c r="AA134" s="385">
        <f t="shared" si="94"/>
        <v>119.22371841209346</v>
      </c>
      <c r="AB134" s="386">
        <f t="shared" si="94"/>
        <v>16.012783439153537</v>
      </c>
    </row>
    <row r="135" spans="1:28" x14ac:dyDescent="0.3">
      <c r="A135" s="90" t="s">
        <v>109</v>
      </c>
      <c r="B135" s="219">
        <f t="shared" ref="B135:R135" si="95">(B68/B64)^(1/4)*100-100</f>
        <v>2.2757001361849234</v>
      </c>
      <c r="C135" s="220">
        <f t="shared" si="95"/>
        <v>13.848516971434293</v>
      </c>
      <c r="D135" s="220">
        <f t="shared" si="95"/>
        <v>17.057178585933059</v>
      </c>
      <c r="E135" s="286">
        <f t="shared" si="95"/>
        <v>11.336864341526564</v>
      </c>
      <c r="F135" s="222">
        <f t="shared" si="95"/>
        <v>7.7436238759192406</v>
      </c>
      <c r="G135" s="219">
        <f t="shared" si="95"/>
        <v>2.2757001361849376</v>
      </c>
      <c r="H135" s="220">
        <f t="shared" si="95"/>
        <v>13.848516971434293</v>
      </c>
      <c r="I135" s="220">
        <f t="shared" si="95"/>
        <v>17.239381571960607</v>
      </c>
      <c r="J135" s="286">
        <f t="shared" si="95"/>
        <v>11.350834441688917</v>
      </c>
      <c r="K135" s="220">
        <f t="shared" si="95"/>
        <v>6.4887466233351176</v>
      </c>
      <c r="L135" s="220">
        <f t="shared" si="95"/>
        <v>12.391006167196167</v>
      </c>
      <c r="M135" s="222">
        <f t="shared" si="95"/>
        <v>12.3205403584425</v>
      </c>
      <c r="N135" s="219">
        <f t="shared" si="95"/>
        <v>3.7209441608064111</v>
      </c>
      <c r="O135" s="220">
        <f t="shared" si="95"/>
        <v>3.9196710143518629</v>
      </c>
      <c r="P135" s="220">
        <f t="shared" si="95"/>
        <v>0.97424468873039416</v>
      </c>
      <c r="Q135" s="286">
        <f t="shared" si="95"/>
        <v>4.1188685805852288</v>
      </c>
      <c r="R135" s="220">
        <f t="shared" si="95"/>
        <v>2.4303513038001654</v>
      </c>
      <c r="S135" s="384">
        <f>IF(S64=0,"NA",(S68/S64)^(1/4)*100-100)</f>
        <v>0</v>
      </c>
      <c r="T135" s="385">
        <f t="shared" ref="T135:AB135" si="96">IF(T64=0,"NA",(T68/T64)^(1/4)*100-100)</f>
        <v>0</v>
      </c>
      <c r="U135" s="385">
        <f t="shared" si="96"/>
        <v>-100</v>
      </c>
      <c r="V135" s="385">
        <f t="shared" si="96"/>
        <v>-9.6397996390155214</v>
      </c>
      <c r="W135" s="385" t="str">
        <f t="shared" si="96"/>
        <v>NA</v>
      </c>
      <c r="X135" s="384" t="str">
        <f t="shared" si="96"/>
        <v>NA</v>
      </c>
      <c r="Y135" s="385" t="str">
        <f t="shared" si="96"/>
        <v>NA</v>
      </c>
      <c r="Z135" s="385" t="str">
        <f t="shared" si="96"/>
        <v>NA</v>
      </c>
      <c r="AA135" s="385" t="str">
        <f t="shared" si="96"/>
        <v>NA</v>
      </c>
      <c r="AB135" s="386">
        <f t="shared" si="96"/>
        <v>13.498980847993366</v>
      </c>
    </row>
    <row r="136" spans="1:28" ht="16.2" thickBot="1" x14ac:dyDescent="0.35">
      <c r="A136" s="104" t="s">
        <v>198</v>
      </c>
      <c r="B136" s="225">
        <f>(B85/B81)^(1/4)*100-100</f>
        <v>-5.8407131280136753</v>
      </c>
      <c r="C136" s="226">
        <f t="shared" ref="C136:R136" si="97">(C85/C81)^(1/4)*100-100</f>
        <v>9.263244523328467</v>
      </c>
      <c r="D136" s="226">
        <f t="shared" si="97"/>
        <v>14.163251735162731</v>
      </c>
      <c r="E136" s="288">
        <f t="shared" si="97"/>
        <v>6.0222970121370736</v>
      </c>
      <c r="F136" s="227">
        <f t="shared" si="97"/>
        <v>7.2604509135435933</v>
      </c>
      <c r="G136" s="225">
        <f t="shared" si="97"/>
        <v>-5.8407131280136753</v>
      </c>
      <c r="H136" s="226">
        <f t="shared" si="97"/>
        <v>9.2632445233284528</v>
      </c>
      <c r="I136" s="226">
        <f t="shared" si="97"/>
        <v>11.582232959467675</v>
      </c>
      <c r="J136" s="288">
        <f t="shared" si="97"/>
        <v>5.791696573606302</v>
      </c>
      <c r="K136" s="226">
        <f t="shared" si="97"/>
        <v>7.4688280517797949</v>
      </c>
      <c r="L136" s="226">
        <f t="shared" si="97"/>
        <v>8.1962904442987536</v>
      </c>
      <c r="M136" s="227">
        <f t="shared" si="97"/>
        <v>8.1839637803790453</v>
      </c>
      <c r="N136" s="225">
        <f t="shared" si="97"/>
        <v>13.79549575778691</v>
      </c>
      <c r="O136" s="226">
        <f t="shared" si="97"/>
        <v>-0.6123026384789938</v>
      </c>
      <c r="P136" s="226">
        <f t="shared" si="97"/>
        <v>-1.6566594156978169</v>
      </c>
      <c r="Q136" s="288">
        <f t="shared" si="97"/>
        <v>2.1537220133219108</v>
      </c>
      <c r="R136" s="226">
        <f t="shared" si="97"/>
        <v>2.3283225399916603</v>
      </c>
      <c r="S136" s="390">
        <f>IF(S81=0,"NA",(S85/S81)^(1/4)*100-100)</f>
        <v>0</v>
      </c>
      <c r="T136" s="391">
        <f t="shared" ref="T136:AB136" si="98">IF(T81=0,"NA",(T85/T81)^(1/4)*100-100)</f>
        <v>0</v>
      </c>
      <c r="U136" s="391">
        <f t="shared" si="98"/>
        <v>678.69948892485957</v>
      </c>
      <c r="V136" s="391">
        <f t="shared" si="98"/>
        <v>491.76410367574692</v>
      </c>
      <c r="W136" s="391" t="str">
        <f t="shared" si="98"/>
        <v>NA</v>
      </c>
      <c r="X136" s="390" t="str">
        <f t="shared" si="98"/>
        <v>NA</v>
      </c>
      <c r="Y136" s="391" t="str">
        <f t="shared" si="98"/>
        <v>NA</v>
      </c>
      <c r="Z136" s="391" t="str">
        <f t="shared" si="98"/>
        <v>NA</v>
      </c>
      <c r="AA136" s="391" t="str">
        <f t="shared" si="98"/>
        <v>NA</v>
      </c>
      <c r="AB136" s="392">
        <f t="shared" si="98"/>
        <v>8.5877466711924626</v>
      </c>
    </row>
    <row r="139" spans="1:28" ht="16.2" thickBot="1" x14ac:dyDescent="0.35">
      <c r="A139" s="228" t="s">
        <v>103</v>
      </c>
    </row>
    <row r="140" spans="1:28" ht="16.2" thickBot="1" x14ac:dyDescent="0.35">
      <c r="A140" s="232"/>
      <c r="B140" s="216" t="s">
        <v>30</v>
      </c>
      <c r="C140" s="405" t="s">
        <v>31</v>
      </c>
      <c r="D140" s="405" t="s">
        <v>32</v>
      </c>
      <c r="E140" s="218" t="s">
        <v>33</v>
      </c>
    </row>
    <row r="141" spans="1:28" x14ac:dyDescent="0.3">
      <c r="A141" s="403">
        <v>2018</v>
      </c>
      <c r="B141" s="229">
        <f>B5/$E5*100</f>
        <v>39.470355726414795</v>
      </c>
      <c r="C141" s="230">
        <f>C5/$E5*100</f>
        <v>55.416718104595653</v>
      </c>
      <c r="D141" s="230">
        <f>D5/$E5*100</f>
        <v>5.1129261689895653</v>
      </c>
      <c r="E141" s="107">
        <f>E5/$E5*100</f>
        <v>100</v>
      </c>
    </row>
    <row r="142" spans="1:28" s="223" customFormat="1" x14ac:dyDescent="0.3">
      <c r="A142" s="403">
        <v>2019</v>
      </c>
      <c r="B142" s="219"/>
      <c r="C142" s="220"/>
      <c r="D142" s="220"/>
      <c r="E142" s="300"/>
    </row>
    <row r="143" spans="1:28" s="223" customFormat="1" x14ac:dyDescent="0.3">
      <c r="A143" s="403" t="s">
        <v>110</v>
      </c>
      <c r="B143" s="219">
        <f>B6/$E6*100</f>
        <v>39.322041719086918</v>
      </c>
      <c r="C143" s="220">
        <f>C6/$E6*100</f>
        <v>55.566365803223135</v>
      </c>
      <c r="D143" s="220">
        <f>D6/$E6*100</f>
        <v>5.1115924776899444</v>
      </c>
      <c r="E143" s="300">
        <f>SUM(B143:D143)</f>
        <v>99.999999999999986</v>
      </c>
    </row>
    <row r="144" spans="1:28" s="223" customFormat="1" x14ac:dyDescent="0.3">
      <c r="A144" s="403" t="s">
        <v>104</v>
      </c>
      <c r="B144" s="219">
        <f>B23/$E23*100</f>
        <v>34.117325016068214</v>
      </c>
      <c r="C144" s="220">
        <f>C23/$E23*100</f>
        <v>59.411504094706189</v>
      </c>
      <c r="D144" s="221">
        <f>D23/$E23*100</f>
        <v>6.471170889225597</v>
      </c>
      <c r="E144" s="300">
        <f t="shared" ref="E144:E147" si="99">SUM(B144:D144)</f>
        <v>100</v>
      </c>
    </row>
    <row r="145" spans="1:5" s="223" customFormat="1" x14ac:dyDescent="0.3">
      <c r="A145" s="403" t="s">
        <v>105</v>
      </c>
      <c r="B145" s="219">
        <f>B40/$E40*100</f>
        <v>33.126169685165905</v>
      </c>
      <c r="C145" s="220">
        <f>C40/$E40*100</f>
        <v>60.352284538834375</v>
      </c>
      <c r="D145" s="220">
        <f>D40/$E40*100</f>
        <v>6.5215457759997166</v>
      </c>
      <c r="E145" s="300">
        <f t="shared" si="99"/>
        <v>99.999999999999986</v>
      </c>
    </row>
    <row r="146" spans="1:5" s="223" customFormat="1" x14ac:dyDescent="0.3">
      <c r="A146" s="403" t="s">
        <v>106</v>
      </c>
      <c r="B146" s="219">
        <f>B57/$E57*100</f>
        <v>38.258988955695486</v>
      </c>
      <c r="C146" s="220">
        <f>C57/$E57*100</f>
        <v>56.578096028316708</v>
      </c>
      <c r="D146" s="220">
        <f>D57/$E57*100</f>
        <v>5.1629150159878128</v>
      </c>
      <c r="E146" s="300">
        <f t="shared" si="99"/>
        <v>100</v>
      </c>
    </row>
    <row r="147" spans="1:5" s="223" customFormat="1" x14ac:dyDescent="0.3">
      <c r="A147" s="403" t="s">
        <v>199</v>
      </c>
      <c r="B147" s="219">
        <f>B74/$E74*100</f>
        <v>34.113023845608645</v>
      </c>
      <c r="C147" s="220">
        <f t="shared" ref="C147:D147" si="100">C74/$E74*100</f>
        <v>59.414589156372735</v>
      </c>
      <c r="D147" s="220">
        <f t="shared" si="100"/>
        <v>6.4723869980186128</v>
      </c>
      <c r="E147" s="300">
        <f t="shared" si="99"/>
        <v>99.999999999999986</v>
      </c>
    </row>
    <row r="148" spans="1:5" s="223" customFormat="1" x14ac:dyDescent="0.3">
      <c r="A148" s="403">
        <v>2025</v>
      </c>
      <c r="B148" s="219"/>
      <c r="C148" s="220"/>
      <c r="D148" s="220"/>
      <c r="E148" s="300"/>
    </row>
    <row r="149" spans="1:5" s="223" customFormat="1" x14ac:dyDescent="0.3">
      <c r="A149" s="403" t="s">
        <v>110</v>
      </c>
      <c r="B149" s="219">
        <f>B12/$E12*100</f>
        <v>35.55704911393989</v>
      </c>
      <c r="C149" s="220">
        <f>C12/$E12*100</f>
        <v>58.505460552565161</v>
      </c>
      <c r="D149" s="220">
        <f>D12/$E12*100</f>
        <v>5.9374903334949414</v>
      </c>
      <c r="E149" s="300">
        <f>SUM(B149:D149)</f>
        <v>99.999999999999986</v>
      </c>
    </row>
    <row r="150" spans="1:5" s="223" customFormat="1" x14ac:dyDescent="0.3">
      <c r="A150" s="403" t="s">
        <v>104</v>
      </c>
      <c r="B150" s="219">
        <f>B29/$E29*100</f>
        <v>30.882759858876817</v>
      </c>
      <c r="C150" s="220">
        <f>C29/$E29*100</f>
        <v>62.152818886340974</v>
      </c>
      <c r="D150" s="221">
        <f>D29/$E29*100</f>
        <v>6.9644212547821978</v>
      </c>
      <c r="E150" s="300">
        <f t="shared" ref="E150:E153" si="101">SUM(B150:D150)</f>
        <v>99.999999999999986</v>
      </c>
    </row>
    <row r="151" spans="1:5" s="223" customFormat="1" x14ac:dyDescent="0.3">
      <c r="A151" s="403" t="s">
        <v>105</v>
      </c>
      <c r="B151" s="219">
        <f>B46/$E46*100</f>
        <v>24.518237793152384</v>
      </c>
      <c r="C151" s="220">
        <f>C46/$E46*100</f>
        <v>68.192267289541789</v>
      </c>
      <c r="D151" s="220">
        <f>D46/$E46*100</f>
        <v>7.289494917305829</v>
      </c>
      <c r="E151" s="300">
        <f t="shared" si="101"/>
        <v>100</v>
      </c>
    </row>
    <row r="152" spans="1:5" s="223" customFormat="1" x14ac:dyDescent="0.3">
      <c r="A152" s="403" t="s">
        <v>106</v>
      </c>
      <c r="B152" s="219">
        <f>B63/$E63*100</f>
        <v>28.58503332887798</v>
      </c>
      <c r="C152" s="220">
        <f>C63/$E63*100</f>
        <v>65.118815336473006</v>
      </c>
      <c r="D152" s="220">
        <f>D63/$E63*100</f>
        <v>6.2961513346490197</v>
      </c>
      <c r="E152" s="300">
        <f t="shared" si="101"/>
        <v>100.00000000000001</v>
      </c>
    </row>
    <row r="153" spans="1:5" s="223" customFormat="1" x14ac:dyDescent="0.3">
      <c r="A153" s="403" t="s">
        <v>199</v>
      </c>
      <c r="B153" s="219">
        <f>B80/$E80*100</f>
        <v>30.878746024665087</v>
      </c>
      <c r="C153" s="220">
        <f t="shared" ref="C153:D153" si="102">C80/$E80*100</f>
        <v>62.155550455589562</v>
      </c>
      <c r="D153" s="220">
        <f t="shared" si="102"/>
        <v>6.9657035197453681</v>
      </c>
      <c r="E153" s="300">
        <f t="shared" si="101"/>
        <v>100.00000000000003</v>
      </c>
    </row>
    <row r="154" spans="1:5" s="223" customFormat="1" x14ac:dyDescent="0.3">
      <c r="A154" s="403">
        <v>2030</v>
      </c>
      <c r="B154" s="219"/>
      <c r="C154" s="220"/>
      <c r="D154" s="220"/>
      <c r="E154" s="300"/>
    </row>
    <row r="155" spans="1:5" s="223" customFormat="1" x14ac:dyDescent="0.3">
      <c r="A155" s="403" t="s">
        <v>110</v>
      </c>
      <c r="B155" s="219">
        <f>B17/$E17*100</f>
        <v>21.000538472715672</v>
      </c>
      <c r="C155" s="220">
        <f>C17/$E17*100</f>
        <v>70.058920488702796</v>
      </c>
      <c r="D155" s="220">
        <f>D17/$E17*100</f>
        <v>8.9405410385815482</v>
      </c>
      <c r="E155" s="300">
        <f>SUM(B155:D155)</f>
        <v>100.00000000000001</v>
      </c>
    </row>
    <row r="156" spans="1:5" s="223" customFormat="1" x14ac:dyDescent="0.3">
      <c r="A156" s="403" t="s">
        <v>104</v>
      </c>
      <c r="B156" s="219">
        <f>B34/$E34*100</f>
        <v>17.706505103266704</v>
      </c>
      <c r="C156" s="220">
        <f>C34/$E34*100</f>
        <v>72.379181490830348</v>
      </c>
      <c r="D156" s="221">
        <f>D34/$E34*100</f>
        <v>9.9143134059029503</v>
      </c>
      <c r="E156" s="300">
        <f t="shared" ref="E156:E159" si="103">SUM(B156:D156)</f>
        <v>100</v>
      </c>
    </row>
    <row r="157" spans="1:5" s="223" customFormat="1" x14ac:dyDescent="0.3">
      <c r="A157" s="403" t="s">
        <v>105</v>
      </c>
      <c r="B157" s="219">
        <f>B51/$E51*100</f>
        <v>10.996926027323434</v>
      </c>
      <c r="C157" s="220">
        <f>C51/$E51*100</f>
        <v>79.311884236320665</v>
      </c>
      <c r="D157" s="220">
        <f>D51/$E51*100</f>
        <v>9.6911897363559021</v>
      </c>
      <c r="E157" s="300">
        <f t="shared" si="103"/>
        <v>100</v>
      </c>
    </row>
    <row r="158" spans="1:5" s="223" customFormat="1" x14ac:dyDescent="0.3">
      <c r="A158" s="403" t="s">
        <v>106</v>
      </c>
      <c r="B158" s="219">
        <f>B68/$E68*100</f>
        <v>19.013963134203898</v>
      </c>
      <c r="C158" s="220">
        <f>C68/$E68*100</f>
        <v>72.942056926299102</v>
      </c>
      <c r="D158" s="220">
        <f>D68/$E68*100</f>
        <v>8.0439799394969977</v>
      </c>
      <c r="E158" s="300">
        <f t="shared" si="103"/>
        <v>99.999999999999986</v>
      </c>
    </row>
    <row r="159" spans="1:5" s="223" customFormat="1" ht="16.2" thickBot="1" x14ac:dyDescent="0.35">
      <c r="A159" s="404" t="s">
        <v>199</v>
      </c>
      <c r="B159" s="225">
        <f>B85/$E85*100</f>
        <v>17.703383563903831</v>
      </c>
      <c r="C159" s="226">
        <f t="shared" ref="C159:D159" si="104">C85/$E85*100</f>
        <v>72.376062431214621</v>
      </c>
      <c r="D159" s="226">
        <f t="shared" si="104"/>
        <v>9.9205540048815646</v>
      </c>
      <c r="E159" s="108">
        <f t="shared" si="103"/>
        <v>100.00000000000001</v>
      </c>
    </row>
  </sheetData>
  <mergeCells count="30">
    <mergeCell ref="N54:R54"/>
    <mergeCell ref="B3:F3"/>
    <mergeCell ref="G3:M3"/>
    <mergeCell ref="S3:W3"/>
    <mergeCell ref="N3:R3"/>
    <mergeCell ref="B20:F20"/>
    <mergeCell ref="G20:M20"/>
    <mergeCell ref="S20:W20"/>
    <mergeCell ref="N20:R20"/>
    <mergeCell ref="B89:F89"/>
    <mergeCell ref="G89:M89"/>
    <mergeCell ref="S89:W89"/>
    <mergeCell ref="N89:R89"/>
    <mergeCell ref="X3:AB3"/>
    <mergeCell ref="X20:AB20"/>
    <mergeCell ref="X37:AB37"/>
    <mergeCell ref="X54:AB54"/>
    <mergeCell ref="X89:AB89"/>
    <mergeCell ref="B37:F37"/>
    <mergeCell ref="G37:M37"/>
    <mergeCell ref="S37:W37"/>
    <mergeCell ref="N37:R37"/>
    <mergeCell ref="B54:F54"/>
    <mergeCell ref="G54:M54"/>
    <mergeCell ref="S54:W54"/>
    <mergeCell ref="B71:F71"/>
    <mergeCell ref="G71:M71"/>
    <mergeCell ref="N71:R71"/>
    <mergeCell ref="S71:W71"/>
    <mergeCell ref="X71:AB7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43"/>
  <sheetViews>
    <sheetView zoomScale="80" zoomScaleNormal="80" workbookViewId="0">
      <pane xSplit="2" ySplit="6" topLeftCell="N79" activePane="bottomRight" state="frozen"/>
      <selection pane="topRight" activeCell="D1" sqref="D1"/>
      <selection pane="bottomLeft" activeCell="A7" sqref="A7"/>
      <selection pane="bottomRight" activeCell="AB85" sqref="AB85"/>
    </sheetView>
  </sheetViews>
  <sheetFormatPr defaultRowHeight="15.6" x14ac:dyDescent="0.3"/>
  <cols>
    <col min="1" max="1" width="15.19921875" style="109" customWidth="1"/>
    <col min="2" max="2" width="7.8984375" style="83" customWidth="1"/>
    <col min="3" max="3" width="6.09765625" style="83" bestFit="1" customWidth="1"/>
    <col min="4" max="4" width="5.8984375" style="83" bestFit="1" customWidth="1"/>
    <col min="5" max="5" width="8.09765625" style="83" bestFit="1" customWidth="1"/>
    <col min="6" max="6" width="4.8984375" style="83" bestFit="1" customWidth="1"/>
    <col min="7" max="7" width="6.09765625" style="83" bestFit="1" customWidth="1"/>
    <col min="8" max="8" width="4.8984375" style="83" bestFit="1" customWidth="1"/>
    <col min="9" max="9" width="5.5" style="83" customWidth="1"/>
    <col min="10" max="10" width="5.19921875" style="83" customWidth="1"/>
    <col min="11" max="11" width="6.09765625" style="109" bestFit="1" customWidth="1"/>
    <col min="12" max="12" width="5.8984375" style="109" customWidth="1"/>
    <col min="13" max="13" width="6.09765625" style="83" customWidth="1"/>
    <col min="14" max="14" width="4.796875" style="83" customWidth="1"/>
    <col min="15" max="15" width="6.09765625" style="83" customWidth="1"/>
    <col min="16" max="16" width="5.8984375" style="83" customWidth="1"/>
    <col min="17" max="17" width="6.09765625" style="83" customWidth="1"/>
    <col min="18" max="18" width="4.8984375" style="83" customWidth="1"/>
    <col min="19" max="19" width="6.09765625" style="83" customWidth="1"/>
    <col min="20" max="20" width="4.8984375" style="83" customWidth="1"/>
    <col min="21" max="21" width="6.09765625" style="83" bestFit="1" customWidth="1"/>
    <col min="22" max="22" width="6.59765625" style="83" bestFit="1" customWidth="1"/>
    <col min="23" max="23" width="6.09765625" style="83" customWidth="1"/>
    <col min="24" max="24" width="4.796875" style="83" customWidth="1"/>
    <col min="25" max="25" width="6.09765625" style="83" customWidth="1"/>
    <col min="26" max="26" width="4.796875" style="83" customWidth="1"/>
    <col min="27" max="27" width="6.09765625" style="83" customWidth="1"/>
    <col min="28" max="28" width="4.796875" style="83" bestFit="1" customWidth="1"/>
    <col min="29" max="29" width="6.09765625" style="83" bestFit="1" customWidth="1"/>
    <col min="30" max="30" width="4.796875" style="83" bestFit="1" customWidth="1"/>
    <col min="31" max="31" width="6.09765625" style="83" bestFit="1" customWidth="1"/>
    <col min="32" max="32" width="5.3984375" style="83" bestFit="1" customWidth="1"/>
    <col min="33" max="33" width="6.09765625" style="83" bestFit="1" customWidth="1"/>
    <col min="34" max="34" width="6.8984375" style="83" bestFit="1" customWidth="1"/>
    <col min="35" max="229" width="8.796875" style="83"/>
    <col min="230" max="230" width="8.3984375" style="83" customWidth="1"/>
    <col min="231" max="231" width="7" style="83" customWidth="1"/>
    <col min="232" max="232" width="5.3984375" style="83" bestFit="1" customWidth="1"/>
    <col min="233" max="233" width="6.8984375" style="83" bestFit="1" customWidth="1"/>
    <col min="234" max="234" width="7.8984375" style="83" bestFit="1" customWidth="1"/>
    <col min="235" max="236" width="6.8984375" style="83" customWidth="1"/>
    <col min="237" max="237" width="8.59765625" style="83" customWidth="1"/>
    <col min="238" max="238" width="9.09765625" style="83" customWidth="1"/>
    <col min="239" max="239" width="5.8984375" style="83" bestFit="1" customWidth="1"/>
    <col min="240" max="240" width="6.3984375" style="83" bestFit="1" customWidth="1"/>
    <col min="241" max="241" width="5.69921875" style="83" bestFit="1" customWidth="1"/>
    <col min="242" max="242" width="4.8984375" style="83" bestFit="1" customWidth="1"/>
    <col min="243" max="243" width="5.69921875" style="83" bestFit="1" customWidth="1"/>
    <col min="244" max="244" width="4.8984375" style="83" bestFit="1" customWidth="1"/>
    <col min="245" max="245" width="4.3984375" style="83" bestFit="1" customWidth="1"/>
    <col min="246" max="246" width="5.3984375" style="83" bestFit="1" customWidth="1"/>
    <col min="247" max="247" width="5.5" style="83" customWidth="1"/>
    <col min="248" max="248" width="5.3984375" style="83" bestFit="1" customWidth="1"/>
    <col min="249" max="249" width="6" style="83" customWidth="1"/>
    <col min="250" max="250" width="5.09765625" style="83" customWidth="1"/>
    <col min="251" max="251" width="5.8984375" style="83" customWidth="1"/>
    <col min="252" max="252" width="7.3984375" style="83" bestFit="1" customWidth="1"/>
    <col min="253" max="254" width="6.3984375" style="83" bestFit="1" customWidth="1"/>
    <col min="255" max="264" width="6.3984375" style="83" customWidth="1"/>
    <col min="265" max="265" width="7.19921875" style="83" bestFit="1" customWidth="1"/>
    <col min="266" max="266" width="4.59765625" style="83" bestFit="1" customWidth="1"/>
    <col min="267" max="267" width="6.69921875" style="83" customWidth="1"/>
    <col min="268" max="268" width="5.8984375" style="83" bestFit="1" customWidth="1"/>
    <col min="269" max="269" width="5.69921875" style="83" bestFit="1" customWidth="1"/>
    <col min="270" max="270" width="4.8984375" style="83" bestFit="1" customWidth="1"/>
    <col min="271" max="271" width="5.69921875" style="83" bestFit="1" customWidth="1"/>
    <col min="272" max="272" width="4.8984375" style="83" bestFit="1" customWidth="1"/>
    <col min="273" max="273" width="5.69921875" style="83" bestFit="1" customWidth="1"/>
    <col min="274" max="274" width="5.3984375" style="83" bestFit="1" customWidth="1"/>
    <col min="275" max="275" width="6.3984375" style="83" bestFit="1" customWidth="1"/>
    <col min="276" max="276" width="8.8984375" style="83" customWidth="1"/>
    <col min="277" max="287" width="5.8984375" style="83" bestFit="1" customWidth="1"/>
    <col min="288" max="485" width="8.796875" style="83"/>
    <col min="486" max="486" width="8.3984375" style="83" customWidth="1"/>
    <col min="487" max="487" width="7" style="83" customWidth="1"/>
    <col min="488" max="488" width="5.3984375" style="83" bestFit="1" customWidth="1"/>
    <col min="489" max="489" width="6.8984375" style="83" bestFit="1" customWidth="1"/>
    <col min="490" max="490" width="7.8984375" style="83" bestFit="1" customWidth="1"/>
    <col min="491" max="492" width="6.8984375" style="83" customWidth="1"/>
    <col min="493" max="493" width="8.59765625" style="83" customWidth="1"/>
    <col min="494" max="494" width="9.09765625" style="83" customWidth="1"/>
    <col min="495" max="495" width="5.8984375" style="83" bestFit="1" customWidth="1"/>
    <col min="496" max="496" width="6.3984375" style="83" bestFit="1" customWidth="1"/>
    <col min="497" max="497" width="5.69921875" style="83" bestFit="1" customWidth="1"/>
    <col min="498" max="498" width="4.8984375" style="83" bestFit="1" customWidth="1"/>
    <col min="499" max="499" width="5.69921875" style="83" bestFit="1" customWidth="1"/>
    <col min="500" max="500" width="4.8984375" style="83" bestFit="1" customWidth="1"/>
    <col min="501" max="501" width="4.3984375" style="83" bestFit="1" customWidth="1"/>
    <col min="502" max="502" width="5.3984375" style="83" bestFit="1" customWidth="1"/>
    <col min="503" max="503" width="5.5" style="83" customWidth="1"/>
    <col min="504" max="504" width="5.3984375" style="83" bestFit="1" customWidth="1"/>
    <col min="505" max="505" width="6" style="83" customWidth="1"/>
    <col min="506" max="506" width="5.09765625" style="83" customWidth="1"/>
    <col min="507" max="507" width="5.8984375" style="83" customWidth="1"/>
    <col min="508" max="508" width="7.3984375" style="83" bestFit="1" customWidth="1"/>
    <col min="509" max="510" width="6.3984375" style="83" bestFit="1" customWidth="1"/>
    <col min="511" max="520" width="6.3984375" style="83" customWidth="1"/>
    <col min="521" max="521" width="7.19921875" style="83" bestFit="1" customWidth="1"/>
    <col min="522" max="522" width="4.59765625" style="83" bestFit="1" customWidth="1"/>
    <col min="523" max="523" width="6.69921875" style="83" customWidth="1"/>
    <col min="524" max="524" width="5.8984375" style="83" bestFit="1" customWidth="1"/>
    <col min="525" max="525" width="5.69921875" style="83" bestFit="1" customWidth="1"/>
    <col min="526" max="526" width="4.8984375" style="83" bestFit="1" customWidth="1"/>
    <col min="527" max="527" width="5.69921875" style="83" bestFit="1" customWidth="1"/>
    <col min="528" max="528" width="4.8984375" style="83" bestFit="1" customWidth="1"/>
    <col min="529" max="529" width="5.69921875" style="83" bestFit="1" customWidth="1"/>
    <col min="530" max="530" width="5.3984375" style="83" bestFit="1" customWidth="1"/>
    <col min="531" max="531" width="6.3984375" style="83" bestFit="1" customWidth="1"/>
    <col min="532" max="532" width="8.8984375" style="83" customWidth="1"/>
    <col min="533" max="543" width="5.8984375" style="83" bestFit="1" customWidth="1"/>
    <col min="544" max="741" width="8.796875" style="83"/>
    <col min="742" max="742" width="8.3984375" style="83" customWidth="1"/>
    <col min="743" max="743" width="7" style="83" customWidth="1"/>
    <col min="744" max="744" width="5.3984375" style="83" bestFit="1" customWidth="1"/>
    <col min="745" max="745" width="6.8984375" style="83" bestFit="1" customWidth="1"/>
    <col min="746" max="746" width="7.8984375" style="83" bestFit="1" customWidth="1"/>
    <col min="747" max="748" width="6.8984375" style="83" customWidth="1"/>
    <col min="749" max="749" width="8.59765625" style="83" customWidth="1"/>
    <col min="750" max="750" width="9.09765625" style="83" customWidth="1"/>
    <col min="751" max="751" width="5.8984375" style="83" bestFit="1" customWidth="1"/>
    <col min="752" max="752" width="6.3984375" style="83" bestFit="1" customWidth="1"/>
    <col min="753" max="753" width="5.69921875" style="83" bestFit="1" customWidth="1"/>
    <col min="754" max="754" width="4.8984375" style="83" bestFit="1" customWidth="1"/>
    <col min="755" max="755" width="5.69921875" style="83" bestFit="1" customWidth="1"/>
    <col min="756" max="756" width="4.8984375" style="83" bestFit="1" customWidth="1"/>
    <col min="757" max="757" width="4.3984375" style="83" bestFit="1" customWidth="1"/>
    <col min="758" max="758" width="5.3984375" style="83" bestFit="1" customWidth="1"/>
    <col min="759" max="759" width="5.5" style="83" customWidth="1"/>
    <col min="760" max="760" width="5.3984375" style="83" bestFit="1" customWidth="1"/>
    <col min="761" max="761" width="6" style="83" customWidth="1"/>
    <col min="762" max="762" width="5.09765625" style="83" customWidth="1"/>
    <col min="763" max="763" width="5.8984375" style="83" customWidth="1"/>
    <col min="764" max="764" width="7.3984375" style="83" bestFit="1" customWidth="1"/>
    <col min="765" max="766" width="6.3984375" style="83" bestFit="1" customWidth="1"/>
    <col min="767" max="776" width="6.3984375" style="83" customWidth="1"/>
    <col min="777" max="777" width="7.19921875" style="83" bestFit="1" customWidth="1"/>
    <col min="778" max="778" width="4.59765625" style="83" bestFit="1" customWidth="1"/>
    <col min="779" max="779" width="6.69921875" style="83" customWidth="1"/>
    <col min="780" max="780" width="5.8984375" style="83" bestFit="1" customWidth="1"/>
    <col min="781" max="781" width="5.69921875" style="83" bestFit="1" customWidth="1"/>
    <col min="782" max="782" width="4.8984375" style="83" bestFit="1" customWidth="1"/>
    <col min="783" max="783" width="5.69921875" style="83" bestFit="1" customWidth="1"/>
    <col min="784" max="784" width="4.8984375" style="83" bestFit="1" customWidth="1"/>
    <col min="785" max="785" width="5.69921875" style="83" bestFit="1" customWidth="1"/>
    <col min="786" max="786" width="5.3984375" style="83" bestFit="1" customWidth="1"/>
    <col min="787" max="787" width="6.3984375" style="83" bestFit="1" customWidth="1"/>
    <col min="788" max="788" width="8.8984375" style="83" customWidth="1"/>
    <col min="789" max="799" width="5.8984375" style="83" bestFit="1" customWidth="1"/>
    <col min="800" max="997" width="8.796875" style="83"/>
    <col min="998" max="998" width="8.3984375" style="83" customWidth="1"/>
    <col min="999" max="999" width="7" style="83" customWidth="1"/>
    <col min="1000" max="1000" width="5.3984375" style="83" bestFit="1" customWidth="1"/>
    <col min="1001" max="1001" width="6.8984375" style="83" bestFit="1" customWidth="1"/>
    <col min="1002" max="1002" width="7.8984375" style="83" bestFit="1" customWidth="1"/>
    <col min="1003" max="1004" width="6.8984375" style="83" customWidth="1"/>
    <col min="1005" max="1005" width="8.59765625" style="83" customWidth="1"/>
    <col min="1006" max="1006" width="9.09765625" style="83" customWidth="1"/>
    <col min="1007" max="1007" width="5.8984375" style="83" bestFit="1" customWidth="1"/>
    <col min="1008" max="1008" width="6.3984375" style="83" bestFit="1" customWidth="1"/>
    <col min="1009" max="1009" width="5.69921875" style="83" bestFit="1" customWidth="1"/>
    <col min="1010" max="1010" width="4.8984375" style="83" bestFit="1" customWidth="1"/>
    <col min="1011" max="1011" width="5.69921875" style="83" bestFit="1" customWidth="1"/>
    <col min="1012" max="1012" width="4.8984375" style="83" bestFit="1" customWidth="1"/>
    <col min="1013" max="1013" width="4.3984375" style="83" bestFit="1" customWidth="1"/>
    <col min="1014" max="1014" width="5.3984375" style="83" bestFit="1" customWidth="1"/>
    <col min="1015" max="1015" width="5.5" style="83" customWidth="1"/>
    <col min="1016" max="1016" width="5.3984375" style="83" bestFit="1" customWidth="1"/>
    <col min="1017" max="1017" width="6" style="83" customWidth="1"/>
    <col min="1018" max="1018" width="5.09765625" style="83" customWidth="1"/>
    <col min="1019" max="1019" width="5.8984375" style="83" customWidth="1"/>
    <col min="1020" max="1020" width="7.3984375" style="83" bestFit="1" customWidth="1"/>
    <col min="1021" max="1022" width="6.3984375" style="83" bestFit="1" customWidth="1"/>
    <col min="1023" max="1032" width="6.3984375" style="83" customWidth="1"/>
    <col min="1033" max="1033" width="7.19921875" style="83" bestFit="1" customWidth="1"/>
    <col min="1034" max="1034" width="4.59765625" style="83" bestFit="1" customWidth="1"/>
    <col min="1035" max="1035" width="6.69921875" style="83" customWidth="1"/>
    <col min="1036" max="1036" width="5.8984375" style="83" bestFit="1" customWidth="1"/>
    <col min="1037" max="1037" width="5.69921875" style="83" bestFit="1" customWidth="1"/>
    <col min="1038" max="1038" width="4.8984375" style="83" bestFit="1" customWidth="1"/>
    <col min="1039" max="1039" width="5.69921875" style="83" bestFit="1" customWidth="1"/>
    <col min="1040" max="1040" width="4.8984375" style="83" bestFit="1" customWidth="1"/>
    <col min="1041" max="1041" width="5.69921875" style="83" bestFit="1" customWidth="1"/>
    <col min="1042" max="1042" width="5.3984375" style="83" bestFit="1" customWidth="1"/>
    <col min="1043" max="1043" width="6.3984375" style="83" bestFit="1" customWidth="1"/>
    <col min="1044" max="1044" width="8.8984375" style="83" customWidth="1"/>
    <col min="1045" max="1055" width="5.8984375" style="83" bestFit="1" customWidth="1"/>
    <col min="1056" max="1253" width="8.796875" style="83"/>
    <col min="1254" max="1254" width="8.3984375" style="83" customWidth="1"/>
    <col min="1255" max="1255" width="7" style="83" customWidth="1"/>
    <col min="1256" max="1256" width="5.3984375" style="83" bestFit="1" customWidth="1"/>
    <col min="1257" max="1257" width="6.8984375" style="83" bestFit="1" customWidth="1"/>
    <col min="1258" max="1258" width="7.8984375" style="83" bestFit="1" customWidth="1"/>
    <col min="1259" max="1260" width="6.8984375" style="83" customWidth="1"/>
    <col min="1261" max="1261" width="8.59765625" style="83" customWidth="1"/>
    <col min="1262" max="1262" width="9.09765625" style="83" customWidth="1"/>
    <col min="1263" max="1263" width="5.8984375" style="83" bestFit="1" customWidth="1"/>
    <col min="1264" max="1264" width="6.3984375" style="83" bestFit="1" customWidth="1"/>
    <col min="1265" max="1265" width="5.69921875" style="83" bestFit="1" customWidth="1"/>
    <col min="1266" max="1266" width="4.8984375" style="83" bestFit="1" customWidth="1"/>
    <col min="1267" max="1267" width="5.69921875" style="83" bestFit="1" customWidth="1"/>
    <col min="1268" max="1268" width="4.8984375" style="83" bestFit="1" customWidth="1"/>
    <col min="1269" max="1269" width="4.3984375" style="83" bestFit="1" customWidth="1"/>
    <col min="1270" max="1270" width="5.3984375" style="83" bestFit="1" customWidth="1"/>
    <col min="1271" max="1271" width="5.5" style="83" customWidth="1"/>
    <col min="1272" max="1272" width="5.3984375" style="83" bestFit="1" customWidth="1"/>
    <col min="1273" max="1273" width="6" style="83" customWidth="1"/>
    <col min="1274" max="1274" width="5.09765625" style="83" customWidth="1"/>
    <col min="1275" max="1275" width="5.8984375" style="83" customWidth="1"/>
    <col min="1276" max="1276" width="7.3984375" style="83" bestFit="1" customWidth="1"/>
    <col min="1277" max="1278" width="6.3984375" style="83" bestFit="1" customWidth="1"/>
    <col min="1279" max="1288" width="6.3984375" style="83" customWidth="1"/>
    <col min="1289" max="1289" width="7.19921875" style="83" bestFit="1" customWidth="1"/>
    <col min="1290" max="1290" width="4.59765625" style="83" bestFit="1" customWidth="1"/>
    <col min="1291" max="1291" width="6.69921875" style="83" customWidth="1"/>
    <col min="1292" max="1292" width="5.8984375" style="83" bestFit="1" customWidth="1"/>
    <col min="1293" max="1293" width="5.69921875" style="83" bestFit="1" customWidth="1"/>
    <col min="1294" max="1294" width="4.8984375" style="83" bestFit="1" customWidth="1"/>
    <col min="1295" max="1295" width="5.69921875" style="83" bestFit="1" customWidth="1"/>
    <col min="1296" max="1296" width="4.8984375" style="83" bestFit="1" customWidth="1"/>
    <col min="1297" max="1297" width="5.69921875" style="83" bestFit="1" customWidth="1"/>
    <col min="1298" max="1298" width="5.3984375" style="83" bestFit="1" customWidth="1"/>
    <col min="1299" max="1299" width="6.3984375" style="83" bestFit="1" customWidth="1"/>
    <col min="1300" max="1300" width="8.8984375" style="83" customWidth="1"/>
    <col min="1301" max="1311" width="5.8984375" style="83" bestFit="1" customWidth="1"/>
    <col min="1312" max="1509" width="8.796875" style="83"/>
    <col min="1510" max="1510" width="8.3984375" style="83" customWidth="1"/>
    <col min="1511" max="1511" width="7" style="83" customWidth="1"/>
    <col min="1512" max="1512" width="5.3984375" style="83" bestFit="1" customWidth="1"/>
    <col min="1513" max="1513" width="6.8984375" style="83" bestFit="1" customWidth="1"/>
    <col min="1514" max="1514" width="7.8984375" style="83" bestFit="1" customWidth="1"/>
    <col min="1515" max="1516" width="6.8984375" style="83" customWidth="1"/>
    <col min="1517" max="1517" width="8.59765625" style="83" customWidth="1"/>
    <col min="1518" max="1518" width="9.09765625" style="83" customWidth="1"/>
    <col min="1519" max="1519" width="5.8984375" style="83" bestFit="1" customWidth="1"/>
    <col min="1520" max="1520" width="6.3984375" style="83" bestFit="1" customWidth="1"/>
    <col min="1521" max="1521" width="5.69921875" style="83" bestFit="1" customWidth="1"/>
    <col min="1522" max="1522" width="4.8984375" style="83" bestFit="1" customWidth="1"/>
    <col min="1523" max="1523" width="5.69921875" style="83" bestFit="1" customWidth="1"/>
    <col min="1524" max="1524" width="4.8984375" style="83" bestFit="1" customWidth="1"/>
    <col min="1525" max="1525" width="4.3984375" style="83" bestFit="1" customWidth="1"/>
    <col min="1526" max="1526" width="5.3984375" style="83" bestFit="1" customWidth="1"/>
    <col min="1527" max="1527" width="5.5" style="83" customWidth="1"/>
    <col min="1528" max="1528" width="5.3984375" style="83" bestFit="1" customWidth="1"/>
    <col min="1529" max="1529" width="6" style="83" customWidth="1"/>
    <col min="1530" max="1530" width="5.09765625" style="83" customWidth="1"/>
    <col min="1531" max="1531" width="5.8984375" style="83" customWidth="1"/>
    <col min="1532" max="1532" width="7.3984375" style="83" bestFit="1" customWidth="1"/>
    <col min="1533" max="1534" width="6.3984375" style="83" bestFit="1" customWidth="1"/>
    <col min="1535" max="1544" width="6.3984375" style="83" customWidth="1"/>
    <col min="1545" max="1545" width="7.19921875" style="83" bestFit="1" customWidth="1"/>
    <col min="1546" max="1546" width="4.59765625" style="83" bestFit="1" customWidth="1"/>
    <col min="1547" max="1547" width="6.69921875" style="83" customWidth="1"/>
    <col min="1548" max="1548" width="5.8984375" style="83" bestFit="1" customWidth="1"/>
    <col min="1549" max="1549" width="5.69921875" style="83" bestFit="1" customWidth="1"/>
    <col min="1550" max="1550" width="4.8984375" style="83" bestFit="1" customWidth="1"/>
    <col min="1551" max="1551" width="5.69921875" style="83" bestFit="1" customWidth="1"/>
    <col min="1552" max="1552" width="4.8984375" style="83" bestFit="1" customWidth="1"/>
    <col min="1553" max="1553" width="5.69921875" style="83" bestFit="1" customWidth="1"/>
    <col min="1554" max="1554" width="5.3984375" style="83" bestFit="1" customWidth="1"/>
    <col min="1555" max="1555" width="6.3984375" style="83" bestFit="1" customWidth="1"/>
    <col min="1556" max="1556" width="8.8984375" style="83" customWidth="1"/>
    <col min="1557" max="1567" width="5.8984375" style="83" bestFit="1" customWidth="1"/>
    <col min="1568" max="1765" width="8.796875" style="83"/>
    <col min="1766" max="1766" width="8.3984375" style="83" customWidth="1"/>
    <col min="1767" max="1767" width="7" style="83" customWidth="1"/>
    <col min="1768" max="1768" width="5.3984375" style="83" bestFit="1" customWidth="1"/>
    <col min="1769" max="1769" width="6.8984375" style="83" bestFit="1" customWidth="1"/>
    <col min="1770" max="1770" width="7.8984375" style="83" bestFit="1" customWidth="1"/>
    <col min="1771" max="1772" width="6.8984375" style="83" customWidth="1"/>
    <col min="1773" max="1773" width="8.59765625" style="83" customWidth="1"/>
    <col min="1774" max="1774" width="9.09765625" style="83" customWidth="1"/>
    <col min="1775" max="1775" width="5.8984375" style="83" bestFit="1" customWidth="1"/>
    <col min="1776" max="1776" width="6.3984375" style="83" bestFit="1" customWidth="1"/>
    <col min="1777" max="1777" width="5.69921875" style="83" bestFit="1" customWidth="1"/>
    <col min="1778" max="1778" width="4.8984375" style="83" bestFit="1" customWidth="1"/>
    <col min="1779" max="1779" width="5.69921875" style="83" bestFit="1" customWidth="1"/>
    <col min="1780" max="1780" width="4.8984375" style="83" bestFit="1" customWidth="1"/>
    <col min="1781" max="1781" width="4.3984375" style="83" bestFit="1" customWidth="1"/>
    <col min="1782" max="1782" width="5.3984375" style="83" bestFit="1" customWidth="1"/>
    <col min="1783" max="1783" width="5.5" style="83" customWidth="1"/>
    <col min="1784" max="1784" width="5.3984375" style="83" bestFit="1" customWidth="1"/>
    <col min="1785" max="1785" width="6" style="83" customWidth="1"/>
    <col min="1786" max="1786" width="5.09765625" style="83" customWidth="1"/>
    <col min="1787" max="1787" width="5.8984375" style="83" customWidth="1"/>
    <col min="1788" max="1788" width="7.3984375" style="83" bestFit="1" customWidth="1"/>
    <col min="1789" max="1790" width="6.3984375" style="83" bestFit="1" customWidth="1"/>
    <col min="1791" max="1800" width="6.3984375" style="83" customWidth="1"/>
    <col min="1801" max="1801" width="7.19921875" style="83" bestFit="1" customWidth="1"/>
    <col min="1802" max="1802" width="4.59765625" style="83" bestFit="1" customWidth="1"/>
    <col min="1803" max="1803" width="6.69921875" style="83" customWidth="1"/>
    <col min="1804" max="1804" width="5.8984375" style="83" bestFit="1" customWidth="1"/>
    <col min="1805" max="1805" width="5.69921875" style="83" bestFit="1" customWidth="1"/>
    <col min="1806" max="1806" width="4.8984375" style="83" bestFit="1" customWidth="1"/>
    <col min="1807" max="1807" width="5.69921875" style="83" bestFit="1" customWidth="1"/>
    <col min="1808" max="1808" width="4.8984375" style="83" bestFit="1" customWidth="1"/>
    <col min="1809" max="1809" width="5.69921875" style="83" bestFit="1" customWidth="1"/>
    <col min="1810" max="1810" width="5.3984375" style="83" bestFit="1" customWidth="1"/>
    <col min="1811" max="1811" width="6.3984375" style="83" bestFit="1" customWidth="1"/>
    <col min="1812" max="1812" width="8.8984375" style="83" customWidth="1"/>
    <col min="1813" max="1823" width="5.8984375" style="83" bestFit="1" customWidth="1"/>
    <col min="1824" max="2021" width="8.796875" style="83"/>
    <col min="2022" max="2022" width="8.3984375" style="83" customWidth="1"/>
    <col min="2023" max="2023" width="7" style="83" customWidth="1"/>
    <col min="2024" max="2024" width="5.3984375" style="83" bestFit="1" customWidth="1"/>
    <col min="2025" max="2025" width="6.8984375" style="83" bestFit="1" customWidth="1"/>
    <col min="2026" max="2026" width="7.8984375" style="83" bestFit="1" customWidth="1"/>
    <col min="2027" max="2028" width="6.8984375" style="83" customWidth="1"/>
    <col min="2029" max="2029" width="8.59765625" style="83" customWidth="1"/>
    <col min="2030" max="2030" width="9.09765625" style="83" customWidth="1"/>
    <col min="2031" max="2031" width="5.8984375" style="83" bestFit="1" customWidth="1"/>
    <col min="2032" max="2032" width="6.3984375" style="83" bestFit="1" customWidth="1"/>
    <col min="2033" max="2033" width="5.69921875" style="83" bestFit="1" customWidth="1"/>
    <col min="2034" max="2034" width="4.8984375" style="83" bestFit="1" customWidth="1"/>
    <col min="2035" max="2035" width="5.69921875" style="83" bestFit="1" customWidth="1"/>
    <col min="2036" max="2036" width="4.8984375" style="83" bestFit="1" customWidth="1"/>
    <col min="2037" max="2037" width="4.3984375" style="83" bestFit="1" customWidth="1"/>
    <col min="2038" max="2038" width="5.3984375" style="83" bestFit="1" customWidth="1"/>
    <col min="2039" max="2039" width="5.5" style="83" customWidth="1"/>
    <col min="2040" max="2040" width="5.3984375" style="83" bestFit="1" customWidth="1"/>
    <col min="2041" max="2041" width="6" style="83" customWidth="1"/>
    <col min="2042" max="2042" width="5.09765625" style="83" customWidth="1"/>
    <col min="2043" max="2043" width="5.8984375" style="83" customWidth="1"/>
    <col min="2044" max="2044" width="7.3984375" style="83" bestFit="1" customWidth="1"/>
    <col min="2045" max="2046" width="6.3984375" style="83" bestFit="1" customWidth="1"/>
    <col min="2047" max="2056" width="6.3984375" style="83" customWidth="1"/>
    <col min="2057" max="2057" width="7.19921875" style="83" bestFit="1" customWidth="1"/>
    <col min="2058" max="2058" width="4.59765625" style="83" bestFit="1" customWidth="1"/>
    <col min="2059" max="2059" width="6.69921875" style="83" customWidth="1"/>
    <col min="2060" max="2060" width="5.8984375" style="83" bestFit="1" customWidth="1"/>
    <col min="2061" max="2061" width="5.69921875" style="83" bestFit="1" customWidth="1"/>
    <col min="2062" max="2062" width="4.8984375" style="83" bestFit="1" customWidth="1"/>
    <col min="2063" max="2063" width="5.69921875" style="83" bestFit="1" customWidth="1"/>
    <col min="2064" max="2064" width="4.8984375" style="83" bestFit="1" customWidth="1"/>
    <col min="2065" max="2065" width="5.69921875" style="83" bestFit="1" customWidth="1"/>
    <col min="2066" max="2066" width="5.3984375" style="83" bestFit="1" customWidth="1"/>
    <col min="2067" max="2067" width="6.3984375" style="83" bestFit="1" customWidth="1"/>
    <col min="2068" max="2068" width="8.8984375" style="83" customWidth="1"/>
    <col min="2069" max="2079" width="5.8984375" style="83" bestFit="1" customWidth="1"/>
    <col min="2080" max="2277" width="8.796875" style="83"/>
    <col min="2278" max="2278" width="8.3984375" style="83" customWidth="1"/>
    <col min="2279" max="2279" width="7" style="83" customWidth="1"/>
    <col min="2280" max="2280" width="5.3984375" style="83" bestFit="1" customWidth="1"/>
    <col min="2281" max="2281" width="6.8984375" style="83" bestFit="1" customWidth="1"/>
    <col min="2282" max="2282" width="7.8984375" style="83" bestFit="1" customWidth="1"/>
    <col min="2283" max="2284" width="6.8984375" style="83" customWidth="1"/>
    <col min="2285" max="2285" width="8.59765625" style="83" customWidth="1"/>
    <col min="2286" max="2286" width="9.09765625" style="83" customWidth="1"/>
    <col min="2287" max="2287" width="5.8984375" style="83" bestFit="1" customWidth="1"/>
    <col min="2288" max="2288" width="6.3984375" style="83" bestFit="1" customWidth="1"/>
    <col min="2289" max="2289" width="5.69921875" style="83" bestFit="1" customWidth="1"/>
    <col min="2290" max="2290" width="4.8984375" style="83" bestFit="1" customWidth="1"/>
    <col min="2291" max="2291" width="5.69921875" style="83" bestFit="1" customWidth="1"/>
    <col min="2292" max="2292" width="4.8984375" style="83" bestFit="1" customWidth="1"/>
    <col min="2293" max="2293" width="4.3984375" style="83" bestFit="1" customWidth="1"/>
    <col min="2294" max="2294" width="5.3984375" style="83" bestFit="1" customWidth="1"/>
    <col min="2295" max="2295" width="5.5" style="83" customWidth="1"/>
    <col min="2296" max="2296" width="5.3984375" style="83" bestFit="1" customWidth="1"/>
    <col min="2297" max="2297" width="6" style="83" customWidth="1"/>
    <col min="2298" max="2298" width="5.09765625" style="83" customWidth="1"/>
    <col min="2299" max="2299" width="5.8984375" style="83" customWidth="1"/>
    <col min="2300" max="2300" width="7.3984375" style="83" bestFit="1" customWidth="1"/>
    <col min="2301" max="2302" width="6.3984375" style="83" bestFit="1" customWidth="1"/>
    <col min="2303" max="2312" width="6.3984375" style="83" customWidth="1"/>
    <col min="2313" max="2313" width="7.19921875" style="83" bestFit="1" customWidth="1"/>
    <col min="2314" max="2314" width="4.59765625" style="83" bestFit="1" customWidth="1"/>
    <col min="2315" max="2315" width="6.69921875" style="83" customWidth="1"/>
    <col min="2316" max="2316" width="5.8984375" style="83" bestFit="1" customWidth="1"/>
    <col min="2317" max="2317" width="5.69921875" style="83" bestFit="1" customWidth="1"/>
    <col min="2318" max="2318" width="4.8984375" style="83" bestFit="1" customWidth="1"/>
    <col min="2319" max="2319" width="5.69921875" style="83" bestFit="1" customWidth="1"/>
    <col min="2320" max="2320" width="4.8984375" style="83" bestFit="1" customWidth="1"/>
    <col min="2321" max="2321" width="5.69921875" style="83" bestFit="1" customWidth="1"/>
    <col min="2322" max="2322" width="5.3984375" style="83" bestFit="1" customWidth="1"/>
    <col min="2323" max="2323" width="6.3984375" style="83" bestFit="1" customWidth="1"/>
    <col min="2324" max="2324" width="8.8984375" style="83" customWidth="1"/>
    <col min="2325" max="2335" width="5.8984375" style="83" bestFit="1" customWidth="1"/>
    <col min="2336" max="2533" width="8.796875" style="83"/>
    <col min="2534" max="2534" width="8.3984375" style="83" customWidth="1"/>
    <col min="2535" max="2535" width="7" style="83" customWidth="1"/>
    <col min="2536" max="2536" width="5.3984375" style="83" bestFit="1" customWidth="1"/>
    <col min="2537" max="2537" width="6.8984375" style="83" bestFit="1" customWidth="1"/>
    <col min="2538" max="2538" width="7.8984375" style="83" bestFit="1" customWidth="1"/>
    <col min="2539" max="2540" width="6.8984375" style="83" customWidth="1"/>
    <col min="2541" max="2541" width="8.59765625" style="83" customWidth="1"/>
    <col min="2542" max="2542" width="9.09765625" style="83" customWidth="1"/>
    <col min="2543" max="2543" width="5.8984375" style="83" bestFit="1" customWidth="1"/>
    <col min="2544" max="2544" width="6.3984375" style="83" bestFit="1" customWidth="1"/>
    <col min="2545" max="2545" width="5.69921875" style="83" bestFit="1" customWidth="1"/>
    <col min="2546" max="2546" width="4.8984375" style="83" bestFit="1" customWidth="1"/>
    <col min="2547" max="2547" width="5.69921875" style="83" bestFit="1" customWidth="1"/>
    <col min="2548" max="2548" width="4.8984375" style="83" bestFit="1" customWidth="1"/>
    <col min="2549" max="2549" width="4.3984375" style="83" bestFit="1" customWidth="1"/>
    <col min="2550" max="2550" width="5.3984375" style="83" bestFit="1" customWidth="1"/>
    <col min="2551" max="2551" width="5.5" style="83" customWidth="1"/>
    <col min="2552" max="2552" width="5.3984375" style="83" bestFit="1" customWidth="1"/>
    <col min="2553" max="2553" width="6" style="83" customWidth="1"/>
    <col min="2554" max="2554" width="5.09765625" style="83" customWidth="1"/>
    <col min="2555" max="2555" width="5.8984375" style="83" customWidth="1"/>
    <col min="2556" max="2556" width="7.3984375" style="83" bestFit="1" customWidth="1"/>
    <col min="2557" max="2558" width="6.3984375" style="83" bestFit="1" customWidth="1"/>
    <col min="2559" max="2568" width="6.3984375" style="83" customWidth="1"/>
    <col min="2569" max="2569" width="7.19921875" style="83" bestFit="1" customWidth="1"/>
    <col min="2570" max="2570" width="4.59765625" style="83" bestFit="1" customWidth="1"/>
    <col min="2571" max="2571" width="6.69921875" style="83" customWidth="1"/>
    <col min="2572" max="2572" width="5.8984375" style="83" bestFit="1" customWidth="1"/>
    <col min="2573" max="2573" width="5.69921875" style="83" bestFit="1" customWidth="1"/>
    <col min="2574" max="2574" width="4.8984375" style="83" bestFit="1" customWidth="1"/>
    <col min="2575" max="2575" width="5.69921875" style="83" bestFit="1" customWidth="1"/>
    <col min="2576" max="2576" width="4.8984375" style="83" bestFit="1" customWidth="1"/>
    <col min="2577" max="2577" width="5.69921875" style="83" bestFit="1" customWidth="1"/>
    <col min="2578" max="2578" width="5.3984375" style="83" bestFit="1" customWidth="1"/>
    <col min="2579" max="2579" width="6.3984375" style="83" bestFit="1" customWidth="1"/>
    <col min="2580" max="2580" width="8.8984375" style="83" customWidth="1"/>
    <col min="2581" max="2591" width="5.8984375" style="83" bestFit="1" customWidth="1"/>
    <col min="2592" max="2789" width="8.796875" style="83"/>
    <col min="2790" max="2790" width="8.3984375" style="83" customWidth="1"/>
    <col min="2791" max="2791" width="7" style="83" customWidth="1"/>
    <col min="2792" max="2792" width="5.3984375" style="83" bestFit="1" customWidth="1"/>
    <col min="2793" max="2793" width="6.8984375" style="83" bestFit="1" customWidth="1"/>
    <col min="2794" max="2794" width="7.8984375" style="83" bestFit="1" customWidth="1"/>
    <col min="2795" max="2796" width="6.8984375" style="83" customWidth="1"/>
    <col min="2797" max="2797" width="8.59765625" style="83" customWidth="1"/>
    <col min="2798" max="2798" width="9.09765625" style="83" customWidth="1"/>
    <col min="2799" max="2799" width="5.8984375" style="83" bestFit="1" customWidth="1"/>
    <col min="2800" max="2800" width="6.3984375" style="83" bestFit="1" customWidth="1"/>
    <col min="2801" max="2801" width="5.69921875" style="83" bestFit="1" customWidth="1"/>
    <col min="2802" max="2802" width="4.8984375" style="83" bestFit="1" customWidth="1"/>
    <col min="2803" max="2803" width="5.69921875" style="83" bestFit="1" customWidth="1"/>
    <col min="2804" max="2804" width="4.8984375" style="83" bestFit="1" customWidth="1"/>
    <col min="2805" max="2805" width="4.3984375" style="83" bestFit="1" customWidth="1"/>
    <col min="2806" max="2806" width="5.3984375" style="83" bestFit="1" customWidth="1"/>
    <col min="2807" max="2807" width="5.5" style="83" customWidth="1"/>
    <col min="2808" max="2808" width="5.3984375" style="83" bestFit="1" customWidth="1"/>
    <col min="2809" max="2809" width="6" style="83" customWidth="1"/>
    <col min="2810" max="2810" width="5.09765625" style="83" customWidth="1"/>
    <col min="2811" max="2811" width="5.8984375" style="83" customWidth="1"/>
    <col min="2812" max="2812" width="7.3984375" style="83" bestFit="1" customWidth="1"/>
    <col min="2813" max="2814" width="6.3984375" style="83" bestFit="1" customWidth="1"/>
    <col min="2815" max="2824" width="6.3984375" style="83" customWidth="1"/>
    <col min="2825" max="2825" width="7.19921875" style="83" bestFit="1" customWidth="1"/>
    <col min="2826" max="2826" width="4.59765625" style="83" bestFit="1" customWidth="1"/>
    <col min="2827" max="2827" width="6.69921875" style="83" customWidth="1"/>
    <col min="2828" max="2828" width="5.8984375" style="83" bestFit="1" customWidth="1"/>
    <col min="2829" max="2829" width="5.69921875" style="83" bestFit="1" customWidth="1"/>
    <col min="2830" max="2830" width="4.8984375" style="83" bestFit="1" customWidth="1"/>
    <col min="2831" max="2831" width="5.69921875" style="83" bestFit="1" customWidth="1"/>
    <col min="2832" max="2832" width="4.8984375" style="83" bestFit="1" customWidth="1"/>
    <col min="2833" max="2833" width="5.69921875" style="83" bestFit="1" customWidth="1"/>
    <col min="2834" max="2834" width="5.3984375" style="83" bestFit="1" customWidth="1"/>
    <col min="2835" max="2835" width="6.3984375" style="83" bestFit="1" customWidth="1"/>
    <col min="2836" max="2836" width="8.8984375" style="83" customWidth="1"/>
    <col min="2837" max="2847" width="5.8984375" style="83" bestFit="1" customWidth="1"/>
    <col min="2848" max="3045" width="8.796875" style="83"/>
    <col min="3046" max="3046" width="8.3984375" style="83" customWidth="1"/>
    <col min="3047" max="3047" width="7" style="83" customWidth="1"/>
    <col min="3048" max="3048" width="5.3984375" style="83" bestFit="1" customWidth="1"/>
    <col min="3049" max="3049" width="6.8984375" style="83" bestFit="1" customWidth="1"/>
    <col min="3050" max="3050" width="7.8984375" style="83" bestFit="1" customWidth="1"/>
    <col min="3051" max="3052" width="6.8984375" style="83" customWidth="1"/>
    <col min="3053" max="3053" width="8.59765625" style="83" customWidth="1"/>
    <col min="3054" max="3054" width="9.09765625" style="83" customWidth="1"/>
    <col min="3055" max="3055" width="5.8984375" style="83" bestFit="1" customWidth="1"/>
    <col min="3056" max="3056" width="6.3984375" style="83" bestFit="1" customWidth="1"/>
    <col min="3057" max="3057" width="5.69921875" style="83" bestFit="1" customWidth="1"/>
    <col min="3058" max="3058" width="4.8984375" style="83" bestFit="1" customWidth="1"/>
    <col min="3059" max="3059" width="5.69921875" style="83" bestFit="1" customWidth="1"/>
    <col min="3060" max="3060" width="4.8984375" style="83" bestFit="1" customWidth="1"/>
    <col min="3061" max="3061" width="4.3984375" style="83" bestFit="1" customWidth="1"/>
    <col min="3062" max="3062" width="5.3984375" style="83" bestFit="1" customWidth="1"/>
    <col min="3063" max="3063" width="5.5" style="83" customWidth="1"/>
    <col min="3064" max="3064" width="5.3984375" style="83" bestFit="1" customWidth="1"/>
    <col min="3065" max="3065" width="6" style="83" customWidth="1"/>
    <col min="3066" max="3066" width="5.09765625" style="83" customWidth="1"/>
    <col min="3067" max="3067" width="5.8984375" style="83" customWidth="1"/>
    <col min="3068" max="3068" width="7.3984375" style="83" bestFit="1" customWidth="1"/>
    <col min="3069" max="3070" width="6.3984375" style="83" bestFit="1" customWidth="1"/>
    <col min="3071" max="3080" width="6.3984375" style="83" customWidth="1"/>
    <col min="3081" max="3081" width="7.19921875" style="83" bestFit="1" customWidth="1"/>
    <col min="3082" max="3082" width="4.59765625" style="83" bestFit="1" customWidth="1"/>
    <col min="3083" max="3083" width="6.69921875" style="83" customWidth="1"/>
    <col min="3084" max="3084" width="5.8984375" style="83" bestFit="1" customWidth="1"/>
    <col min="3085" max="3085" width="5.69921875" style="83" bestFit="1" customWidth="1"/>
    <col min="3086" max="3086" width="4.8984375" style="83" bestFit="1" customWidth="1"/>
    <col min="3087" max="3087" width="5.69921875" style="83" bestFit="1" customWidth="1"/>
    <col min="3088" max="3088" width="4.8984375" style="83" bestFit="1" customWidth="1"/>
    <col min="3089" max="3089" width="5.69921875" style="83" bestFit="1" customWidth="1"/>
    <col min="3090" max="3090" width="5.3984375" style="83" bestFit="1" customWidth="1"/>
    <col min="3091" max="3091" width="6.3984375" style="83" bestFit="1" customWidth="1"/>
    <col min="3092" max="3092" width="8.8984375" style="83" customWidth="1"/>
    <col min="3093" max="3103" width="5.8984375" style="83" bestFit="1" customWidth="1"/>
    <col min="3104" max="3301" width="8.796875" style="83"/>
    <col min="3302" max="3302" width="8.3984375" style="83" customWidth="1"/>
    <col min="3303" max="3303" width="7" style="83" customWidth="1"/>
    <col min="3304" max="3304" width="5.3984375" style="83" bestFit="1" customWidth="1"/>
    <col min="3305" max="3305" width="6.8984375" style="83" bestFit="1" customWidth="1"/>
    <col min="3306" max="3306" width="7.8984375" style="83" bestFit="1" customWidth="1"/>
    <col min="3307" max="3308" width="6.8984375" style="83" customWidth="1"/>
    <col min="3309" max="3309" width="8.59765625" style="83" customWidth="1"/>
    <col min="3310" max="3310" width="9.09765625" style="83" customWidth="1"/>
    <col min="3311" max="3311" width="5.8984375" style="83" bestFit="1" customWidth="1"/>
    <col min="3312" max="3312" width="6.3984375" style="83" bestFit="1" customWidth="1"/>
    <col min="3313" max="3313" width="5.69921875" style="83" bestFit="1" customWidth="1"/>
    <col min="3314" max="3314" width="4.8984375" style="83" bestFit="1" customWidth="1"/>
    <col min="3315" max="3315" width="5.69921875" style="83" bestFit="1" customWidth="1"/>
    <col min="3316" max="3316" width="4.8984375" style="83" bestFit="1" customWidth="1"/>
    <col min="3317" max="3317" width="4.3984375" style="83" bestFit="1" customWidth="1"/>
    <col min="3318" max="3318" width="5.3984375" style="83" bestFit="1" customWidth="1"/>
    <col min="3319" max="3319" width="5.5" style="83" customWidth="1"/>
    <col min="3320" max="3320" width="5.3984375" style="83" bestFit="1" customWidth="1"/>
    <col min="3321" max="3321" width="6" style="83" customWidth="1"/>
    <col min="3322" max="3322" width="5.09765625" style="83" customWidth="1"/>
    <col min="3323" max="3323" width="5.8984375" style="83" customWidth="1"/>
    <col min="3324" max="3324" width="7.3984375" style="83" bestFit="1" customWidth="1"/>
    <col min="3325" max="3326" width="6.3984375" style="83" bestFit="1" customWidth="1"/>
    <col min="3327" max="3336" width="6.3984375" style="83" customWidth="1"/>
    <col min="3337" max="3337" width="7.19921875" style="83" bestFit="1" customWidth="1"/>
    <col min="3338" max="3338" width="4.59765625" style="83" bestFit="1" customWidth="1"/>
    <col min="3339" max="3339" width="6.69921875" style="83" customWidth="1"/>
    <col min="3340" max="3340" width="5.8984375" style="83" bestFit="1" customWidth="1"/>
    <col min="3341" max="3341" width="5.69921875" style="83" bestFit="1" customWidth="1"/>
    <col min="3342" max="3342" width="4.8984375" style="83" bestFit="1" customWidth="1"/>
    <col min="3343" max="3343" width="5.69921875" style="83" bestFit="1" customWidth="1"/>
    <col min="3344" max="3344" width="4.8984375" style="83" bestFit="1" customWidth="1"/>
    <col min="3345" max="3345" width="5.69921875" style="83" bestFit="1" customWidth="1"/>
    <col min="3346" max="3346" width="5.3984375" style="83" bestFit="1" customWidth="1"/>
    <col min="3347" max="3347" width="6.3984375" style="83" bestFit="1" customWidth="1"/>
    <col min="3348" max="3348" width="8.8984375" style="83" customWidth="1"/>
    <col min="3349" max="3359" width="5.8984375" style="83" bestFit="1" customWidth="1"/>
    <col min="3360" max="3557" width="8.796875" style="83"/>
    <col min="3558" max="3558" width="8.3984375" style="83" customWidth="1"/>
    <col min="3559" max="3559" width="7" style="83" customWidth="1"/>
    <col min="3560" max="3560" width="5.3984375" style="83" bestFit="1" customWidth="1"/>
    <col min="3561" max="3561" width="6.8984375" style="83" bestFit="1" customWidth="1"/>
    <col min="3562" max="3562" width="7.8984375" style="83" bestFit="1" customWidth="1"/>
    <col min="3563" max="3564" width="6.8984375" style="83" customWidth="1"/>
    <col min="3565" max="3565" width="8.59765625" style="83" customWidth="1"/>
    <col min="3566" max="3566" width="9.09765625" style="83" customWidth="1"/>
    <col min="3567" max="3567" width="5.8984375" style="83" bestFit="1" customWidth="1"/>
    <col min="3568" max="3568" width="6.3984375" style="83" bestFit="1" customWidth="1"/>
    <col min="3569" max="3569" width="5.69921875" style="83" bestFit="1" customWidth="1"/>
    <col min="3570" max="3570" width="4.8984375" style="83" bestFit="1" customWidth="1"/>
    <col min="3571" max="3571" width="5.69921875" style="83" bestFit="1" customWidth="1"/>
    <col min="3572" max="3572" width="4.8984375" style="83" bestFit="1" customWidth="1"/>
    <col min="3573" max="3573" width="4.3984375" style="83" bestFit="1" customWidth="1"/>
    <col min="3574" max="3574" width="5.3984375" style="83" bestFit="1" customWidth="1"/>
    <col min="3575" max="3575" width="5.5" style="83" customWidth="1"/>
    <col min="3576" max="3576" width="5.3984375" style="83" bestFit="1" customWidth="1"/>
    <col min="3577" max="3577" width="6" style="83" customWidth="1"/>
    <col min="3578" max="3578" width="5.09765625" style="83" customWidth="1"/>
    <col min="3579" max="3579" width="5.8984375" style="83" customWidth="1"/>
    <col min="3580" max="3580" width="7.3984375" style="83" bestFit="1" customWidth="1"/>
    <col min="3581" max="3582" width="6.3984375" style="83" bestFit="1" customWidth="1"/>
    <col min="3583" max="3592" width="6.3984375" style="83" customWidth="1"/>
    <col min="3593" max="3593" width="7.19921875" style="83" bestFit="1" customWidth="1"/>
    <col min="3594" max="3594" width="4.59765625" style="83" bestFit="1" customWidth="1"/>
    <col min="3595" max="3595" width="6.69921875" style="83" customWidth="1"/>
    <col min="3596" max="3596" width="5.8984375" style="83" bestFit="1" customWidth="1"/>
    <col min="3597" max="3597" width="5.69921875" style="83" bestFit="1" customWidth="1"/>
    <col min="3598" max="3598" width="4.8984375" style="83" bestFit="1" customWidth="1"/>
    <col min="3599" max="3599" width="5.69921875" style="83" bestFit="1" customWidth="1"/>
    <col min="3600" max="3600" width="4.8984375" style="83" bestFit="1" customWidth="1"/>
    <col min="3601" max="3601" width="5.69921875" style="83" bestFit="1" customWidth="1"/>
    <col min="3602" max="3602" width="5.3984375" style="83" bestFit="1" customWidth="1"/>
    <col min="3603" max="3603" width="6.3984375" style="83" bestFit="1" customWidth="1"/>
    <col min="3604" max="3604" width="8.8984375" style="83" customWidth="1"/>
    <col min="3605" max="3615" width="5.8984375" style="83" bestFit="1" customWidth="1"/>
    <col min="3616" max="3813" width="8.796875" style="83"/>
    <col min="3814" max="3814" width="8.3984375" style="83" customWidth="1"/>
    <col min="3815" max="3815" width="7" style="83" customWidth="1"/>
    <col min="3816" max="3816" width="5.3984375" style="83" bestFit="1" customWidth="1"/>
    <col min="3817" max="3817" width="6.8984375" style="83" bestFit="1" customWidth="1"/>
    <col min="3818" max="3818" width="7.8984375" style="83" bestFit="1" customWidth="1"/>
    <col min="3819" max="3820" width="6.8984375" style="83" customWidth="1"/>
    <col min="3821" max="3821" width="8.59765625" style="83" customWidth="1"/>
    <col min="3822" max="3822" width="9.09765625" style="83" customWidth="1"/>
    <col min="3823" max="3823" width="5.8984375" style="83" bestFit="1" customWidth="1"/>
    <col min="3824" max="3824" width="6.3984375" style="83" bestFit="1" customWidth="1"/>
    <col min="3825" max="3825" width="5.69921875" style="83" bestFit="1" customWidth="1"/>
    <col min="3826" max="3826" width="4.8984375" style="83" bestFit="1" customWidth="1"/>
    <col min="3827" max="3827" width="5.69921875" style="83" bestFit="1" customWidth="1"/>
    <col min="3828" max="3828" width="4.8984375" style="83" bestFit="1" customWidth="1"/>
    <col min="3829" max="3829" width="4.3984375" style="83" bestFit="1" customWidth="1"/>
    <col min="3830" max="3830" width="5.3984375" style="83" bestFit="1" customWidth="1"/>
    <col min="3831" max="3831" width="5.5" style="83" customWidth="1"/>
    <col min="3832" max="3832" width="5.3984375" style="83" bestFit="1" customWidth="1"/>
    <col min="3833" max="3833" width="6" style="83" customWidth="1"/>
    <col min="3834" max="3834" width="5.09765625" style="83" customWidth="1"/>
    <col min="3835" max="3835" width="5.8984375" style="83" customWidth="1"/>
    <col min="3836" max="3836" width="7.3984375" style="83" bestFit="1" customWidth="1"/>
    <col min="3837" max="3838" width="6.3984375" style="83" bestFit="1" customWidth="1"/>
    <col min="3839" max="3848" width="6.3984375" style="83" customWidth="1"/>
    <col min="3849" max="3849" width="7.19921875" style="83" bestFit="1" customWidth="1"/>
    <col min="3850" max="3850" width="4.59765625" style="83" bestFit="1" customWidth="1"/>
    <col min="3851" max="3851" width="6.69921875" style="83" customWidth="1"/>
    <col min="3852" max="3852" width="5.8984375" style="83" bestFit="1" customWidth="1"/>
    <col min="3853" max="3853" width="5.69921875" style="83" bestFit="1" customWidth="1"/>
    <col min="3854" max="3854" width="4.8984375" style="83" bestFit="1" customWidth="1"/>
    <col min="3855" max="3855" width="5.69921875" style="83" bestFit="1" customWidth="1"/>
    <col min="3856" max="3856" width="4.8984375" style="83" bestFit="1" customWidth="1"/>
    <col min="3857" max="3857" width="5.69921875" style="83" bestFit="1" customWidth="1"/>
    <col min="3858" max="3858" width="5.3984375" style="83" bestFit="1" customWidth="1"/>
    <col min="3859" max="3859" width="6.3984375" style="83" bestFit="1" customWidth="1"/>
    <col min="3860" max="3860" width="8.8984375" style="83" customWidth="1"/>
    <col min="3861" max="3871" width="5.8984375" style="83" bestFit="1" customWidth="1"/>
    <col min="3872" max="4069" width="8.796875" style="83"/>
    <col min="4070" max="4070" width="8.3984375" style="83" customWidth="1"/>
    <col min="4071" max="4071" width="7" style="83" customWidth="1"/>
    <col min="4072" max="4072" width="5.3984375" style="83" bestFit="1" customWidth="1"/>
    <col min="4073" max="4073" width="6.8984375" style="83" bestFit="1" customWidth="1"/>
    <col min="4074" max="4074" width="7.8984375" style="83" bestFit="1" customWidth="1"/>
    <col min="4075" max="4076" width="6.8984375" style="83" customWidth="1"/>
    <col min="4077" max="4077" width="8.59765625" style="83" customWidth="1"/>
    <col min="4078" max="4078" width="9.09765625" style="83" customWidth="1"/>
    <col min="4079" max="4079" width="5.8984375" style="83" bestFit="1" customWidth="1"/>
    <col min="4080" max="4080" width="6.3984375" style="83" bestFit="1" customWidth="1"/>
    <col min="4081" max="4081" width="5.69921875" style="83" bestFit="1" customWidth="1"/>
    <col min="4082" max="4082" width="4.8984375" style="83" bestFit="1" customWidth="1"/>
    <col min="4083" max="4083" width="5.69921875" style="83" bestFit="1" customWidth="1"/>
    <col min="4084" max="4084" width="4.8984375" style="83" bestFit="1" customWidth="1"/>
    <col min="4085" max="4085" width="4.3984375" style="83" bestFit="1" customWidth="1"/>
    <col min="4086" max="4086" width="5.3984375" style="83" bestFit="1" customWidth="1"/>
    <col min="4087" max="4087" width="5.5" style="83" customWidth="1"/>
    <col min="4088" max="4088" width="5.3984375" style="83" bestFit="1" customWidth="1"/>
    <col min="4089" max="4089" width="6" style="83" customWidth="1"/>
    <col min="4090" max="4090" width="5.09765625" style="83" customWidth="1"/>
    <col min="4091" max="4091" width="5.8984375" style="83" customWidth="1"/>
    <col min="4092" max="4092" width="7.3984375" style="83" bestFit="1" customWidth="1"/>
    <col min="4093" max="4094" width="6.3984375" style="83" bestFit="1" customWidth="1"/>
    <col min="4095" max="4104" width="6.3984375" style="83" customWidth="1"/>
    <col min="4105" max="4105" width="7.19921875" style="83" bestFit="1" customWidth="1"/>
    <col min="4106" max="4106" width="4.59765625" style="83" bestFit="1" customWidth="1"/>
    <col min="4107" max="4107" width="6.69921875" style="83" customWidth="1"/>
    <col min="4108" max="4108" width="5.8984375" style="83" bestFit="1" customWidth="1"/>
    <col min="4109" max="4109" width="5.69921875" style="83" bestFit="1" customWidth="1"/>
    <col min="4110" max="4110" width="4.8984375" style="83" bestFit="1" customWidth="1"/>
    <col min="4111" max="4111" width="5.69921875" style="83" bestFit="1" customWidth="1"/>
    <col min="4112" max="4112" width="4.8984375" style="83" bestFit="1" customWidth="1"/>
    <col min="4113" max="4113" width="5.69921875" style="83" bestFit="1" customWidth="1"/>
    <col min="4114" max="4114" width="5.3984375" style="83" bestFit="1" customWidth="1"/>
    <col min="4115" max="4115" width="6.3984375" style="83" bestFit="1" customWidth="1"/>
    <col min="4116" max="4116" width="8.8984375" style="83" customWidth="1"/>
    <col min="4117" max="4127" width="5.8984375" style="83" bestFit="1" customWidth="1"/>
    <col min="4128" max="4325" width="8.796875" style="83"/>
    <col min="4326" max="4326" width="8.3984375" style="83" customWidth="1"/>
    <col min="4327" max="4327" width="7" style="83" customWidth="1"/>
    <col min="4328" max="4328" width="5.3984375" style="83" bestFit="1" customWidth="1"/>
    <col min="4329" max="4329" width="6.8984375" style="83" bestFit="1" customWidth="1"/>
    <col min="4330" max="4330" width="7.8984375" style="83" bestFit="1" customWidth="1"/>
    <col min="4331" max="4332" width="6.8984375" style="83" customWidth="1"/>
    <col min="4333" max="4333" width="8.59765625" style="83" customWidth="1"/>
    <col min="4334" max="4334" width="9.09765625" style="83" customWidth="1"/>
    <col min="4335" max="4335" width="5.8984375" style="83" bestFit="1" customWidth="1"/>
    <col min="4336" max="4336" width="6.3984375" style="83" bestFit="1" customWidth="1"/>
    <col min="4337" max="4337" width="5.69921875" style="83" bestFit="1" customWidth="1"/>
    <col min="4338" max="4338" width="4.8984375" style="83" bestFit="1" customWidth="1"/>
    <col min="4339" max="4339" width="5.69921875" style="83" bestFit="1" customWidth="1"/>
    <col min="4340" max="4340" width="4.8984375" style="83" bestFit="1" customWidth="1"/>
    <col min="4341" max="4341" width="4.3984375" style="83" bestFit="1" customWidth="1"/>
    <col min="4342" max="4342" width="5.3984375" style="83" bestFit="1" customWidth="1"/>
    <col min="4343" max="4343" width="5.5" style="83" customWidth="1"/>
    <col min="4344" max="4344" width="5.3984375" style="83" bestFit="1" customWidth="1"/>
    <col min="4345" max="4345" width="6" style="83" customWidth="1"/>
    <col min="4346" max="4346" width="5.09765625" style="83" customWidth="1"/>
    <col min="4347" max="4347" width="5.8984375" style="83" customWidth="1"/>
    <col min="4348" max="4348" width="7.3984375" style="83" bestFit="1" customWidth="1"/>
    <col min="4349" max="4350" width="6.3984375" style="83" bestFit="1" customWidth="1"/>
    <col min="4351" max="4360" width="6.3984375" style="83" customWidth="1"/>
    <col min="4361" max="4361" width="7.19921875" style="83" bestFit="1" customWidth="1"/>
    <col min="4362" max="4362" width="4.59765625" style="83" bestFit="1" customWidth="1"/>
    <col min="4363" max="4363" width="6.69921875" style="83" customWidth="1"/>
    <col min="4364" max="4364" width="5.8984375" style="83" bestFit="1" customWidth="1"/>
    <col min="4365" max="4365" width="5.69921875" style="83" bestFit="1" customWidth="1"/>
    <col min="4366" max="4366" width="4.8984375" style="83" bestFit="1" customWidth="1"/>
    <col min="4367" max="4367" width="5.69921875" style="83" bestFit="1" customWidth="1"/>
    <col min="4368" max="4368" width="4.8984375" style="83" bestFit="1" customWidth="1"/>
    <col min="4369" max="4369" width="5.69921875" style="83" bestFit="1" customWidth="1"/>
    <col min="4370" max="4370" width="5.3984375" style="83" bestFit="1" customWidth="1"/>
    <col min="4371" max="4371" width="6.3984375" style="83" bestFit="1" customWidth="1"/>
    <col min="4372" max="4372" width="8.8984375" style="83" customWidth="1"/>
    <col min="4373" max="4383" width="5.8984375" style="83" bestFit="1" customWidth="1"/>
    <col min="4384" max="4581" width="8.796875" style="83"/>
    <col min="4582" max="4582" width="8.3984375" style="83" customWidth="1"/>
    <col min="4583" max="4583" width="7" style="83" customWidth="1"/>
    <col min="4584" max="4584" width="5.3984375" style="83" bestFit="1" customWidth="1"/>
    <col min="4585" max="4585" width="6.8984375" style="83" bestFit="1" customWidth="1"/>
    <col min="4586" max="4586" width="7.8984375" style="83" bestFit="1" customWidth="1"/>
    <col min="4587" max="4588" width="6.8984375" style="83" customWidth="1"/>
    <col min="4589" max="4589" width="8.59765625" style="83" customWidth="1"/>
    <col min="4590" max="4590" width="9.09765625" style="83" customWidth="1"/>
    <col min="4591" max="4591" width="5.8984375" style="83" bestFit="1" customWidth="1"/>
    <col min="4592" max="4592" width="6.3984375" style="83" bestFit="1" customWidth="1"/>
    <col min="4593" max="4593" width="5.69921875" style="83" bestFit="1" customWidth="1"/>
    <col min="4594" max="4594" width="4.8984375" style="83" bestFit="1" customWidth="1"/>
    <col min="4595" max="4595" width="5.69921875" style="83" bestFit="1" customWidth="1"/>
    <col min="4596" max="4596" width="4.8984375" style="83" bestFit="1" customWidth="1"/>
    <col min="4597" max="4597" width="4.3984375" style="83" bestFit="1" customWidth="1"/>
    <col min="4598" max="4598" width="5.3984375" style="83" bestFit="1" customWidth="1"/>
    <col min="4599" max="4599" width="5.5" style="83" customWidth="1"/>
    <col min="4600" max="4600" width="5.3984375" style="83" bestFit="1" customWidth="1"/>
    <col min="4601" max="4601" width="6" style="83" customWidth="1"/>
    <col min="4602" max="4602" width="5.09765625" style="83" customWidth="1"/>
    <col min="4603" max="4603" width="5.8984375" style="83" customWidth="1"/>
    <col min="4604" max="4604" width="7.3984375" style="83" bestFit="1" customWidth="1"/>
    <col min="4605" max="4606" width="6.3984375" style="83" bestFit="1" customWidth="1"/>
    <col min="4607" max="4616" width="6.3984375" style="83" customWidth="1"/>
    <col min="4617" max="4617" width="7.19921875" style="83" bestFit="1" customWidth="1"/>
    <col min="4618" max="4618" width="4.59765625" style="83" bestFit="1" customWidth="1"/>
    <col min="4619" max="4619" width="6.69921875" style="83" customWidth="1"/>
    <col min="4620" max="4620" width="5.8984375" style="83" bestFit="1" customWidth="1"/>
    <col min="4621" max="4621" width="5.69921875" style="83" bestFit="1" customWidth="1"/>
    <col min="4622" max="4622" width="4.8984375" style="83" bestFit="1" customWidth="1"/>
    <col min="4623" max="4623" width="5.69921875" style="83" bestFit="1" customWidth="1"/>
    <col min="4624" max="4624" width="4.8984375" style="83" bestFit="1" customWidth="1"/>
    <col min="4625" max="4625" width="5.69921875" style="83" bestFit="1" customWidth="1"/>
    <col min="4626" max="4626" width="5.3984375" style="83" bestFit="1" customWidth="1"/>
    <col min="4627" max="4627" width="6.3984375" style="83" bestFit="1" customWidth="1"/>
    <col min="4628" max="4628" width="8.8984375" style="83" customWidth="1"/>
    <col min="4629" max="4639" width="5.8984375" style="83" bestFit="1" customWidth="1"/>
    <col min="4640" max="4837" width="8.796875" style="83"/>
    <col min="4838" max="4838" width="8.3984375" style="83" customWidth="1"/>
    <col min="4839" max="4839" width="7" style="83" customWidth="1"/>
    <col min="4840" max="4840" width="5.3984375" style="83" bestFit="1" customWidth="1"/>
    <col min="4841" max="4841" width="6.8984375" style="83" bestFit="1" customWidth="1"/>
    <col min="4842" max="4842" width="7.8984375" style="83" bestFit="1" customWidth="1"/>
    <col min="4843" max="4844" width="6.8984375" style="83" customWidth="1"/>
    <col min="4845" max="4845" width="8.59765625" style="83" customWidth="1"/>
    <col min="4846" max="4846" width="9.09765625" style="83" customWidth="1"/>
    <col min="4847" max="4847" width="5.8984375" style="83" bestFit="1" customWidth="1"/>
    <col min="4848" max="4848" width="6.3984375" style="83" bestFit="1" customWidth="1"/>
    <col min="4849" max="4849" width="5.69921875" style="83" bestFit="1" customWidth="1"/>
    <col min="4850" max="4850" width="4.8984375" style="83" bestFit="1" customWidth="1"/>
    <col min="4851" max="4851" width="5.69921875" style="83" bestFit="1" customWidth="1"/>
    <col min="4852" max="4852" width="4.8984375" style="83" bestFit="1" customWidth="1"/>
    <col min="4853" max="4853" width="4.3984375" style="83" bestFit="1" customWidth="1"/>
    <col min="4854" max="4854" width="5.3984375" style="83" bestFit="1" customWidth="1"/>
    <col min="4855" max="4855" width="5.5" style="83" customWidth="1"/>
    <col min="4856" max="4856" width="5.3984375" style="83" bestFit="1" customWidth="1"/>
    <col min="4857" max="4857" width="6" style="83" customWidth="1"/>
    <col min="4858" max="4858" width="5.09765625" style="83" customWidth="1"/>
    <col min="4859" max="4859" width="5.8984375" style="83" customWidth="1"/>
    <col min="4860" max="4860" width="7.3984375" style="83" bestFit="1" customWidth="1"/>
    <col min="4861" max="4862" width="6.3984375" style="83" bestFit="1" customWidth="1"/>
    <col min="4863" max="4872" width="6.3984375" style="83" customWidth="1"/>
    <col min="4873" max="4873" width="7.19921875" style="83" bestFit="1" customWidth="1"/>
    <col min="4874" max="4874" width="4.59765625" style="83" bestFit="1" customWidth="1"/>
    <col min="4875" max="4875" width="6.69921875" style="83" customWidth="1"/>
    <col min="4876" max="4876" width="5.8984375" style="83" bestFit="1" customWidth="1"/>
    <col min="4877" max="4877" width="5.69921875" style="83" bestFit="1" customWidth="1"/>
    <col min="4878" max="4878" width="4.8984375" style="83" bestFit="1" customWidth="1"/>
    <col min="4879" max="4879" width="5.69921875" style="83" bestFit="1" customWidth="1"/>
    <col min="4880" max="4880" width="4.8984375" style="83" bestFit="1" customWidth="1"/>
    <col min="4881" max="4881" width="5.69921875" style="83" bestFit="1" customWidth="1"/>
    <col min="4882" max="4882" width="5.3984375" style="83" bestFit="1" customWidth="1"/>
    <col min="4883" max="4883" width="6.3984375" style="83" bestFit="1" customWidth="1"/>
    <col min="4884" max="4884" width="8.8984375" style="83" customWidth="1"/>
    <col min="4885" max="4895" width="5.8984375" style="83" bestFit="1" customWidth="1"/>
    <col min="4896" max="5093" width="8.796875" style="83"/>
    <col min="5094" max="5094" width="8.3984375" style="83" customWidth="1"/>
    <col min="5095" max="5095" width="7" style="83" customWidth="1"/>
    <col min="5096" max="5096" width="5.3984375" style="83" bestFit="1" customWidth="1"/>
    <col min="5097" max="5097" width="6.8984375" style="83" bestFit="1" customWidth="1"/>
    <col min="5098" max="5098" width="7.8984375" style="83" bestFit="1" customWidth="1"/>
    <col min="5099" max="5100" width="6.8984375" style="83" customWidth="1"/>
    <col min="5101" max="5101" width="8.59765625" style="83" customWidth="1"/>
    <col min="5102" max="5102" width="9.09765625" style="83" customWidth="1"/>
    <col min="5103" max="5103" width="5.8984375" style="83" bestFit="1" customWidth="1"/>
    <col min="5104" max="5104" width="6.3984375" style="83" bestFit="1" customWidth="1"/>
    <col min="5105" max="5105" width="5.69921875" style="83" bestFit="1" customWidth="1"/>
    <col min="5106" max="5106" width="4.8984375" style="83" bestFit="1" customWidth="1"/>
    <col min="5107" max="5107" width="5.69921875" style="83" bestFit="1" customWidth="1"/>
    <col min="5108" max="5108" width="4.8984375" style="83" bestFit="1" customWidth="1"/>
    <col min="5109" max="5109" width="4.3984375" style="83" bestFit="1" customWidth="1"/>
    <col min="5110" max="5110" width="5.3984375" style="83" bestFit="1" customWidth="1"/>
    <col min="5111" max="5111" width="5.5" style="83" customWidth="1"/>
    <col min="5112" max="5112" width="5.3984375" style="83" bestFit="1" customWidth="1"/>
    <col min="5113" max="5113" width="6" style="83" customWidth="1"/>
    <col min="5114" max="5114" width="5.09765625" style="83" customWidth="1"/>
    <col min="5115" max="5115" width="5.8984375" style="83" customWidth="1"/>
    <col min="5116" max="5116" width="7.3984375" style="83" bestFit="1" customWidth="1"/>
    <col min="5117" max="5118" width="6.3984375" style="83" bestFit="1" customWidth="1"/>
    <col min="5119" max="5128" width="6.3984375" style="83" customWidth="1"/>
    <col min="5129" max="5129" width="7.19921875" style="83" bestFit="1" customWidth="1"/>
    <col min="5130" max="5130" width="4.59765625" style="83" bestFit="1" customWidth="1"/>
    <col min="5131" max="5131" width="6.69921875" style="83" customWidth="1"/>
    <col min="5132" max="5132" width="5.8984375" style="83" bestFit="1" customWidth="1"/>
    <col min="5133" max="5133" width="5.69921875" style="83" bestFit="1" customWidth="1"/>
    <col min="5134" max="5134" width="4.8984375" style="83" bestFit="1" customWidth="1"/>
    <col min="5135" max="5135" width="5.69921875" style="83" bestFit="1" customWidth="1"/>
    <col min="5136" max="5136" width="4.8984375" style="83" bestFit="1" customWidth="1"/>
    <col min="5137" max="5137" width="5.69921875" style="83" bestFit="1" customWidth="1"/>
    <col min="5138" max="5138" width="5.3984375" style="83" bestFit="1" customWidth="1"/>
    <col min="5139" max="5139" width="6.3984375" style="83" bestFit="1" customWidth="1"/>
    <col min="5140" max="5140" width="8.8984375" style="83" customWidth="1"/>
    <col min="5141" max="5151" width="5.8984375" style="83" bestFit="1" customWidth="1"/>
    <col min="5152" max="5349" width="8.796875" style="83"/>
    <col min="5350" max="5350" width="8.3984375" style="83" customWidth="1"/>
    <col min="5351" max="5351" width="7" style="83" customWidth="1"/>
    <col min="5352" max="5352" width="5.3984375" style="83" bestFit="1" customWidth="1"/>
    <col min="5353" max="5353" width="6.8984375" style="83" bestFit="1" customWidth="1"/>
    <col min="5354" max="5354" width="7.8984375" style="83" bestFit="1" customWidth="1"/>
    <col min="5355" max="5356" width="6.8984375" style="83" customWidth="1"/>
    <col min="5357" max="5357" width="8.59765625" style="83" customWidth="1"/>
    <col min="5358" max="5358" width="9.09765625" style="83" customWidth="1"/>
    <col min="5359" max="5359" width="5.8984375" style="83" bestFit="1" customWidth="1"/>
    <col min="5360" max="5360" width="6.3984375" style="83" bestFit="1" customWidth="1"/>
    <col min="5361" max="5361" width="5.69921875" style="83" bestFit="1" customWidth="1"/>
    <col min="5362" max="5362" width="4.8984375" style="83" bestFit="1" customWidth="1"/>
    <col min="5363" max="5363" width="5.69921875" style="83" bestFit="1" customWidth="1"/>
    <col min="5364" max="5364" width="4.8984375" style="83" bestFit="1" customWidth="1"/>
    <col min="5365" max="5365" width="4.3984375" style="83" bestFit="1" customWidth="1"/>
    <col min="5366" max="5366" width="5.3984375" style="83" bestFit="1" customWidth="1"/>
    <col min="5367" max="5367" width="5.5" style="83" customWidth="1"/>
    <col min="5368" max="5368" width="5.3984375" style="83" bestFit="1" customWidth="1"/>
    <col min="5369" max="5369" width="6" style="83" customWidth="1"/>
    <col min="5370" max="5370" width="5.09765625" style="83" customWidth="1"/>
    <col min="5371" max="5371" width="5.8984375" style="83" customWidth="1"/>
    <col min="5372" max="5372" width="7.3984375" style="83" bestFit="1" customWidth="1"/>
    <col min="5373" max="5374" width="6.3984375" style="83" bestFit="1" customWidth="1"/>
    <col min="5375" max="5384" width="6.3984375" style="83" customWidth="1"/>
    <col min="5385" max="5385" width="7.19921875" style="83" bestFit="1" customWidth="1"/>
    <col min="5386" max="5386" width="4.59765625" style="83" bestFit="1" customWidth="1"/>
    <col min="5387" max="5387" width="6.69921875" style="83" customWidth="1"/>
    <col min="5388" max="5388" width="5.8984375" style="83" bestFit="1" customWidth="1"/>
    <col min="5389" max="5389" width="5.69921875" style="83" bestFit="1" customWidth="1"/>
    <col min="5390" max="5390" width="4.8984375" style="83" bestFit="1" customWidth="1"/>
    <col min="5391" max="5391" width="5.69921875" style="83" bestFit="1" customWidth="1"/>
    <col min="5392" max="5392" width="4.8984375" style="83" bestFit="1" customWidth="1"/>
    <col min="5393" max="5393" width="5.69921875" style="83" bestFit="1" customWidth="1"/>
    <col min="5394" max="5394" width="5.3984375" style="83" bestFit="1" customWidth="1"/>
    <col min="5395" max="5395" width="6.3984375" style="83" bestFit="1" customWidth="1"/>
    <col min="5396" max="5396" width="8.8984375" style="83" customWidth="1"/>
    <col min="5397" max="5407" width="5.8984375" style="83" bestFit="1" customWidth="1"/>
    <col min="5408" max="5605" width="8.796875" style="83"/>
    <col min="5606" max="5606" width="8.3984375" style="83" customWidth="1"/>
    <col min="5607" max="5607" width="7" style="83" customWidth="1"/>
    <col min="5608" max="5608" width="5.3984375" style="83" bestFit="1" customWidth="1"/>
    <col min="5609" max="5609" width="6.8984375" style="83" bestFit="1" customWidth="1"/>
    <col min="5610" max="5610" width="7.8984375" style="83" bestFit="1" customWidth="1"/>
    <col min="5611" max="5612" width="6.8984375" style="83" customWidth="1"/>
    <col min="5613" max="5613" width="8.59765625" style="83" customWidth="1"/>
    <col min="5614" max="5614" width="9.09765625" style="83" customWidth="1"/>
    <col min="5615" max="5615" width="5.8984375" style="83" bestFit="1" customWidth="1"/>
    <col min="5616" max="5616" width="6.3984375" style="83" bestFit="1" customWidth="1"/>
    <col min="5617" max="5617" width="5.69921875" style="83" bestFit="1" customWidth="1"/>
    <col min="5618" max="5618" width="4.8984375" style="83" bestFit="1" customWidth="1"/>
    <col min="5619" max="5619" width="5.69921875" style="83" bestFit="1" customWidth="1"/>
    <col min="5620" max="5620" width="4.8984375" style="83" bestFit="1" customWidth="1"/>
    <col min="5621" max="5621" width="4.3984375" style="83" bestFit="1" customWidth="1"/>
    <col min="5622" max="5622" width="5.3984375" style="83" bestFit="1" customWidth="1"/>
    <col min="5623" max="5623" width="5.5" style="83" customWidth="1"/>
    <col min="5624" max="5624" width="5.3984375" style="83" bestFit="1" customWidth="1"/>
    <col min="5625" max="5625" width="6" style="83" customWidth="1"/>
    <col min="5626" max="5626" width="5.09765625" style="83" customWidth="1"/>
    <col min="5627" max="5627" width="5.8984375" style="83" customWidth="1"/>
    <col min="5628" max="5628" width="7.3984375" style="83" bestFit="1" customWidth="1"/>
    <col min="5629" max="5630" width="6.3984375" style="83" bestFit="1" customWidth="1"/>
    <col min="5631" max="5640" width="6.3984375" style="83" customWidth="1"/>
    <col min="5641" max="5641" width="7.19921875" style="83" bestFit="1" customWidth="1"/>
    <col min="5642" max="5642" width="4.59765625" style="83" bestFit="1" customWidth="1"/>
    <col min="5643" max="5643" width="6.69921875" style="83" customWidth="1"/>
    <col min="5644" max="5644" width="5.8984375" style="83" bestFit="1" customWidth="1"/>
    <col min="5645" max="5645" width="5.69921875" style="83" bestFit="1" customWidth="1"/>
    <col min="5646" max="5646" width="4.8984375" style="83" bestFit="1" customWidth="1"/>
    <col min="5647" max="5647" width="5.69921875" style="83" bestFit="1" customWidth="1"/>
    <col min="5648" max="5648" width="4.8984375" style="83" bestFit="1" customWidth="1"/>
    <col min="5649" max="5649" width="5.69921875" style="83" bestFit="1" customWidth="1"/>
    <col min="5650" max="5650" width="5.3984375" style="83" bestFit="1" customWidth="1"/>
    <col min="5651" max="5651" width="6.3984375" style="83" bestFit="1" customWidth="1"/>
    <col min="5652" max="5652" width="8.8984375" style="83" customWidth="1"/>
    <col min="5653" max="5663" width="5.8984375" style="83" bestFit="1" customWidth="1"/>
    <col min="5664" max="5861" width="8.796875" style="83"/>
    <col min="5862" max="5862" width="8.3984375" style="83" customWidth="1"/>
    <col min="5863" max="5863" width="7" style="83" customWidth="1"/>
    <col min="5864" max="5864" width="5.3984375" style="83" bestFit="1" customWidth="1"/>
    <col min="5865" max="5865" width="6.8984375" style="83" bestFit="1" customWidth="1"/>
    <col min="5866" max="5866" width="7.8984375" style="83" bestFit="1" customWidth="1"/>
    <col min="5867" max="5868" width="6.8984375" style="83" customWidth="1"/>
    <col min="5869" max="5869" width="8.59765625" style="83" customWidth="1"/>
    <col min="5870" max="5870" width="9.09765625" style="83" customWidth="1"/>
    <col min="5871" max="5871" width="5.8984375" style="83" bestFit="1" customWidth="1"/>
    <col min="5872" max="5872" width="6.3984375" style="83" bestFit="1" customWidth="1"/>
    <col min="5873" max="5873" width="5.69921875" style="83" bestFit="1" customWidth="1"/>
    <col min="5874" max="5874" width="4.8984375" style="83" bestFit="1" customWidth="1"/>
    <col min="5875" max="5875" width="5.69921875" style="83" bestFit="1" customWidth="1"/>
    <col min="5876" max="5876" width="4.8984375" style="83" bestFit="1" customWidth="1"/>
    <col min="5877" max="5877" width="4.3984375" style="83" bestFit="1" customWidth="1"/>
    <col min="5878" max="5878" width="5.3984375" style="83" bestFit="1" customWidth="1"/>
    <col min="5879" max="5879" width="5.5" style="83" customWidth="1"/>
    <col min="5880" max="5880" width="5.3984375" style="83" bestFit="1" customWidth="1"/>
    <col min="5881" max="5881" width="6" style="83" customWidth="1"/>
    <col min="5882" max="5882" width="5.09765625" style="83" customWidth="1"/>
    <col min="5883" max="5883" width="5.8984375" style="83" customWidth="1"/>
    <col min="5884" max="5884" width="7.3984375" style="83" bestFit="1" customWidth="1"/>
    <col min="5885" max="5886" width="6.3984375" style="83" bestFit="1" customWidth="1"/>
    <col min="5887" max="5896" width="6.3984375" style="83" customWidth="1"/>
    <col min="5897" max="5897" width="7.19921875" style="83" bestFit="1" customWidth="1"/>
    <col min="5898" max="5898" width="4.59765625" style="83" bestFit="1" customWidth="1"/>
    <col min="5899" max="5899" width="6.69921875" style="83" customWidth="1"/>
    <col min="5900" max="5900" width="5.8984375" style="83" bestFit="1" customWidth="1"/>
    <col min="5901" max="5901" width="5.69921875" style="83" bestFit="1" customWidth="1"/>
    <col min="5902" max="5902" width="4.8984375" style="83" bestFit="1" customWidth="1"/>
    <col min="5903" max="5903" width="5.69921875" style="83" bestFit="1" customWidth="1"/>
    <col min="5904" max="5904" width="4.8984375" style="83" bestFit="1" customWidth="1"/>
    <col min="5905" max="5905" width="5.69921875" style="83" bestFit="1" customWidth="1"/>
    <col min="5906" max="5906" width="5.3984375" style="83" bestFit="1" customWidth="1"/>
    <col min="5907" max="5907" width="6.3984375" style="83" bestFit="1" customWidth="1"/>
    <col min="5908" max="5908" width="8.8984375" style="83" customWidth="1"/>
    <col min="5909" max="5919" width="5.8984375" style="83" bestFit="1" customWidth="1"/>
    <col min="5920" max="6117" width="8.796875" style="83"/>
    <col min="6118" max="6118" width="8.3984375" style="83" customWidth="1"/>
    <col min="6119" max="6119" width="7" style="83" customWidth="1"/>
    <col min="6120" max="6120" width="5.3984375" style="83" bestFit="1" customWidth="1"/>
    <col min="6121" max="6121" width="6.8984375" style="83" bestFit="1" customWidth="1"/>
    <col min="6122" max="6122" width="7.8984375" style="83" bestFit="1" customWidth="1"/>
    <col min="6123" max="6124" width="6.8984375" style="83" customWidth="1"/>
    <col min="6125" max="6125" width="8.59765625" style="83" customWidth="1"/>
    <col min="6126" max="6126" width="9.09765625" style="83" customWidth="1"/>
    <col min="6127" max="6127" width="5.8984375" style="83" bestFit="1" customWidth="1"/>
    <col min="6128" max="6128" width="6.3984375" style="83" bestFit="1" customWidth="1"/>
    <col min="6129" max="6129" width="5.69921875" style="83" bestFit="1" customWidth="1"/>
    <col min="6130" max="6130" width="4.8984375" style="83" bestFit="1" customWidth="1"/>
    <col min="6131" max="6131" width="5.69921875" style="83" bestFit="1" customWidth="1"/>
    <col min="6132" max="6132" width="4.8984375" style="83" bestFit="1" customWidth="1"/>
    <col min="6133" max="6133" width="4.3984375" style="83" bestFit="1" customWidth="1"/>
    <col min="6134" max="6134" width="5.3984375" style="83" bestFit="1" customWidth="1"/>
    <col min="6135" max="6135" width="5.5" style="83" customWidth="1"/>
    <col min="6136" max="6136" width="5.3984375" style="83" bestFit="1" customWidth="1"/>
    <col min="6137" max="6137" width="6" style="83" customWidth="1"/>
    <col min="6138" max="6138" width="5.09765625" style="83" customWidth="1"/>
    <col min="6139" max="6139" width="5.8984375" style="83" customWidth="1"/>
    <col min="6140" max="6140" width="7.3984375" style="83" bestFit="1" customWidth="1"/>
    <col min="6141" max="6142" width="6.3984375" style="83" bestFit="1" customWidth="1"/>
    <col min="6143" max="6152" width="6.3984375" style="83" customWidth="1"/>
    <col min="6153" max="6153" width="7.19921875" style="83" bestFit="1" customWidth="1"/>
    <col min="6154" max="6154" width="4.59765625" style="83" bestFit="1" customWidth="1"/>
    <col min="6155" max="6155" width="6.69921875" style="83" customWidth="1"/>
    <col min="6156" max="6156" width="5.8984375" style="83" bestFit="1" customWidth="1"/>
    <col min="6157" max="6157" width="5.69921875" style="83" bestFit="1" customWidth="1"/>
    <col min="6158" max="6158" width="4.8984375" style="83" bestFit="1" customWidth="1"/>
    <col min="6159" max="6159" width="5.69921875" style="83" bestFit="1" customWidth="1"/>
    <col min="6160" max="6160" width="4.8984375" style="83" bestFit="1" customWidth="1"/>
    <col min="6161" max="6161" width="5.69921875" style="83" bestFit="1" customWidth="1"/>
    <col min="6162" max="6162" width="5.3984375" style="83" bestFit="1" customWidth="1"/>
    <col min="6163" max="6163" width="6.3984375" style="83" bestFit="1" customWidth="1"/>
    <col min="6164" max="6164" width="8.8984375" style="83" customWidth="1"/>
    <col min="6165" max="6175" width="5.8984375" style="83" bestFit="1" customWidth="1"/>
    <col min="6176" max="6373" width="8.796875" style="83"/>
    <col min="6374" max="6374" width="8.3984375" style="83" customWidth="1"/>
    <col min="6375" max="6375" width="7" style="83" customWidth="1"/>
    <col min="6376" max="6376" width="5.3984375" style="83" bestFit="1" customWidth="1"/>
    <col min="6377" max="6377" width="6.8984375" style="83" bestFit="1" customWidth="1"/>
    <col min="6378" max="6378" width="7.8984375" style="83" bestFit="1" customWidth="1"/>
    <col min="6379" max="6380" width="6.8984375" style="83" customWidth="1"/>
    <col min="6381" max="6381" width="8.59765625" style="83" customWidth="1"/>
    <col min="6382" max="6382" width="9.09765625" style="83" customWidth="1"/>
    <col min="6383" max="6383" width="5.8984375" style="83" bestFit="1" customWidth="1"/>
    <col min="6384" max="6384" width="6.3984375" style="83" bestFit="1" customWidth="1"/>
    <col min="6385" max="6385" width="5.69921875" style="83" bestFit="1" customWidth="1"/>
    <col min="6386" max="6386" width="4.8984375" style="83" bestFit="1" customWidth="1"/>
    <col min="6387" max="6387" width="5.69921875" style="83" bestFit="1" customWidth="1"/>
    <col min="6388" max="6388" width="4.8984375" style="83" bestFit="1" customWidth="1"/>
    <col min="6389" max="6389" width="4.3984375" style="83" bestFit="1" customWidth="1"/>
    <col min="6390" max="6390" width="5.3984375" style="83" bestFit="1" customWidth="1"/>
    <col min="6391" max="6391" width="5.5" style="83" customWidth="1"/>
    <col min="6392" max="6392" width="5.3984375" style="83" bestFit="1" customWidth="1"/>
    <col min="6393" max="6393" width="6" style="83" customWidth="1"/>
    <col min="6394" max="6394" width="5.09765625" style="83" customWidth="1"/>
    <col min="6395" max="6395" width="5.8984375" style="83" customWidth="1"/>
    <col min="6396" max="6396" width="7.3984375" style="83" bestFit="1" customWidth="1"/>
    <col min="6397" max="6398" width="6.3984375" style="83" bestFit="1" customWidth="1"/>
    <col min="6399" max="6408" width="6.3984375" style="83" customWidth="1"/>
    <col min="6409" max="6409" width="7.19921875" style="83" bestFit="1" customWidth="1"/>
    <col min="6410" max="6410" width="4.59765625" style="83" bestFit="1" customWidth="1"/>
    <col min="6411" max="6411" width="6.69921875" style="83" customWidth="1"/>
    <col min="6412" max="6412" width="5.8984375" style="83" bestFit="1" customWidth="1"/>
    <col min="6413" max="6413" width="5.69921875" style="83" bestFit="1" customWidth="1"/>
    <col min="6414" max="6414" width="4.8984375" style="83" bestFit="1" customWidth="1"/>
    <col min="6415" max="6415" width="5.69921875" style="83" bestFit="1" customWidth="1"/>
    <col min="6416" max="6416" width="4.8984375" style="83" bestFit="1" customWidth="1"/>
    <col min="6417" max="6417" width="5.69921875" style="83" bestFit="1" customWidth="1"/>
    <col min="6418" max="6418" width="5.3984375" style="83" bestFit="1" customWidth="1"/>
    <col min="6419" max="6419" width="6.3984375" style="83" bestFit="1" customWidth="1"/>
    <col min="6420" max="6420" width="8.8984375" style="83" customWidth="1"/>
    <col min="6421" max="6431" width="5.8984375" style="83" bestFit="1" customWidth="1"/>
    <col min="6432" max="6629" width="8.796875" style="83"/>
    <col min="6630" max="6630" width="8.3984375" style="83" customWidth="1"/>
    <col min="6631" max="6631" width="7" style="83" customWidth="1"/>
    <col min="6632" max="6632" width="5.3984375" style="83" bestFit="1" customWidth="1"/>
    <col min="6633" max="6633" width="6.8984375" style="83" bestFit="1" customWidth="1"/>
    <col min="6634" max="6634" width="7.8984375" style="83" bestFit="1" customWidth="1"/>
    <col min="6635" max="6636" width="6.8984375" style="83" customWidth="1"/>
    <col min="6637" max="6637" width="8.59765625" style="83" customWidth="1"/>
    <col min="6638" max="6638" width="9.09765625" style="83" customWidth="1"/>
    <col min="6639" max="6639" width="5.8984375" style="83" bestFit="1" customWidth="1"/>
    <col min="6640" max="6640" width="6.3984375" style="83" bestFit="1" customWidth="1"/>
    <col min="6641" max="6641" width="5.69921875" style="83" bestFit="1" customWidth="1"/>
    <col min="6642" max="6642" width="4.8984375" style="83" bestFit="1" customWidth="1"/>
    <col min="6643" max="6643" width="5.69921875" style="83" bestFit="1" customWidth="1"/>
    <col min="6644" max="6644" width="4.8984375" style="83" bestFit="1" customWidth="1"/>
    <col min="6645" max="6645" width="4.3984375" style="83" bestFit="1" customWidth="1"/>
    <col min="6646" max="6646" width="5.3984375" style="83" bestFit="1" customWidth="1"/>
    <col min="6647" max="6647" width="5.5" style="83" customWidth="1"/>
    <col min="6648" max="6648" width="5.3984375" style="83" bestFit="1" customWidth="1"/>
    <col min="6649" max="6649" width="6" style="83" customWidth="1"/>
    <col min="6650" max="6650" width="5.09765625" style="83" customWidth="1"/>
    <col min="6651" max="6651" width="5.8984375" style="83" customWidth="1"/>
    <col min="6652" max="6652" width="7.3984375" style="83" bestFit="1" customWidth="1"/>
    <col min="6653" max="6654" width="6.3984375" style="83" bestFit="1" customWidth="1"/>
    <col min="6655" max="6664" width="6.3984375" style="83" customWidth="1"/>
    <col min="6665" max="6665" width="7.19921875" style="83" bestFit="1" customWidth="1"/>
    <col min="6666" max="6666" width="4.59765625" style="83" bestFit="1" customWidth="1"/>
    <col min="6667" max="6667" width="6.69921875" style="83" customWidth="1"/>
    <col min="6668" max="6668" width="5.8984375" style="83" bestFit="1" customWidth="1"/>
    <col min="6669" max="6669" width="5.69921875" style="83" bestFit="1" customWidth="1"/>
    <col min="6670" max="6670" width="4.8984375" style="83" bestFit="1" customWidth="1"/>
    <col min="6671" max="6671" width="5.69921875" style="83" bestFit="1" customWidth="1"/>
    <col min="6672" max="6672" width="4.8984375" style="83" bestFit="1" customWidth="1"/>
    <col min="6673" max="6673" width="5.69921875" style="83" bestFit="1" customWidth="1"/>
    <col min="6674" max="6674" width="5.3984375" style="83" bestFit="1" customWidth="1"/>
    <col min="6675" max="6675" width="6.3984375" style="83" bestFit="1" customWidth="1"/>
    <col min="6676" max="6676" width="8.8984375" style="83" customWidth="1"/>
    <col min="6677" max="6687" width="5.8984375" style="83" bestFit="1" customWidth="1"/>
    <col min="6688" max="6885" width="8.796875" style="83"/>
    <col min="6886" max="6886" width="8.3984375" style="83" customWidth="1"/>
    <col min="6887" max="6887" width="7" style="83" customWidth="1"/>
    <col min="6888" max="6888" width="5.3984375" style="83" bestFit="1" customWidth="1"/>
    <col min="6889" max="6889" width="6.8984375" style="83" bestFit="1" customWidth="1"/>
    <col min="6890" max="6890" width="7.8984375" style="83" bestFit="1" customWidth="1"/>
    <col min="6891" max="6892" width="6.8984375" style="83" customWidth="1"/>
    <col min="6893" max="6893" width="8.59765625" style="83" customWidth="1"/>
    <col min="6894" max="6894" width="9.09765625" style="83" customWidth="1"/>
    <col min="6895" max="6895" width="5.8984375" style="83" bestFit="1" customWidth="1"/>
    <col min="6896" max="6896" width="6.3984375" style="83" bestFit="1" customWidth="1"/>
    <col min="6897" max="6897" width="5.69921875" style="83" bestFit="1" customWidth="1"/>
    <col min="6898" max="6898" width="4.8984375" style="83" bestFit="1" customWidth="1"/>
    <col min="6899" max="6899" width="5.69921875" style="83" bestFit="1" customWidth="1"/>
    <col min="6900" max="6900" width="4.8984375" style="83" bestFit="1" customWidth="1"/>
    <col min="6901" max="6901" width="4.3984375" style="83" bestFit="1" customWidth="1"/>
    <col min="6902" max="6902" width="5.3984375" style="83" bestFit="1" customWidth="1"/>
    <col min="6903" max="6903" width="5.5" style="83" customWidth="1"/>
    <col min="6904" max="6904" width="5.3984375" style="83" bestFit="1" customWidth="1"/>
    <col min="6905" max="6905" width="6" style="83" customWidth="1"/>
    <col min="6906" max="6906" width="5.09765625" style="83" customWidth="1"/>
    <col min="6907" max="6907" width="5.8984375" style="83" customWidth="1"/>
    <col min="6908" max="6908" width="7.3984375" style="83" bestFit="1" customWidth="1"/>
    <col min="6909" max="6910" width="6.3984375" style="83" bestFit="1" customWidth="1"/>
    <col min="6911" max="6920" width="6.3984375" style="83" customWidth="1"/>
    <col min="6921" max="6921" width="7.19921875" style="83" bestFit="1" customWidth="1"/>
    <col min="6922" max="6922" width="4.59765625" style="83" bestFit="1" customWidth="1"/>
    <col min="6923" max="6923" width="6.69921875" style="83" customWidth="1"/>
    <col min="6924" max="6924" width="5.8984375" style="83" bestFit="1" customWidth="1"/>
    <col min="6925" max="6925" width="5.69921875" style="83" bestFit="1" customWidth="1"/>
    <col min="6926" max="6926" width="4.8984375" style="83" bestFit="1" customWidth="1"/>
    <col min="6927" max="6927" width="5.69921875" style="83" bestFit="1" customWidth="1"/>
    <col min="6928" max="6928" width="4.8984375" style="83" bestFit="1" customWidth="1"/>
    <col min="6929" max="6929" width="5.69921875" style="83" bestFit="1" customWidth="1"/>
    <col min="6930" max="6930" width="5.3984375" style="83" bestFit="1" customWidth="1"/>
    <col min="6931" max="6931" width="6.3984375" style="83" bestFit="1" customWidth="1"/>
    <col min="6932" max="6932" width="8.8984375" style="83" customWidth="1"/>
    <col min="6933" max="6943" width="5.8984375" style="83" bestFit="1" customWidth="1"/>
    <col min="6944" max="7141" width="8.796875" style="83"/>
    <col min="7142" max="7142" width="8.3984375" style="83" customWidth="1"/>
    <col min="7143" max="7143" width="7" style="83" customWidth="1"/>
    <col min="7144" max="7144" width="5.3984375" style="83" bestFit="1" customWidth="1"/>
    <col min="7145" max="7145" width="6.8984375" style="83" bestFit="1" customWidth="1"/>
    <col min="7146" max="7146" width="7.8984375" style="83" bestFit="1" customWidth="1"/>
    <col min="7147" max="7148" width="6.8984375" style="83" customWidth="1"/>
    <col min="7149" max="7149" width="8.59765625" style="83" customWidth="1"/>
    <col min="7150" max="7150" width="9.09765625" style="83" customWidth="1"/>
    <col min="7151" max="7151" width="5.8984375" style="83" bestFit="1" customWidth="1"/>
    <col min="7152" max="7152" width="6.3984375" style="83" bestFit="1" customWidth="1"/>
    <col min="7153" max="7153" width="5.69921875" style="83" bestFit="1" customWidth="1"/>
    <col min="7154" max="7154" width="4.8984375" style="83" bestFit="1" customWidth="1"/>
    <col min="7155" max="7155" width="5.69921875" style="83" bestFit="1" customWidth="1"/>
    <col min="7156" max="7156" width="4.8984375" style="83" bestFit="1" customWidth="1"/>
    <col min="7157" max="7157" width="4.3984375" style="83" bestFit="1" customWidth="1"/>
    <col min="7158" max="7158" width="5.3984375" style="83" bestFit="1" customWidth="1"/>
    <col min="7159" max="7159" width="5.5" style="83" customWidth="1"/>
    <col min="7160" max="7160" width="5.3984375" style="83" bestFit="1" customWidth="1"/>
    <col min="7161" max="7161" width="6" style="83" customWidth="1"/>
    <col min="7162" max="7162" width="5.09765625" style="83" customWidth="1"/>
    <col min="7163" max="7163" width="5.8984375" style="83" customWidth="1"/>
    <col min="7164" max="7164" width="7.3984375" style="83" bestFit="1" customWidth="1"/>
    <col min="7165" max="7166" width="6.3984375" style="83" bestFit="1" customWidth="1"/>
    <col min="7167" max="7176" width="6.3984375" style="83" customWidth="1"/>
    <col min="7177" max="7177" width="7.19921875" style="83" bestFit="1" customWidth="1"/>
    <col min="7178" max="7178" width="4.59765625" style="83" bestFit="1" customWidth="1"/>
    <col min="7179" max="7179" width="6.69921875" style="83" customWidth="1"/>
    <col min="7180" max="7180" width="5.8984375" style="83" bestFit="1" customWidth="1"/>
    <col min="7181" max="7181" width="5.69921875" style="83" bestFit="1" customWidth="1"/>
    <col min="7182" max="7182" width="4.8984375" style="83" bestFit="1" customWidth="1"/>
    <col min="7183" max="7183" width="5.69921875" style="83" bestFit="1" customWidth="1"/>
    <col min="7184" max="7184" width="4.8984375" style="83" bestFit="1" customWidth="1"/>
    <col min="7185" max="7185" width="5.69921875" style="83" bestFit="1" customWidth="1"/>
    <col min="7186" max="7186" width="5.3984375" style="83" bestFit="1" customWidth="1"/>
    <col min="7187" max="7187" width="6.3984375" style="83" bestFit="1" customWidth="1"/>
    <col min="7188" max="7188" width="8.8984375" style="83" customWidth="1"/>
    <col min="7189" max="7199" width="5.8984375" style="83" bestFit="1" customWidth="1"/>
    <col min="7200" max="7397" width="8.796875" style="83"/>
    <col min="7398" max="7398" width="8.3984375" style="83" customWidth="1"/>
    <col min="7399" max="7399" width="7" style="83" customWidth="1"/>
    <col min="7400" max="7400" width="5.3984375" style="83" bestFit="1" customWidth="1"/>
    <col min="7401" max="7401" width="6.8984375" style="83" bestFit="1" customWidth="1"/>
    <col min="7402" max="7402" width="7.8984375" style="83" bestFit="1" customWidth="1"/>
    <col min="7403" max="7404" width="6.8984375" style="83" customWidth="1"/>
    <col min="7405" max="7405" width="8.59765625" style="83" customWidth="1"/>
    <col min="7406" max="7406" width="9.09765625" style="83" customWidth="1"/>
    <col min="7407" max="7407" width="5.8984375" style="83" bestFit="1" customWidth="1"/>
    <col min="7408" max="7408" width="6.3984375" style="83" bestFit="1" customWidth="1"/>
    <col min="7409" max="7409" width="5.69921875" style="83" bestFit="1" customWidth="1"/>
    <col min="7410" max="7410" width="4.8984375" style="83" bestFit="1" customWidth="1"/>
    <col min="7411" max="7411" width="5.69921875" style="83" bestFit="1" customWidth="1"/>
    <col min="7412" max="7412" width="4.8984375" style="83" bestFit="1" customWidth="1"/>
    <col min="7413" max="7413" width="4.3984375" style="83" bestFit="1" customWidth="1"/>
    <col min="7414" max="7414" width="5.3984375" style="83" bestFit="1" customWidth="1"/>
    <col min="7415" max="7415" width="5.5" style="83" customWidth="1"/>
    <col min="7416" max="7416" width="5.3984375" style="83" bestFit="1" customWidth="1"/>
    <col min="7417" max="7417" width="6" style="83" customWidth="1"/>
    <col min="7418" max="7418" width="5.09765625" style="83" customWidth="1"/>
    <col min="7419" max="7419" width="5.8984375" style="83" customWidth="1"/>
    <col min="7420" max="7420" width="7.3984375" style="83" bestFit="1" customWidth="1"/>
    <col min="7421" max="7422" width="6.3984375" style="83" bestFit="1" customWidth="1"/>
    <col min="7423" max="7432" width="6.3984375" style="83" customWidth="1"/>
    <col min="7433" max="7433" width="7.19921875" style="83" bestFit="1" customWidth="1"/>
    <col min="7434" max="7434" width="4.59765625" style="83" bestFit="1" customWidth="1"/>
    <col min="7435" max="7435" width="6.69921875" style="83" customWidth="1"/>
    <col min="7436" max="7436" width="5.8984375" style="83" bestFit="1" customWidth="1"/>
    <col min="7437" max="7437" width="5.69921875" style="83" bestFit="1" customWidth="1"/>
    <col min="7438" max="7438" width="4.8984375" style="83" bestFit="1" customWidth="1"/>
    <col min="7439" max="7439" width="5.69921875" style="83" bestFit="1" customWidth="1"/>
    <col min="7440" max="7440" width="4.8984375" style="83" bestFit="1" customWidth="1"/>
    <col min="7441" max="7441" width="5.69921875" style="83" bestFit="1" customWidth="1"/>
    <col min="7442" max="7442" width="5.3984375" style="83" bestFit="1" customWidth="1"/>
    <col min="7443" max="7443" width="6.3984375" style="83" bestFit="1" customWidth="1"/>
    <col min="7444" max="7444" width="8.8984375" style="83" customWidth="1"/>
    <col min="7445" max="7455" width="5.8984375" style="83" bestFit="1" customWidth="1"/>
    <col min="7456" max="7653" width="8.796875" style="83"/>
    <col min="7654" max="7654" width="8.3984375" style="83" customWidth="1"/>
    <col min="7655" max="7655" width="7" style="83" customWidth="1"/>
    <col min="7656" max="7656" width="5.3984375" style="83" bestFit="1" customWidth="1"/>
    <col min="7657" max="7657" width="6.8984375" style="83" bestFit="1" customWidth="1"/>
    <col min="7658" max="7658" width="7.8984375" style="83" bestFit="1" customWidth="1"/>
    <col min="7659" max="7660" width="6.8984375" style="83" customWidth="1"/>
    <col min="7661" max="7661" width="8.59765625" style="83" customWidth="1"/>
    <col min="7662" max="7662" width="9.09765625" style="83" customWidth="1"/>
    <col min="7663" max="7663" width="5.8984375" style="83" bestFit="1" customWidth="1"/>
    <col min="7664" max="7664" width="6.3984375" style="83" bestFit="1" customWidth="1"/>
    <col min="7665" max="7665" width="5.69921875" style="83" bestFit="1" customWidth="1"/>
    <col min="7666" max="7666" width="4.8984375" style="83" bestFit="1" customWidth="1"/>
    <col min="7667" max="7667" width="5.69921875" style="83" bestFit="1" customWidth="1"/>
    <col min="7668" max="7668" width="4.8984375" style="83" bestFit="1" customWidth="1"/>
    <col min="7669" max="7669" width="4.3984375" style="83" bestFit="1" customWidth="1"/>
    <col min="7670" max="7670" width="5.3984375" style="83" bestFit="1" customWidth="1"/>
    <col min="7671" max="7671" width="5.5" style="83" customWidth="1"/>
    <col min="7672" max="7672" width="5.3984375" style="83" bestFit="1" customWidth="1"/>
    <col min="7673" max="7673" width="6" style="83" customWidth="1"/>
    <col min="7674" max="7674" width="5.09765625" style="83" customWidth="1"/>
    <col min="7675" max="7675" width="5.8984375" style="83" customWidth="1"/>
    <col min="7676" max="7676" width="7.3984375" style="83" bestFit="1" customWidth="1"/>
    <col min="7677" max="7678" width="6.3984375" style="83" bestFit="1" customWidth="1"/>
    <col min="7679" max="7688" width="6.3984375" style="83" customWidth="1"/>
    <col min="7689" max="7689" width="7.19921875" style="83" bestFit="1" customWidth="1"/>
    <col min="7690" max="7690" width="4.59765625" style="83" bestFit="1" customWidth="1"/>
    <col min="7691" max="7691" width="6.69921875" style="83" customWidth="1"/>
    <col min="7692" max="7692" width="5.8984375" style="83" bestFit="1" customWidth="1"/>
    <col min="7693" max="7693" width="5.69921875" style="83" bestFit="1" customWidth="1"/>
    <col min="7694" max="7694" width="4.8984375" style="83" bestFit="1" customWidth="1"/>
    <col min="7695" max="7695" width="5.69921875" style="83" bestFit="1" customWidth="1"/>
    <col min="7696" max="7696" width="4.8984375" style="83" bestFit="1" customWidth="1"/>
    <col min="7697" max="7697" width="5.69921875" style="83" bestFit="1" customWidth="1"/>
    <col min="7698" max="7698" width="5.3984375" style="83" bestFit="1" customWidth="1"/>
    <col min="7699" max="7699" width="6.3984375" style="83" bestFit="1" customWidth="1"/>
    <col min="7700" max="7700" width="8.8984375" style="83" customWidth="1"/>
    <col min="7701" max="7711" width="5.8984375" style="83" bestFit="1" customWidth="1"/>
    <col min="7712" max="7909" width="8.796875" style="83"/>
    <col min="7910" max="7910" width="8.3984375" style="83" customWidth="1"/>
    <col min="7911" max="7911" width="7" style="83" customWidth="1"/>
    <col min="7912" max="7912" width="5.3984375" style="83" bestFit="1" customWidth="1"/>
    <col min="7913" max="7913" width="6.8984375" style="83" bestFit="1" customWidth="1"/>
    <col min="7914" max="7914" width="7.8984375" style="83" bestFit="1" customWidth="1"/>
    <col min="7915" max="7916" width="6.8984375" style="83" customWidth="1"/>
    <col min="7917" max="7917" width="8.59765625" style="83" customWidth="1"/>
    <col min="7918" max="7918" width="9.09765625" style="83" customWidth="1"/>
    <col min="7919" max="7919" width="5.8984375" style="83" bestFit="1" customWidth="1"/>
    <col min="7920" max="7920" width="6.3984375" style="83" bestFit="1" customWidth="1"/>
    <col min="7921" max="7921" width="5.69921875" style="83" bestFit="1" customWidth="1"/>
    <col min="7922" max="7922" width="4.8984375" style="83" bestFit="1" customWidth="1"/>
    <col min="7923" max="7923" width="5.69921875" style="83" bestFit="1" customWidth="1"/>
    <col min="7924" max="7924" width="4.8984375" style="83" bestFit="1" customWidth="1"/>
    <col min="7925" max="7925" width="4.3984375" style="83" bestFit="1" customWidth="1"/>
    <col min="7926" max="7926" width="5.3984375" style="83" bestFit="1" customWidth="1"/>
    <col min="7927" max="7927" width="5.5" style="83" customWidth="1"/>
    <col min="7928" max="7928" width="5.3984375" style="83" bestFit="1" customWidth="1"/>
    <col min="7929" max="7929" width="6" style="83" customWidth="1"/>
    <col min="7930" max="7930" width="5.09765625" style="83" customWidth="1"/>
    <col min="7931" max="7931" width="5.8984375" style="83" customWidth="1"/>
    <col min="7932" max="7932" width="7.3984375" style="83" bestFit="1" customWidth="1"/>
    <col min="7933" max="7934" width="6.3984375" style="83" bestFit="1" customWidth="1"/>
    <col min="7935" max="7944" width="6.3984375" style="83" customWidth="1"/>
    <col min="7945" max="7945" width="7.19921875" style="83" bestFit="1" customWidth="1"/>
    <col min="7946" max="7946" width="4.59765625" style="83" bestFit="1" customWidth="1"/>
    <col min="7947" max="7947" width="6.69921875" style="83" customWidth="1"/>
    <col min="7948" max="7948" width="5.8984375" style="83" bestFit="1" customWidth="1"/>
    <col min="7949" max="7949" width="5.69921875" style="83" bestFit="1" customWidth="1"/>
    <col min="7950" max="7950" width="4.8984375" style="83" bestFit="1" customWidth="1"/>
    <col min="7951" max="7951" width="5.69921875" style="83" bestFit="1" customWidth="1"/>
    <col min="7952" max="7952" width="4.8984375" style="83" bestFit="1" customWidth="1"/>
    <col min="7953" max="7953" width="5.69921875" style="83" bestFit="1" customWidth="1"/>
    <col min="7954" max="7954" width="5.3984375" style="83" bestFit="1" customWidth="1"/>
    <col min="7955" max="7955" width="6.3984375" style="83" bestFit="1" customWidth="1"/>
    <col min="7956" max="7956" width="8.8984375" style="83" customWidth="1"/>
    <col min="7957" max="7967" width="5.8984375" style="83" bestFit="1" customWidth="1"/>
    <col min="7968" max="8165" width="8.796875" style="83"/>
    <col min="8166" max="8166" width="8.3984375" style="83" customWidth="1"/>
    <col min="8167" max="8167" width="7" style="83" customWidth="1"/>
    <col min="8168" max="8168" width="5.3984375" style="83" bestFit="1" customWidth="1"/>
    <col min="8169" max="8169" width="6.8984375" style="83" bestFit="1" customWidth="1"/>
    <col min="8170" max="8170" width="7.8984375" style="83" bestFit="1" customWidth="1"/>
    <col min="8171" max="8172" width="6.8984375" style="83" customWidth="1"/>
    <col min="8173" max="8173" width="8.59765625" style="83" customWidth="1"/>
    <col min="8174" max="8174" width="9.09765625" style="83" customWidth="1"/>
    <col min="8175" max="8175" width="5.8984375" style="83" bestFit="1" customWidth="1"/>
    <col min="8176" max="8176" width="6.3984375" style="83" bestFit="1" customWidth="1"/>
    <col min="8177" max="8177" width="5.69921875" style="83" bestFit="1" customWidth="1"/>
    <col min="8178" max="8178" width="4.8984375" style="83" bestFit="1" customWidth="1"/>
    <col min="8179" max="8179" width="5.69921875" style="83" bestFit="1" customWidth="1"/>
    <col min="8180" max="8180" width="4.8984375" style="83" bestFit="1" customWidth="1"/>
    <col min="8181" max="8181" width="4.3984375" style="83" bestFit="1" customWidth="1"/>
    <col min="8182" max="8182" width="5.3984375" style="83" bestFit="1" customWidth="1"/>
    <col min="8183" max="8183" width="5.5" style="83" customWidth="1"/>
    <col min="8184" max="8184" width="5.3984375" style="83" bestFit="1" customWidth="1"/>
    <col min="8185" max="8185" width="6" style="83" customWidth="1"/>
    <col min="8186" max="8186" width="5.09765625" style="83" customWidth="1"/>
    <col min="8187" max="8187" width="5.8984375" style="83" customWidth="1"/>
    <col min="8188" max="8188" width="7.3984375" style="83" bestFit="1" customWidth="1"/>
    <col min="8189" max="8190" width="6.3984375" style="83" bestFit="1" customWidth="1"/>
    <col min="8191" max="8200" width="6.3984375" style="83" customWidth="1"/>
    <col min="8201" max="8201" width="7.19921875" style="83" bestFit="1" customWidth="1"/>
    <col min="8202" max="8202" width="4.59765625" style="83" bestFit="1" customWidth="1"/>
    <col min="8203" max="8203" width="6.69921875" style="83" customWidth="1"/>
    <col min="8204" max="8204" width="5.8984375" style="83" bestFit="1" customWidth="1"/>
    <col min="8205" max="8205" width="5.69921875" style="83" bestFit="1" customWidth="1"/>
    <col min="8206" max="8206" width="4.8984375" style="83" bestFit="1" customWidth="1"/>
    <col min="8207" max="8207" width="5.69921875" style="83" bestFit="1" customWidth="1"/>
    <col min="8208" max="8208" width="4.8984375" style="83" bestFit="1" customWidth="1"/>
    <col min="8209" max="8209" width="5.69921875" style="83" bestFit="1" customWidth="1"/>
    <col min="8210" max="8210" width="5.3984375" style="83" bestFit="1" customWidth="1"/>
    <col min="8211" max="8211" width="6.3984375" style="83" bestFit="1" customWidth="1"/>
    <col min="8212" max="8212" width="8.8984375" style="83" customWidth="1"/>
    <col min="8213" max="8223" width="5.8984375" style="83" bestFit="1" customWidth="1"/>
    <col min="8224" max="8421" width="8.796875" style="83"/>
    <col min="8422" max="8422" width="8.3984375" style="83" customWidth="1"/>
    <col min="8423" max="8423" width="7" style="83" customWidth="1"/>
    <col min="8424" max="8424" width="5.3984375" style="83" bestFit="1" customWidth="1"/>
    <col min="8425" max="8425" width="6.8984375" style="83" bestFit="1" customWidth="1"/>
    <col min="8426" max="8426" width="7.8984375" style="83" bestFit="1" customWidth="1"/>
    <col min="8427" max="8428" width="6.8984375" style="83" customWidth="1"/>
    <col min="8429" max="8429" width="8.59765625" style="83" customWidth="1"/>
    <col min="8430" max="8430" width="9.09765625" style="83" customWidth="1"/>
    <col min="8431" max="8431" width="5.8984375" style="83" bestFit="1" customWidth="1"/>
    <col min="8432" max="8432" width="6.3984375" style="83" bestFit="1" customWidth="1"/>
    <col min="8433" max="8433" width="5.69921875" style="83" bestFit="1" customWidth="1"/>
    <col min="8434" max="8434" width="4.8984375" style="83" bestFit="1" customWidth="1"/>
    <col min="8435" max="8435" width="5.69921875" style="83" bestFit="1" customWidth="1"/>
    <col min="8436" max="8436" width="4.8984375" style="83" bestFit="1" customWidth="1"/>
    <col min="8437" max="8437" width="4.3984375" style="83" bestFit="1" customWidth="1"/>
    <col min="8438" max="8438" width="5.3984375" style="83" bestFit="1" customWidth="1"/>
    <col min="8439" max="8439" width="5.5" style="83" customWidth="1"/>
    <col min="8440" max="8440" width="5.3984375" style="83" bestFit="1" customWidth="1"/>
    <col min="8441" max="8441" width="6" style="83" customWidth="1"/>
    <col min="8442" max="8442" width="5.09765625" style="83" customWidth="1"/>
    <col min="8443" max="8443" width="5.8984375" style="83" customWidth="1"/>
    <col min="8444" max="8444" width="7.3984375" style="83" bestFit="1" customWidth="1"/>
    <col min="8445" max="8446" width="6.3984375" style="83" bestFit="1" customWidth="1"/>
    <col min="8447" max="8456" width="6.3984375" style="83" customWidth="1"/>
    <col min="8457" max="8457" width="7.19921875" style="83" bestFit="1" customWidth="1"/>
    <col min="8458" max="8458" width="4.59765625" style="83" bestFit="1" customWidth="1"/>
    <col min="8459" max="8459" width="6.69921875" style="83" customWidth="1"/>
    <col min="8460" max="8460" width="5.8984375" style="83" bestFit="1" customWidth="1"/>
    <col min="8461" max="8461" width="5.69921875" style="83" bestFit="1" customWidth="1"/>
    <col min="8462" max="8462" width="4.8984375" style="83" bestFit="1" customWidth="1"/>
    <col min="8463" max="8463" width="5.69921875" style="83" bestFit="1" customWidth="1"/>
    <col min="8464" max="8464" width="4.8984375" style="83" bestFit="1" customWidth="1"/>
    <col min="8465" max="8465" width="5.69921875" style="83" bestFit="1" customWidth="1"/>
    <col min="8466" max="8466" width="5.3984375" style="83" bestFit="1" customWidth="1"/>
    <col min="8467" max="8467" width="6.3984375" style="83" bestFit="1" customWidth="1"/>
    <col min="8468" max="8468" width="8.8984375" style="83" customWidth="1"/>
    <col min="8469" max="8479" width="5.8984375" style="83" bestFit="1" customWidth="1"/>
    <col min="8480" max="8677" width="8.796875" style="83"/>
    <col min="8678" max="8678" width="8.3984375" style="83" customWidth="1"/>
    <col min="8679" max="8679" width="7" style="83" customWidth="1"/>
    <col min="8680" max="8680" width="5.3984375" style="83" bestFit="1" customWidth="1"/>
    <col min="8681" max="8681" width="6.8984375" style="83" bestFit="1" customWidth="1"/>
    <col min="8682" max="8682" width="7.8984375" style="83" bestFit="1" customWidth="1"/>
    <col min="8683" max="8684" width="6.8984375" style="83" customWidth="1"/>
    <col min="8685" max="8685" width="8.59765625" style="83" customWidth="1"/>
    <col min="8686" max="8686" width="9.09765625" style="83" customWidth="1"/>
    <col min="8687" max="8687" width="5.8984375" style="83" bestFit="1" customWidth="1"/>
    <col min="8688" max="8688" width="6.3984375" style="83" bestFit="1" customWidth="1"/>
    <col min="8689" max="8689" width="5.69921875" style="83" bestFit="1" customWidth="1"/>
    <col min="8690" max="8690" width="4.8984375" style="83" bestFit="1" customWidth="1"/>
    <col min="8691" max="8691" width="5.69921875" style="83" bestFit="1" customWidth="1"/>
    <col min="8692" max="8692" width="4.8984375" style="83" bestFit="1" customWidth="1"/>
    <col min="8693" max="8693" width="4.3984375" style="83" bestFit="1" customWidth="1"/>
    <col min="8694" max="8694" width="5.3984375" style="83" bestFit="1" customWidth="1"/>
    <col min="8695" max="8695" width="5.5" style="83" customWidth="1"/>
    <col min="8696" max="8696" width="5.3984375" style="83" bestFit="1" customWidth="1"/>
    <col min="8697" max="8697" width="6" style="83" customWidth="1"/>
    <col min="8698" max="8698" width="5.09765625" style="83" customWidth="1"/>
    <col min="8699" max="8699" width="5.8984375" style="83" customWidth="1"/>
    <col min="8700" max="8700" width="7.3984375" style="83" bestFit="1" customWidth="1"/>
    <col min="8701" max="8702" width="6.3984375" style="83" bestFit="1" customWidth="1"/>
    <col min="8703" max="8712" width="6.3984375" style="83" customWidth="1"/>
    <col min="8713" max="8713" width="7.19921875" style="83" bestFit="1" customWidth="1"/>
    <col min="8714" max="8714" width="4.59765625" style="83" bestFit="1" customWidth="1"/>
    <col min="8715" max="8715" width="6.69921875" style="83" customWidth="1"/>
    <col min="8716" max="8716" width="5.8984375" style="83" bestFit="1" customWidth="1"/>
    <col min="8717" max="8717" width="5.69921875" style="83" bestFit="1" customWidth="1"/>
    <col min="8718" max="8718" width="4.8984375" style="83" bestFit="1" customWidth="1"/>
    <col min="8719" max="8719" width="5.69921875" style="83" bestFit="1" customWidth="1"/>
    <col min="8720" max="8720" width="4.8984375" style="83" bestFit="1" customWidth="1"/>
    <col min="8721" max="8721" width="5.69921875" style="83" bestFit="1" customWidth="1"/>
    <col min="8722" max="8722" width="5.3984375" style="83" bestFit="1" customWidth="1"/>
    <col min="8723" max="8723" width="6.3984375" style="83" bestFit="1" customWidth="1"/>
    <col min="8724" max="8724" width="8.8984375" style="83" customWidth="1"/>
    <col min="8725" max="8735" width="5.8984375" style="83" bestFit="1" customWidth="1"/>
    <col min="8736" max="8933" width="8.796875" style="83"/>
    <col min="8934" max="8934" width="8.3984375" style="83" customWidth="1"/>
    <col min="8935" max="8935" width="7" style="83" customWidth="1"/>
    <col min="8936" max="8936" width="5.3984375" style="83" bestFit="1" customWidth="1"/>
    <col min="8937" max="8937" width="6.8984375" style="83" bestFit="1" customWidth="1"/>
    <col min="8938" max="8938" width="7.8984375" style="83" bestFit="1" customWidth="1"/>
    <col min="8939" max="8940" width="6.8984375" style="83" customWidth="1"/>
    <col min="8941" max="8941" width="8.59765625" style="83" customWidth="1"/>
    <col min="8942" max="8942" width="9.09765625" style="83" customWidth="1"/>
    <col min="8943" max="8943" width="5.8984375" style="83" bestFit="1" customWidth="1"/>
    <col min="8944" max="8944" width="6.3984375" style="83" bestFit="1" customWidth="1"/>
    <col min="8945" max="8945" width="5.69921875" style="83" bestFit="1" customWidth="1"/>
    <col min="8946" max="8946" width="4.8984375" style="83" bestFit="1" customWidth="1"/>
    <col min="8947" max="8947" width="5.69921875" style="83" bestFit="1" customWidth="1"/>
    <col min="8948" max="8948" width="4.8984375" style="83" bestFit="1" customWidth="1"/>
    <col min="8949" max="8949" width="4.3984375" style="83" bestFit="1" customWidth="1"/>
    <col min="8950" max="8950" width="5.3984375" style="83" bestFit="1" customWidth="1"/>
    <col min="8951" max="8951" width="5.5" style="83" customWidth="1"/>
    <col min="8952" max="8952" width="5.3984375" style="83" bestFit="1" customWidth="1"/>
    <col min="8953" max="8953" width="6" style="83" customWidth="1"/>
    <col min="8954" max="8954" width="5.09765625" style="83" customWidth="1"/>
    <col min="8955" max="8955" width="5.8984375" style="83" customWidth="1"/>
    <col min="8956" max="8956" width="7.3984375" style="83" bestFit="1" customWidth="1"/>
    <col min="8957" max="8958" width="6.3984375" style="83" bestFit="1" customWidth="1"/>
    <col min="8959" max="8968" width="6.3984375" style="83" customWidth="1"/>
    <col min="8969" max="8969" width="7.19921875" style="83" bestFit="1" customWidth="1"/>
    <col min="8970" max="8970" width="4.59765625" style="83" bestFit="1" customWidth="1"/>
    <col min="8971" max="8971" width="6.69921875" style="83" customWidth="1"/>
    <col min="8972" max="8972" width="5.8984375" style="83" bestFit="1" customWidth="1"/>
    <col min="8973" max="8973" width="5.69921875" style="83" bestFit="1" customWidth="1"/>
    <col min="8974" max="8974" width="4.8984375" style="83" bestFit="1" customWidth="1"/>
    <col min="8975" max="8975" width="5.69921875" style="83" bestFit="1" customWidth="1"/>
    <col min="8976" max="8976" width="4.8984375" style="83" bestFit="1" customWidth="1"/>
    <col min="8977" max="8977" width="5.69921875" style="83" bestFit="1" customWidth="1"/>
    <col min="8978" max="8978" width="5.3984375" style="83" bestFit="1" customWidth="1"/>
    <col min="8979" max="8979" width="6.3984375" style="83" bestFit="1" customWidth="1"/>
    <col min="8980" max="8980" width="8.8984375" style="83" customWidth="1"/>
    <col min="8981" max="8991" width="5.8984375" style="83" bestFit="1" customWidth="1"/>
    <col min="8992" max="9189" width="8.796875" style="83"/>
    <col min="9190" max="9190" width="8.3984375" style="83" customWidth="1"/>
    <col min="9191" max="9191" width="7" style="83" customWidth="1"/>
    <col min="9192" max="9192" width="5.3984375" style="83" bestFit="1" customWidth="1"/>
    <col min="9193" max="9193" width="6.8984375" style="83" bestFit="1" customWidth="1"/>
    <col min="9194" max="9194" width="7.8984375" style="83" bestFit="1" customWidth="1"/>
    <col min="9195" max="9196" width="6.8984375" style="83" customWidth="1"/>
    <col min="9197" max="9197" width="8.59765625" style="83" customWidth="1"/>
    <col min="9198" max="9198" width="9.09765625" style="83" customWidth="1"/>
    <col min="9199" max="9199" width="5.8984375" style="83" bestFit="1" customWidth="1"/>
    <col min="9200" max="9200" width="6.3984375" style="83" bestFit="1" customWidth="1"/>
    <col min="9201" max="9201" width="5.69921875" style="83" bestFit="1" customWidth="1"/>
    <col min="9202" max="9202" width="4.8984375" style="83" bestFit="1" customWidth="1"/>
    <col min="9203" max="9203" width="5.69921875" style="83" bestFit="1" customWidth="1"/>
    <col min="9204" max="9204" width="4.8984375" style="83" bestFit="1" customWidth="1"/>
    <col min="9205" max="9205" width="4.3984375" style="83" bestFit="1" customWidth="1"/>
    <col min="9206" max="9206" width="5.3984375" style="83" bestFit="1" customWidth="1"/>
    <col min="9207" max="9207" width="5.5" style="83" customWidth="1"/>
    <col min="9208" max="9208" width="5.3984375" style="83" bestFit="1" customWidth="1"/>
    <col min="9209" max="9209" width="6" style="83" customWidth="1"/>
    <col min="9210" max="9210" width="5.09765625" style="83" customWidth="1"/>
    <col min="9211" max="9211" width="5.8984375" style="83" customWidth="1"/>
    <col min="9212" max="9212" width="7.3984375" style="83" bestFit="1" customWidth="1"/>
    <col min="9213" max="9214" width="6.3984375" style="83" bestFit="1" customWidth="1"/>
    <col min="9215" max="9224" width="6.3984375" style="83" customWidth="1"/>
    <col min="9225" max="9225" width="7.19921875" style="83" bestFit="1" customWidth="1"/>
    <col min="9226" max="9226" width="4.59765625" style="83" bestFit="1" customWidth="1"/>
    <col min="9227" max="9227" width="6.69921875" style="83" customWidth="1"/>
    <col min="9228" max="9228" width="5.8984375" style="83" bestFit="1" customWidth="1"/>
    <col min="9229" max="9229" width="5.69921875" style="83" bestFit="1" customWidth="1"/>
    <col min="9230" max="9230" width="4.8984375" style="83" bestFit="1" customWidth="1"/>
    <col min="9231" max="9231" width="5.69921875" style="83" bestFit="1" customWidth="1"/>
    <col min="9232" max="9232" width="4.8984375" style="83" bestFit="1" customWidth="1"/>
    <col min="9233" max="9233" width="5.69921875" style="83" bestFit="1" customWidth="1"/>
    <col min="9234" max="9234" width="5.3984375" style="83" bestFit="1" customWidth="1"/>
    <col min="9235" max="9235" width="6.3984375" style="83" bestFit="1" customWidth="1"/>
    <col min="9236" max="9236" width="8.8984375" style="83" customWidth="1"/>
    <col min="9237" max="9247" width="5.8984375" style="83" bestFit="1" customWidth="1"/>
    <col min="9248" max="9445" width="8.796875" style="83"/>
    <col min="9446" max="9446" width="8.3984375" style="83" customWidth="1"/>
    <col min="9447" max="9447" width="7" style="83" customWidth="1"/>
    <col min="9448" max="9448" width="5.3984375" style="83" bestFit="1" customWidth="1"/>
    <col min="9449" max="9449" width="6.8984375" style="83" bestFit="1" customWidth="1"/>
    <col min="9450" max="9450" width="7.8984375" style="83" bestFit="1" customWidth="1"/>
    <col min="9451" max="9452" width="6.8984375" style="83" customWidth="1"/>
    <col min="9453" max="9453" width="8.59765625" style="83" customWidth="1"/>
    <col min="9454" max="9454" width="9.09765625" style="83" customWidth="1"/>
    <col min="9455" max="9455" width="5.8984375" style="83" bestFit="1" customWidth="1"/>
    <col min="9456" max="9456" width="6.3984375" style="83" bestFit="1" customWidth="1"/>
    <col min="9457" max="9457" width="5.69921875" style="83" bestFit="1" customWidth="1"/>
    <col min="9458" max="9458" width="4.8984375" style="83" bestFit="1" customWidth="1"/>
    <col min="9459" max="9459" width="5.69921875" style="83" bestFit="1" customWidth="1"/>
    <col min="9460" max="9460" width="4.8984375" style="83" bestFit="1" customWidth="1"/>
    <col min="9461" max="9461" width="4.3984375" style="83" bestFit="1" customWidth="1"/>
    <col min="9462" max="9462" width="5.3984375" style="83" bestFit="1" customWidth="1"/>
    <col min="9463" max="9463" width="5.5" style="83" customWidth="1"/>
    <col min="9464" max="9464" width="5.3984375" style="83" bestFit="1" customWidth="1"/>
    <col min="9465" max="9465" width="6" style="83" customWidth="1"/>
    <col min="9466" max="9466" width="5.09765625" style="83" customWidth="1"/>
    <col min="9467" max="9467" width="5.8984375" style="83" customWidth="1"/>
    <col min="9468" max="9468" width="7.3984375" style="83" bestFit="1" customWidth="1"/>
    <col min="9469" max="9470" width="6.3984375" style="83" bestFit="1" customWidth="1"/>
    <col min="9471" max="9480" width="6.3984375" style="83" customWidth="1"/>
    <col min="9481" max="9481" width="7.19921875" style="83" bestFit="1" customWidth="1"/>
    <col min="9482" max="9482" width="4.59765625" style="83" bestFit="1" customWidth="1"/>
    <col min="9483" max="9483" width="6.69921875" style="83" customWidth="1"/>
    <col min="9484" max="9484" width="5.8984375" style="83" bestFit="1" customWidth="1"/>
    <col min="9485" max="9485" width="5.69921875" style="83" bestFit="1" customWidth="1"/>
    <col min="9486" max="9486" width="4.8984375" style="83" bestFit="1" customWidth="1"/>
    <col min="9487" max="9487" width="5.69921875" style="83" bestFit="1" customWidth="1"/>
    <col min="9488" max="9488" width="4.8984375" style="83" bestFit="1" customWidth="1"/>
    <col min="9489" max="9489" width="5.69921875" style="83" bestFit="1" customWidth="1"/>
    <col min="9490" max="9490" width="5.3984375" style="83" bestFit="1" customWidth="1"/>
    <col min="9491" max="9491" width="6.3984375" style="83" bestFit="1" customWidth="1"/>
    <col min="9492" max="9492" width="8.8984375" style="83" customWidth="1"/>
    <col min="9493" max="9503" width="5.8984375" style="83" bestFit="1" customWidth="1"/>
    <col min="9504" max="9701" width="8.796875" style="83"/>
    <col min="9702" max="9702" width="8.3984375" style="83" customWidth="1"/>
    <col min="9703" max="9703" width="7" style="83" customWidth="1"/>
    <col min="9704" max="9704" width="5.3984375" style="83" bestFit="1" customWidth="1"/>
    <col min="9705" max="9705" width="6.8984375" style="83" bestFit="1" customWidth="1"/>
    <col min="9706" max="9706" width="7.8984375" style="83" bestFit="1" customWidth="1"/>
    <col min="9707" max="9708" width="6.8984375" style="83" customWidth="1"/>
    <col min="9709" max="9709" width="8.59765625" style="83" customWidth="1"/>
    <col min="9710" max="9710" width="9.09765625" style="83" customWidth="1"/>
    <col min="9711" max="9711" width="5.8984375" style="83" bestFit="1" customWidth="1"/>
    <col min="9712" max="9712" width="6.3984375" style="83" bestFit="1" customWidth="1"/>
    <col min="9713" max="9713" width="5.69921875" style="83" bestFit="1" customWidth="1"/>
    <col min="9714" max="9714" width="4.8984375" style="83" bestFit="1" customWidth="1"/>
    <col min="9715" max="9715" width="5.69921875" style="83" bestFit="1" customWidth="1"/>
    <col min="9716" max="9716" width="4.8984375" style="83" bestFit="1" customWidth="1"/>
    <col min="9717" max="9717" width="4.3984375" style="83" bestFit="1" customWidth="1"/>
    <col min="9718" max="9718" width="5.3984375" style="83" bestFit="1" customWidth="1"/>
    <col min="9719" max="9719" width="5.5" style="83" customWidth="1"/>
    <col min="9720" max="9720" width="5.3984375" style="83" bestFit="1" customWidth="1"/>
    <col min="9721" max="9721" width="6" style="83" customWidth="1"/>
    <col min="9722" max="9722" width="5.09765625" style="83" customWidth="1"/>
    <col min="9723" max="9723" width="5.8984375" style="83" customWidth="1"/>
    <col min="9724" max="9724" width="7.3984375" style="83" bestFit="1" customWidth="1"/>
    <col min="9725" max="9726" width="6.3984375" style="83" bestFit="1" customWidth="1"/>
    <col min="9727" max="9736" width="6.3984375" style="83" customWidth="1"/>
    <col min="9737" max="9737" width="7.19921875" style="83" bestFit="1" customWidth="1"/>
    <col min="9738" max="9738" width="4.59765625" style="83" bestFit="1" customWidth="1"/>
    <col min="9739" max="9739" width="6.69921875" style="83" customWidth="1"/>
    <col min="9740" max="9740" width="5.8984375" style="83" bestFit="1" customWidth="1"/>
    <col min="9741" max="9741" width="5.69921875" style="83" bestFit="1" customWidth="1"/>
    <col min="9742" max="9742" width="4.8984375" style="83" bestFit="1" customWidth="1"/>
    <col min="9743" max="9743" width="5.69921875" style="83" bestFit="1" customWidth="1"/>
    <col min="9744" max="9744" width="4.8984375" style="83" bestFit="1" customWidth="1"/>
    <col min="9745" max="9745" width="5.69921875" style="83" bestFit="1" customWidth="1"/>
    <col min="9746" max="9746" width="5.3984375" style="83" bestFit="1" customWidth="1"/>
    <col min="9747" max="9747" width="6.3984375" style="83" bestFit="1" customWidth="1"/>
    <col min="9748" max="9748" width="8.8984375" style="83" customWidth="1"/>
    <col min="9749" max="9759" width="5.8984375" style="83" bestFit="1" customWidth="1"/>
    <col min="9760" max="9957" width="8.796875" style="83"/>
    <col min="9958" max="9958" width="8.3984375" style="83" customWidth="1"/>
    <col min="9959" max="9959" width="7" style="83" customWidth="1"/>
    <col min="9960" max="9960" width="5.3984375" style="83" bestFit="1" customWidth="1"/>
    <col min="9961" max="9961" width="6.8984375" style="83" bestFit="1" customWidth="1"/>
    <col min="9962" max="9962" width="7.8984375" style="83" bestFit="1" customWidth="1"/>
    <col min="9963" max="9964" width="6.8984375" style="83" customWidth="1"/>
    <col min="9965" max="9965" width="8.59765625" style="83" customWidth="1"/>
    <col min="9966" max="9966" width="9.09765625" style="83" customWidth="1"/>
    <col min="9967" max="9967" width="5.8984375" style="83" bestFit="1" customWidth="1"/>
    <col min="9968" max="9968" width="6.3984375" style="83" bestFit="1" customWidth="1"/>
    <col min="9969" max="9969" width="5.69921875" style="83" bestFit="1" customWidth="1"/>
    <col min="9970" max="9970" width="4.8984375" style="83" bestFit="1" customWidth="1"/>
    <col min="9971" max="9971" width="5.69921875" style="83" bestFit="1" customWidth="1"/>
    <col min="9972" max="9972" width="4.8984375" style="83" bestFit="1" customWidth="1"/>
    <col min="9973" max="9973" width="4.3984375" style="83" bestFit="1" customWidth="1"/>
    <col min="9974" max="9974" width="5.3984375" style="83" bestFit="1" customWidth="1"/>
    <col min="9975" max="9975" width="5.5" style="83" customWidth="1"/>
    <col min="9976" max="9976" width="5.3984375" style="83" bestFit="1" customWidth="1"/>
    <col min="9977" max="9977" width="6" style="83" customWidth="1"/>
    <col min="9978" max="9978" width="5.09765625" style="83" customWidth="1"/>
    <col min="9979" max="9979" width="5.8984375" style="83" customWidth="1"/>
    <col min="9980" max="9980" width="7.3984375" style="83" bestFit="1" customWidth="1"/>
    <col min="9981" max="9982" width="6.3984375" style="83" bestFit="1" customWidth="1"/>
    <col min="9983" max="9992" width="6.3984375" style="83" customWidth="1"/>
    <col min="9993" max="9993" width="7.19921875" style="83" bestFit="1" customWidth="1"/>
    <col min="9994" max="9994" width="4.59765625" style="83" bestFit="1" customWidth="1"/>
    <col min="9995" max="9995" width="6.69921875" style="83" customWidth="1"/>
    <col min="9996" max="9996" width="5.8984375" style="83" bestFit="1" customWidth="1"/>
    <col min="9997" max="9997" width="5.69921875" style="83" bestFit="1" customWidth="1"/>
    <col min="9998" max="9998" width="4.8984375" style="83" bestFit="1" customWidth="1"/>
    <col min="9999" max="9999" width="5.69921875" style="83" bestFit="1" customWidth="1"/>
    <col min="10000" max="10000" width="4.8984375" style="83" bestFit="1" customWidth="1"/>
    <col min="10001" max="10001" width="5.69921875" style="83" bestFit="1" customWidth="1"/>
    <col min="10002" max="10002" width="5.3984375" style="83" bestFit="1" customWidth="1"/>
    <col min="10003" max="10003" width="6.3984375" style="83" bestFit="1" customWidth="1"/>
    <col min="10004" max="10004" width="8.8984375" style="83" customWidth="1"/>
    <col min="10005" max="10015" width="5.8984375" style="83" bestFit="1" customWidth="1"/>
    <col min="10016" max="10213" width="8.796875" style="83"/>
    <col min="10214" max="10214" width="8.3984375" style="83" customWidth="1"/>
    <col min="10215" max="10215" width="7" style="83" customWidth="1"/>
    <col min="10216" max="10216" width="5.3984375" style="83" bestFit="1" customWidth="1"/>
    <col min="10217" max="10217" width="6.8984375" style="83" bestFit="1" customWidth="1"/>
    <col min="10218" max="10218" width="7.8984375" style="83" bestFit="1" customWidth="1"/>
    <col min="10219" max="10220" width="6.8984375" style="83" customWidth="1"/>
    <col min="10221" max="10221" width="8.59765625" style="83" customWidth="1"/>
    <col min="10222" max="10222" width="9.09765625" style="83" customWidth="1"/>
    <col min="10223" max="10223" width="5.8984375" style="83" bestFit="1" customWidth="1"/>
    <col min="10224" max="10224" width="6.3984375" style="83" bestFit="1" customWidth="1"/>
    <col min="10225" max="10225" width="5.69921875" style="83" bestFit="1" customWidth="1"/>
    <col min="10226" max="10226" width="4.8984375" style="83" bestFit="1" customWidth="1"/>
    <col min="10227" max="10227" width="5.69921875" style="83" bestFit="1" customWidth="1"/>
    <col min="10228" max="10228" width="4.8984375" style="83" bestFit="1" customWidth="1"/>
    <col min="10229" max="10229" width="4.3984375" style="83" bestFit="1" customWidth="1"/>
    <col min="10230" max="10230" width="5.3984375" style="83" bestFit="1" customWidth="1"/>
    <col min="10231" max="10231" width="5.5" style="83" customWidth="1"/>
    <col min="10232" max="10232" width="5.3984375" style="83" bestFit="1" customWidth="1"/>
    <col min="10233" max="10233" width="6" style="83" customWidth="1"/>
    <col min="10234" max="10234" width="5.09765625" style="83" customWidth="1"/>
    <col min="10235" max="10235" width="5.8984375" style="83" customWidth="1"/>
    <col min="10236" max="10236" width="7.3984375" style="83" bestFit="1" customWidth="1"/>
    <col min="10237" max="10238" width="6.3984375" style="83" bestFit="1" customWidth="1"/>
    <col min="10239" max="10248" width="6.3984375" style="83" customWidth="1"/>
    <col min="10249" max="10249" width="7.19921875" style="83" bestFit="1" customWidth="1"/>
    <col min="10250" max="10250" width="4.59765625" style="83" bestFit="1" customWidth="1"/>
    <col min="10251" max="10251" width="6.69921875" style="83" customWidth="1"/>
    <col min="10252" max="10252" width="5.8984375" style="83" bestFit="1" customWidth="1"/>
    <col min="10253" max="10253" width="5.69921875" style="83" bestFit="1" customWidth="1"/>
    <col min="10254" max="10254" width="4.8984375" style="83" bestFit="1" customWidth="1"/>
    <col min="10255" max="10255" width="5.69921875" style="83" bestFit="1" customWidth="1"/>
    <col min="10256" max="10256" width="4.8984375" style="83" bestFit="1" customWidth="1"/>
    <col min="10257" max="10257" width="5.69921875" style="83" bestFit="1" customWidth="1"/>
    <col min="10258" max="10258" width="5.3984375" style="83" bestFit="1" customWidth="1"/>
    <col min="10259" max="10259" width="6.3984375" style="83" bestFit="1" customWidth="1"/>
    <col min="10260" max="10260" width="8.8984375" style="83" customWidth="1"/>
    <col min="10261" max="10271" width="5.8984375" style="83" bestFit="1" customWidth="1"/>
    <col min="10272" max="10469" width="8.796875" style="83"/>
    <col min="10470" max="10470" width="8.3984375" style="83" customWidth="1"/>
    <col min="10471" max="10471" width="7" style="83" customWidth="1"/>
    <col min="10472" max="10472" width="5.3984375" style="83" bestFit="1" customWidth="1"/>
    <col min="10473" max="10473" width="6.8984375" style="83" bestFit="1" customWidth="1"/>
    <col min="10474" max="10474" width="7.8984375" style="83" bestFit="1" customWidth="1"/>
    <col min="10475" max="10476" width="6.8984375" style="83" customWidth="1"/>
    <col min="10477" max="10477" width="8.59765625" style="83" customWidth="1"/>
    <col min="10478" max="10478" width="9.09765625" style="83" customWidth="1"/>
    <col min="10479" max="10479" width="5.8984375" style="83" bestFit="1" customWidth="1"/>
    <col min="10480" max="10480" width="6.3984375" style="83" bestFit="1" customWidth="1"/>
    <col min="10481" max="10481" width="5.69921875" style="83" bestFit="1" customWidth="1"/>
    <col min="10482" max="10482" width="4.8984375" style="83" bestFit="1" customWidth="1"/>
    <col min="10483" max="10483" width="5.69921875" style="83" bestFit="1" customWidth="1"/>
    <col min="10484" max="10484" width="4.8984375" style="83" bestFit="1" customWidth="1"/>
    <col min="10485" max="10485" width="4.3984375" style="83" bestFit="1" customWidth="1"/>
    <col min="10486" max="10486" width="5.3984375" style="83" bestFit="1" customWidth="1"/>
    <col min="10487" max="10487" width="5.5" style="83" customWidth="1"/>
    <col min="10488" max="10488" width="5.3984375" style="83" bestFit="1" customWidth="1"/>
    <col min="10489" max="10489" width="6" style="83" customWidth="1"/>
    <col min="10490" max="10490" width="5.09765625" style="83" customWidth="1"/>
    <col min="10491" max="10491" width="5.8984375" style="83" customWidth="1"/>
    <col min="10492" max="10492" width="7.3984375" style="83" bestFit="1" customWidth="1"/>
    <col min="10493" max="10494" width="6.3984375" style="83" bestFit="1" customWidth="1"/>
    <col min="10495" max="10504" width="6.3984375" style="83" customWidth="1"/>
    <col min="10505" max="10505" width="7.19921875" style="83" bestFit="1" customWidth="1"/>
    <col min="10506" max="10506" width="4.59765625" style="83" bestFit="1" customWidth="1"/>
    <col min="10507" max="10507" width="6.69921875" style="83" customWidth="1"/>
    <col min="10508" max="10508" width="5.8984375" style="83" bestFit="1" customWidth="1"/>
    <col min="10509" max="10509" width="5.69921875" style="83" bestFit="1" customWidth="1"/>
    <col min="10510" max="10510" width="4.8984375" style="83" bestFit="1" customWidth="1"/>
    <col min="10511" max="10511" width="5.69921875" style="83" bestFit="1" customWidth="1"/>
    <col min="10512" max="10512" width="4.8984375" style="83" bestFit="1" customWidth="1"/>
    <col min="10513" max="10513" width="5.69921875" style="83" bestFit="1" customWidth="1"/>
    <col min="10514" max="10514" width="5.3984375" style="83" bestFit="1" customWidth="1"/>
    <col min="10515" max="10515" width="6.3984375" style="83" bestFit="1" customWidth="1"/>
    <col min="10516" max="10516" width="8.8984375" style="83" customWidth="1"/>
    <col min="10517" max="10527" width="5.8984375" style="83" bestFit="1" customWidth="1"/>
    <col min="10528" max="10725" width="8.796875" style="83"/>
    <col min="10726" max="10726" width="8.3984375" style="83" customWidth="1"/>
    <col min="10727" max="10727" width="7" style="83" customWidth="1"/>
    <col min="10728" max="10728" width="5.3984375" style="83" bestFit="1" customWidth="1"/>
    <col min="10729" max="10729" width="6.8984375" style="83" bestFit="1" customWidth="1"/>
    <col min="10730" max="10730" width="7.8984375" style="83" bestFit="1" customWidth="1"/>
    <col min="10731" max="10732" width="6.8984375" style="83" customWidth="1"/>
    <col min="10733" max="10733" width="8.59765625" style="83" customWidth="1"/>
    <col min="10734" max="10734" width="9.09765625" style="83" customWidth="1"/>
    <col min="10735" max="10735" width="5.8984375" style="83" bestFit="1" customWidth="1"/>
    <col min="10736" max="10736" width="6.3984375" style="83" bestFit="1" customWidth="1"/>
    <col min="10737" max="10737" width="5.69921875" style="83" bestFit="1" customWidth="1"/>
    <col min="10738" max="10738" width="4.8984375" style="83" bestFit="1" customWidth="1"/>
    <col min="10739" max="10739" width="5.69921875" style="83" bestFit="1" customWidth="1"/>
    <col min="10740" max="10740" width="4.8984375" style="83" bestFit="1" customWidth="1"/>
    <col min="10741" max="10741" width="4.3984375" style="83" bestFit="1" customWidth="1"/>
    <col min="10742" max="10742" width="5.3984375" style="83" bestFit="1" customWidth="1"/>
    <col min="10743" max="10743" width="5.5" style="83" customWidth="1"/>
    <col min="10744" max="10744" width="5.3984375" style="83" bestFit="1" customWidth="1"/>
    <col min="10745" max="10745" width="6" style="83" customWidth="1"/>
    <col min="10746" max="10746" width="5.09765625" style="83" customWidth="1"/>
    <col min="10747" max="10747" width="5.8984375" style="83" customWidth="1"/>
    <col min="10748" max="10748" width="7.3984375" style="83" bestFit="1" customWidth="1"/>
    <col min="10749" max="10750" width="6.3984375" style="83" bestFit="1" customWidth="1"/>
    <col min="10751" max="10760" width="6.3984375" style="83" customWidth="1"/>
    <col min="10761" max="10761" width="7.19921875" style="83" bestFit="1" customWidth="1"/>
    <col min="10762" max="10762" width="4.59765625" style="83" bestFit="1" customWidth="1"/>
    <col min="10763" max="10763" width="6.69921875" style="83" customWidth="1"/>
    <col min="10764" max="10764" width="5.8984375" style="83" bestFit="1" customWidth="1"/>
    <col min="10765" max="10765" width="5.69921875" style="83" bestFit="1" customWidth="1"/>
    <col min="10766" max="10766" width="4.8984375" style="83" bestFit="1" customWidth="1"/>
    <col min="10767" max="10767" width="5.69921875" style="83" bestFit="1" customWidth="1"/>
    <col min="10768" max="10768" width="4.8984375" style="83" bestFit="1" customWidth="1"/>
    <col min="10769" max="10769" width="5.69921875" style="83" bestFit="1" customWidth="1"/>
    <col min="10770" max="10770" width="5.3984375" style="83" bestFit="1" customWidth="1"/>
    <col min="10771" max="10771" width="6.3984375" style="83" bestFit="1" customWidth="1"/>
    <col min="10772" max="10772" width="8.8984375" style="83" customWidth="1"/>
    <col min="10773" max="10783" width="5.8984375" style="83" bestFit="1" customWidth="1"/>
    <col min="10784" max="10981" width="8.796875" style="83"/>
    <col min="10982" max="10982" width="8.3984375" style="83" customWidth="1"/>
    <col min="10983" max="10983" width="7" style="83" customWidth="1"/>
    <col min="10984" max="10984" width="5.3984375" style="83" bestFit="1" customWidth="1"/>
    <col min="10985" max="10985" width="6.8984375" style="83" bestFit="1" customWidth="1"/>
    <col min="10986" max="10986" width="7.8984375" style="83" bestFit="1" customWidth="1"/>
    <col min="10987" max="10988" width="6.8984375" style="83" customWidth="1"/>
    <col min="10989" max="10989" width="8.59765625" style="83" customWidth="1"/>
    <col min="10990" max="10990" width="9.09765625" style="83" customWidth="1"/>
    <col min="10991" max="10991" width="5.8984375" style="83" bestFit="1" customWidth="1"/>
    <col min="10992" max="10992" width="6.3984375" style="83" bestFit="1" customWidth="1"/>
    <col min="10993" max="10993" width="5.69921875" style="83" bestFit="1" customWidth="1"/>
    <col min="10994" max="10994" width="4.8984375" style="83" bestFit="1" customWidth="1"/>
    <col min="10995" max="10995" width="5.69921875" style="83" bestFit="1" customWidth="1"/>
    <col min="10996" max="10996" width="4.8984375" style="83" bestFit="1" customWidth="1"/>
    <col min="10997" max="10997" width="4.3984375" style="83" bestFit="1" customWidth="1"/>
    <col min="10998" max="10998" width="5.3984375" style="83" bestFit="1" customWidth="1"/>
    <col min="10999" max="10999" width="5.5" style="83" customWidth="1"/>
    <col min="11000" max="11000" width="5.3984375" style="83" bestFit="1" customWidth="1"/>
    <col min="11001" max="11001" width="6" style="83" customWidth="1"/>
    <col min="11002" max="11002" width="5.09765625" style="83" customWidth="1"/>
    <col min="11003" max="11003" width="5.8984375" style="83" customWidth="1"/>
    <col min="11004" max="11004" width="7.3984375" style="83" bestFit="1" customWidth="1"/>
    <col min="11005" max="11006" width="6.3984375" style="83" bestFit="1" customWidth="1"/>
    <col min="11007" max="11016" width="6.3984375" style="83" customWidth="1"/>
    <col min="11017" max="11017" width="7.19921875" style="83" bestFit="1" customWidth="1"/>
    <col min="11018" max="11018" width="4.59765625" style="83" bestFit="1" customWidth="1"/>
    <col min="11019" max="11019" width="6.69921875" style="83" customWidth="1"/>
    <col min="11020" max="11020" width="5.8984375" style="83" bestFit="1" customWidth="1"/>
    <col min="11021" max="11021" width="5.69921875" style="83" bestFit="1" customWidth="1"/>
    <col min="11022" max="11022" width="4.8984375" style="83" bestFit="1" customWidth="1"/>
    <col min="11023" max="11023" width="5.69921875" style="83" bestFit="1" customWidth="1"/>
    <col min="11024" max="11024" width="4.8984375" style="83" bestFit="1" customWidth="1"/>
    <col min="11025" max="11025" width="5.69921875" style="83" bestFit="1" customWidth="1"/>
    <col min="11026" max="11026" width="5.3984375" style="83" bestFit="1" customWidth="1"/>
    <col min="11027" max="11027" width="6.3984375" style="83" bestFit="1" customWidth="1"/>
    <col min="11028" max="11028" width="8.8984375" style="83" customWidth="1"/>
    <col min="11029" max="11039" width="5.8984375" style="83" bestFit="1" customWidth="1"/>
    <col min="11040" max="11237" width="8.796875" style="83"/>
    <col min="11238" max="11238" width="8.3984375" style="83" customWidth="1"/>
    <col min="11239" max="11239" width="7" style="83" customWidth="1"/>
    <col min="11240" max="11240" width="5.3984375" style="83" bestFit="1" customWidth="1"/>
    <col min="11241" max="11241" width="6.8984375" style="83" bestFit="1" customWidth="1"/>
    <col min="11242" max="11242" width="7.8984375" style="83" bestFit="1" customWidth="1"/>
    <col min="11243" max="11244" width="6.8984375" style="83" customWidth="1"/>
    <col min="11245" max="11245" width="8.59765625" style="83" customWidth="1"/>
    <col min="11246" max="11246" width="9.09765625" style="83" customWidth="1"/>
    <col min="11247" max="11247" width="5.8984375" style="83" bestFit="1" customWidth="1"/>
    <col min="11248" max="11248" width="6.3984375" style="83" bestFit="1" customWidth="1"/>
    <col min="11249" max="11249" width="5.69921875" style="83" bestFit="1" customWidth="1"/>
    <col min="11250" max="11250" width="4.8984375" style="83" bestFit="1" customWidth="1"/>
    <col min="11251" max="11251" width="5.69921875" style="83" bestFit="1" customWidth="1"/>
    <col min="11252" max="11252" width="4.8984375" style="83" bestFit="1" customWidth="1"/>
    <col min="11253" max="11253" width="4.3984375" style="83" bestFit="1" customWidth="1"/>
    <col min="11254" max="11254" width="5.3984375" style="83" bestFit="1" customWidth="1"/>
    <col min="11255" max="11255" width="5.5" style="83" customWidth="1"/>
    <col min="11256" max="11256" width="5.3984375" style="83" bestFit="1" customWidth="1"/>
    <col min="11257" max="11257" width="6" style="83" customWidth="1"/>
    <col min="11258" max="11258" width="5.09765625" style="83" customWidth="1"/>
    <col min="11259" max="11259" width="5.8984375" style="83" customWidth="1"/>
    <col min="11260" max="11260" width="7.3984375" style="83" bestFit="1" customWidth="1"/>
    <col min="11261" max="11262" width="6.3984375" style="83" bestFit="1" customWidth="1"/>
    <col min="11263" max="11272" width="6.3984375" style="83" customWidth="1"/>
    <col min="11273" max="11273" width="7.19921875" style="83" bestFit="1" customWidth="1"/>
    <col min="11274" max="11274" width="4.59765625" style="83" bestFit="1" customWidth="1"/>
    <col min="11275" max="11275" width="6.69921875" style="83" customWidth="1"/>
    <col min="11276" max="11276" width="5.8984375" style="83" bestFit="1" customWidth="1"/>
    <col min="11277" max="11277" width="5.69921875" style="83" bestFit="1" customWidth="1"/>
    <col min="11278" max="11278" width="4.8984375" style="83" bestFit="1" customWidth="1"/>
    <col min="11279" max="11279" width="5.69921875" style="83" bestFit="1" customWidth="1"/>
    <col min="11280" max="11280" width="4.8984375" style="83" bestFit="1" customWidth="1"/>
    <col min="11281" max="11281" width="5.69921875" style="83" bestFit="1" customWidth="1"/>
    <col min="11282" max="11282" width="5.3984375" style="83" bestFit="1" customWidth="1"/>
    <col min="11283" max="11283" width="6.3984375" style="83" bestFit="1" customWidth="1"/>
    <col min="11284" max="11284" width="8.8984375" style="83" customWidth="1"/>
    <col min="11285" max="11295" width="5.8984375" style="83" bestFit="1" customWidth="1"/>
    <col min="11296" max="11493" width="8.796875" style="83"/>
    <col min="11494" max="11494" width="8.3984375" style="83" customWidth="1"/>
    <col min="11495" max="11495" width="7" style="83" customWidth="1"/>
    <col min="11496" max="11496" width="5.3984375" style="83" bestFit="1" customWidth="1"/>
    <col min="11497" max="11497" width="6.8984375" style="83" bestFit="1" customWidth="1"/>
    <col min="11498" max="11498" width="7.8984375" style="83" bestFit="1" customWidth="1"/>
    <col min="11499" max="11500" width="6.8984375" style="83" customWidth="1"/>
    <col min="11501" max="11501" width="8.59765625" style="83" customWidth="1"/>
    <col min="11502" max="11502" width="9.09765625" style="83" customWidth="1"/>
    <col min="11503" max="11503" width="5.8984375" style="83" bestFit="1" customWidth="1"/>
    <col min="11504" max="11504" width="6.3984375" style="83" bestFit="1" customWidth="1"/>
    <col min="11505" max="11505" width="5.69921875" style="83" bestFit="1" customWidth="1"/>
    <col min="11506" max="11506" width="4.8984375" style="83" bestFit="1" customWidth="1"/>
    <col min="11507" max="11507" width="5.69921875" style="83" bestFit="1" customWidth="1"/>
    <col min="11508" max="11508" width="4.8984375" style="83" bestFit="1" customWidth="1"/>
    <col min="11509" max="11509" width="4.3984375" style="83" bestFit="1" customWidth="1"/>
    <col min="11510" max="11510" width="5.3984375" style="83" bestFit="1" customWidth="1"/>
    <col min="11511" max="11511" width="5.5" style="83" customWidth="1"/>
    <col min="11512" max="11512" width="5.3984375" style="83" bestFit="1" customWidth="1"/>
    <col min="11513" max="11513" width="6" style="83" customWidth="1"/>
    <col min="11514" max="11514" width="5.09765625" style="83" customWidth="1"/>
    <col min="11515" max="11515" width="5.8984375" style="83" customWidth="1"/>
    <col min="11516" max="11516" width="7.3984375" style="83" bestFit="1" customWidth="1"/>
    <col min="11517" max="11518" width="6.3984375" style="83" bestFit="1" customWidth="1"/>
    <col min="11519" max="11528" width="6.3984375" style="83" customWidth="1"/>
    <col min="11529" max="11529" width="7.19921875" style="83" bestFit="1" customWidth="1"/>
    <col min="11530" max="11530" width="4.59765625" style="83" bestFit="1" customWidth="1"/>
    <col min="11531" max="11531" width="6.69921875" style="83" customWidth="1"/>
    <col min="11532" max="11532" width="5.8984375" style="83" bestFit="1" customWidth="1"/>
    <col min="11533" max="11533" width="5.69921875" style="83" bestFit="1" customWidth="1"/>
    <col min="11534" max="11534" width="4.8984375" style="83" bestFit="1" customWidth="1"/>
    <col min="11535" max="11535" width="5.69921875" style="83" bestFit="1" customWidth="1"/>
    <col min="11536" max="11536" width="4.8984375" style="83" bestFit="1" customWidth="1"/>
    <col min="11537" max="11537" width="5.69921875" style="83" bestFit="1" customWidth="1"/>
    <col min="11538" max="11538" width="5.3984375" style="83" bestFit="1" customWidth="1"/>
    <col min="11539" max="11539" width="6.3984375" style="83" bestFit="1" customWidth="1"/>
    <col min="11540" max="11540" width="8.8984375" style="83" customWidth="1"/>
    <col min="11541" max="11551" width="5.8984375" style="83" bestFit="1" customWidth="1"/>
    <col min="11552" max="11749" width="8.796875" style="83"/>
    <col min="11750" max="11750" width="8.3984375" style="83" customWidth="1"/>
    <col min="11751" max="11751" width="7" style="83" customWidth="1"/>
    <col min="11752" max="11752" width="5.3984375" style="83" bestFit="1" customWidth="1"/>
    <col min="11753" max="11753" width="6.8984375" style="83" bestFit="1" customWidth="1"/>
    <col min="11754" max="11754" width="7.8984375" style="83" bestFit="1" customWidth="1"/>
    <col min="11755" max="11756" width="6.8984375" style="83" customWidth="1"/>
    <col min="11757" max="11757" width="8.59765625" style="83" customWidth="1"/>
    <col min="11758" max="11758" width="9.09765625" style="83" customWidth="1"/>
    <col min="11759" max="11759" width="5.8984375" style="83" bestFit="1" customWidth="1"/>
    <col min="11760" max="11760" width="6.3984375" style="83" bestFit="1" customWidth="1"/>
    <col min="11761" max="11761" width="5.69921875" style="83" bestFit="1" customWidth="1"/>
    <col min="11762" max="11762" width="4.8984375" style="83" bestFit="1" customWidth="1"/>
    <col min="11763" max="11763" width="5.69921875" style="83" bestFit="1" customWidth="1"/>
    <col min="11764" max="11764" width="4.8984375" style="83" bestFit="1" customWidth="1"/>
    <col min="11765" max="11765" width="4.3984375" style="83" bestFit="1" customWidth="1"/>
    <col min="11766" max="11766" width="5.3984375" style="83" bestFit="1" customWidth="1"/>
    <col min="11767" max="11767" width="5.5" style="83" customWidth="1"/>
    <col min="11768" max="11768" width="5.3984375" style="83" bestFit="1" customWidth="1"/>
    <col min="11769" max="11769" width="6" style="83" customWidth="1"/>
    <col min="11770" max="11770" width="5.09765625" style="83" customWidth="1"/>
    <col min="11771" max="11771" width="5.8984375" style="83" customWidth="1"/>
    <col min="11772" max="11772" width="7.3984375" style="83" bestFit="1" customWidth="1"/>
    <col min="11773" max="11774" width="6.3984375" style="83" bestFit="1" customWidth="1"/>
    <col min="11775" max="11784" width="6.3984375" style="83" customWidth="1"/>
    <col min="11785" max="11785" width="7.19921875" style="83" bestFit="1" customWidth="1"/>
    <col min="11786" max="11786" width="4.59765625" style="83" bestFit="1" customWidth="1"/>
    <col min="11787" max="11787" width="6.69921875" style="83" customWidth="1"/>
    <col min="11788" max="11788" width="5.8984375" style="83" bestFit="1" customWidth="1"/>
    <col min="11789" max="11789" width="5.69921875" style="83" bestFit="1" customWidth="1"/>
    <col min="11790" max="11790" width="4.8984375" style="83" bestFit="1" customWidth="1"/>
    <col min="11791" max="11791" width="5.69921875" style="83" bestFit="1" customWidth="1"/>
    <col min="11792" max="11792" width="4.8984375" style="83" bestFit="1" customWidth="1"/>
    <col min="11793" max="11793" width="5.69921875" style="83" bestFit="1" customWidth="1"/>
    <col min="11794" max="11794" width="5.3984375" style="83" bestFit="1" customWidth="1"/>
    <col min="11795" max="11795" width="6.3984375" style="83" bestFit="1" customWidth="1"/>
    <col min="11796" max="11796" width="8.8984375" style="83" customWidth="1"/>
    <col min="11797" max="11807" width="5.8984375" style="83" bestFit="1" customWidth="1"/>
    <col min="11808" max="12005" width="8.796875" style="83"/>
    <col min="12006" max="12006" width="8.3984375" style="83" customWidth="1"/>
    <col min="12007" max="12007" width="7" style="83" customWidth="1"/>
    <col min="12008" max="12008" width="5.3984375" style="83" bestFit="1" customWidth="1"/>
    <col min="12009" max="12009" width="6.8984375" style="83" bestFit="1" customWidth="1"/>
    <col min="12010" max="12010" width="7.8984375" style="83" bestFit="1" customWidth="1"/>
    <col min="12011" max="12012" width="6.8984375" style="83" customWidth="1"/>
    <col min="12013" max="12013" width="8.59765625" style="83" customWidth="1"/>
    <col min="12014" max="12014" width="9.09765625" style="83" customWidth="1"/>
    <col min="12015" max="12015" width="5.8984375" style="83" bestFit="1" customWidth="1"/>
    <col min="12016" max="12016" width="6.3984375" style="83" bestFit="1" customWidth="1"/>
    <col min="12017" max="12017" width="5.69921875" style="83" bestFit="1" customWidth="1"/>
    <col min="12018" max="12018" width="4.8984375" style="83" bestFit="1" customWidth="1"/>
    <col min="12019" max="12019" width="5.69921875" style="83" bestFit="1" customWidth="1"/>
    <col min="12020" max="12020" width="4.8984375" style="83" bestFit="1" customWidth="1"/>
    <col min="12021" max="12021" width="4.3984375" style="83" bestFit="1" customWidth="1"/>
    <col min="12022" max="12022" width="5.3984375" style="83" bestFit="1" customWidth="1"/>
    <col min="12023" max="12023" width="5.5" style="83" customWidth="1"/>
    <col min="12024" max="12024" width="5.3984375" style="83" bestFit="1" customWidth="1"/>
    <col min="12025" max="12025" width="6" style="83" customWidth="1"/>
    <col min="12026" max="12026" width="5.09765625" style="83" customWidth="1"/>
    <col min="12027" max="12027" width="5.8984375" style="83" customWidth="1"/>
    <col min="12028" max="12028" width="7.3984375" style="83" bestFit="1" customWidth="1"/>
    <col min="12029" max="12030" width="6.3984375" style="83" bestFit="1" customWidth="1"/>
    <col min="12031" max="12040" width="6.3984375" style="83" customWidth="1"/>
    <col min="12041" max="12041" width="7.19921875" style="83" bestFit="1" customWidth="1"/>
    <col min="12042" max="12042" width="4.59765625" style="83" bestFit="1" customWidth="1"/>
    <col min="12043" max="12043" width="6.69921875" style="83" customWidth="1"/>
    <col min="12044" max="12044" width="5.8984375" style="83" bestFit="1" customWidth="1"/>
    <col min="12045" max="12045" width="5.69921875" style="83" bestFit="1" customWidth="1"/>
    <col min="12046" max="12046" width="4.8984375" style="83" bestFit="1" customWidth="1"/>
    <col min="12047" max="12047" width="5.69921875" style="83" bestFit="1" customWidth="1"/>
    <col min="12048" max="12048" width="4.8984375" style="83" bestFit="1" customWidth="1"/>
    <col min="12049" max="12049" width="5.69921875" style="83" bestFit="1" customWidth="1"/>
    <col min="12050" max="12050" width="5.3984375" style="83" bestFit="1" customWidth="1"/>
    <col min="12051" max="12051" width="6.3984375" style="83" bestFit="1" customWidth="1"/>
    <col min="12052" max="12052" width="8.8984375" style="83" customWidth="1"/>
    <col min="12053" max="12063" width="5.8984375" style="83" bestFit="1" customWidth="1"/>
    <col min="12064" max="12261" width="8.796875" style="83"/>
    <col min="12262" max="12262" width="8.3984375" style="83" customWidth="1"/>
    <col min="12263" max="12263" width="7" style="83" customWidth="1"/>
    <col min="12264" max="12264" width="5.3984375" style="83" bestFit="1" customWidth="1"/>
    <col min="12265" max="12265" width="6.8984375" style="83" bestFit="1" customWidth="1"/>
    <col min="12266" max="12266" width="7.8984375" style="83" bestFit="1" customWidth="1"/>
    <col min="12267" max="12268" width="6.8984375" style="83" customWidth="1"/>
    <col min="12269" max="12269" width="8.59765625" style="83" customWidth="1"/>
    <col min="12270" max="12270" width="9.09765625" style="83" customWidth="1"/>
    <col min="12271" max="12271" width="5.8984375" style="83" bestFit="1" customWidth="1"/>
    <col min="12272" max="12272" width="6.3984375" style="83" bestFit="1" customWidth="1"/>
    <col min="12273" max="12273" width="5.69921875" style="83" bestFit="1" customWidth="1"/>
    <col min="12274" max="12274" width="4.8984375" style="83" bestFit="1" customWidth="1"/>
    <col min="12275" max="12275" width="5.69921875" style="83" bestFit="1" customWidth="1"/>
    <col min="12276" max="12276" width="4.8984375" style="83" bestFit="1" customWidth="1"/>
    <col min="12277" max="12277" width="4.3984375" style="83" bestFit="1" customWidth="1"/>
    <col min="12278" max="12278" width="5.3984375" style="83" bestFit="1" customWidth="1"/>
    <col min="12279" max="12279" width="5.5" style="83" customWidth="1"/>
    <col min="12280" max="12280" width="5.3984375" style="83" bestFit="1" customWidth="1"/>
    <col min="12281" max="12281" width="6" style="83" customWidth="1"/>
    <col min="12282" max="12282" width="5.09765625" style="83" customWidth="1"/>
    <col min="12283" max="12283" width="5.8984375" style="83" customWidth="1"/>
    <col min="12284" max="12284" width="7.3984375" style="83" bestFit="1" customWidth="1"/>
    <col min="12285" max="12286" width="6.3984375" style="83" bestFit="1" customWidth="1"/>
    <col min="12287" max="12296" width="6.3984375" style="83" customWidth="1"/>
    <col min="12297" max="12297" width="7.19921875" style="83" bestFit="1" customWidth="1"/>
    <col min="12298" max="12298" width="4.59765625" style="83" bestFit="1" customWidth="1"/>
    <col min="12299" max="12299" width="6.69921875" style="83" customWidth="1"/>
    <col min="12300" max="12300" width="5.8984375" style="83" bestFit="1" customWidth="1"/>
    <col min="12301" max="12301" width="5.69921875" style="83" bestFit="1" customWidth="1"/>
    <col min="12302" max="12302" width="4.8984375" style="83" bestFit="1" customWidth="1"/>
    <col min="12303" max="12303" width="5.69921875" style="83" bestFit="1" customWidth="1"/>
    <col min="12304" max="12304" width="4.8984375" style="83" bestFit="1" customWidth="1"/>
    <col min="12305" max="12305" width="5.69921875" style="83" bestFit="1" customWidth="1"/>
    <col min="12306" max="12306" width="5.3984375" style="83" bestFit="1" customWidth="1"/>
    <col min="12307" max="12307" width="6.3984375" style="83" bestFit="1" customWidth="1"/>
    <col min="12308" max="12308" width="8.8984375" style="83" customWidth="1"/>
    <col min="12309" max="12319" width="5.8984375" style="83" bestFit="1" customWidth="1"/>
    <col min="12320" max="12517" width="8.796875" style="83"/>
    <col min="12518" max="12518" width="8.3984375" style="83" customWidth="1"/>
    <col min="12519" max="12519" width="7" style="83" customWidth="1"/>
    <col min="12520" max="12520" width="5.3984375" style="83" bestFit="1" customWidth="1"/>
    <col min="12521" max="12521" width="6.8984375" style="83" bestFit="1" customWidth="1"/>
    <col min="12522" max="12522" width="7.8984375" style="83" bestFit="1" customWidth="1"/>
    <col min="12523" max="12524" width="6.8984375" style="83" customWidth="1"/>
    <col min="12525" max="12525" width="8.59765625" style="83" customWidth="1"/>
    <col min="12526" max="12526" width="9.09765625" style="83" customWidth="1"/>
    <col min="12527" max="12527" width="5.8984375" style="83" bestFit="1" customWidth="1"/>
    <col min="12528" max="12528" width="6.3984375" style="83" bestFit="1" customWidth="1"/>
    <col min="12529" max="12529" width="5.69921875" style="83" bestFit="1" customWidth="1"/>
    <col min="12530" max="12530" width="4.8984375" style="83" bestFit="1" customWidth="1"/>
    <col min="12531" max="12531" width="5.69921875" style="83" bestFit="1" customWidth="1"/>
    <col min="12532" max="12532" width="4.8984375" style="83" bestFit="1" customWidth="1"/>
    <col min="12533" max="12533" width="4.3984375" style="83" bestFit="1" customWidth="1"/>
    <col min="12534" max="12534" width="5.3984375" style="83" bestFit="1" customWidth="1"/>
    <col min="12535" max="12535" width="5.5" style="83" customWidth="1"/>
    <col min="12536" max="12536" width="5.3984375" style="83" bestFit="1" customWidth="1"/>
    <col min="12537" max="12537" width="6" style="83" customWidth="1"/>
    <col min="12538" max="12538" width="5.09765625" style="83" customWidth="1"/>
    <col min="12539" max="12539" width="5.8984375" style="83" customWidth="1"/>
    <col min="12540" max="12540" width="7.3984375" style="83" bestFit="1" customWidth="1"/>
    <col min="12541" max="12542" width="6.3984375" style="83" bestFit="1" customWidth="1"/>
    <col min="12543" max="12552" width="6.3984375" style="83" customWidth="1"/>
    <col min="12553" max="12553" width="7.19921875" style="83" bestFit="1" customWidth="1"/>
    <col min="12554" max="12554" width="4.59765625" style="83" bestFit="1" customWidth="1"/>
    <col min="12555" max="12555" width="6.69921875" style="83" customWidth="1"/>
    <col min="12556" max="12556" width="5.8984375" style="83" bestFit="1" customWidth="1"/>
    <col min="12557" max="12557" width="5.69921875" style="83" bestFit="1" customWidth="1"/>
    <col min="12558" max="12558" width="4.8984375" style="83" bestFit="1" customWidth="1"/>
    <col min="12559" max="12559" width="5.69921875" style="83" bestFit="1" customWidth="1"/>
    <col min="12560" max="12560" width="4.8984375" style="83" bestFit="1" customWidth="1"/>
    <col min="12561" max="12561" width="5.69921875" style="83" bestFit="1" customWidth="1"/>
    <col min="12562" max="12562" width="5.3984375" style="83" bestFit="1" customWidth="1"/>
    <col min="12563" max="12563" width="6.3984375" style="83" bestFit="1" customWidth="1"/>
    <col min="12564" max="12564" width="8.8984375" style="83" customWidth="1"/>
    <col min="12565" max="12575" width="5.8984375" style="83" bestFit="1" customWidth="1"/>
    <col min="12576" max="12773" width="8.796875" style="83"/>
    <col min="12774" max="12774" width="8.3984375" style="83" customWidth="1"/>
    <col min="12775" max="12775" width="7" style="83" customWidth="1"/>
    <col min="12776" max="12776" width="5.3984375" style="83" bestFit="1" customWidth="1"/>
    <col min="12777" max="12777" width="6.8984375" style="83" bestFit="1" customWidth="1"/>
    <col min="12778" max="12778" width="7.8984375" style="83" bestFit="1" customWidth="1"/>
    <col min="12779" max="12780" width="6.8984375" style="83" customWidth="1"/>
    <col min="12781" max="12781" width="8.59765625" style="83" customWidth="1"/>
    <col min="12782" max="12782" width="9.09765625" style="83" customWidth="1"/>
    <col min="12783" max="12783" width="5.8984375" style="83" bestFit="1" customWidth="1"/>
    <col min="12784" max="12784" width="6.3984375" style="83" bestFit="1" customWidth="1"/>
    <col min="12785" max="12785" width="5.69921875" style="83" bestFit="1" customWidth="1"/>
    <col min="12786" max="12786" width="4.8984375" style="83" bestFit="1" customWidth="1"/>
    <col min="12787" max="12787" width="5.69921875" style="83" bestFit="1" customWidth="1"/>
    <col min="12788" max="12788" width="4.8984375" style="83" bestFit="1" customWidth="1"/>
    <col min="12789" max="12789" width="4.3984375" style="83" bestFit="1" customWidth="1"/>
    <col min="12790" max="12790" width="5.3984375" style="83" bestFit="1" customWidth="1"/>
    <col min="12791" max="12791" width="5.5" style="83" customWidth="1"/>
    <col min="12792" max="12792" width="5.3984375" style="83" bestFit="1" customWidth="1"/>
    <col min="12793" max="12793" width="6" style="83" customWidth="1"/>
    <col min="12794" max="12794" width="5.09765625" style="83" customWidth="1"/>
    <col min="12795" max="12795" width="5.8984375" style="83" customWidth="1"/>
    <col min="12796" max="12796" width="7.3984375" style="83" bestFit="1" customWidth="1"/>
    <col min="12797" max="12798" width="6.3984375" style="83" bestFit="1" customWidth="1"/>
    <col min="12799" max="12808" width="6.3984375" style="83" customWidth="1"/>
    <col min="12809" max="12809" width="7.19921875" style="83" bestFit="1" customWidth="1"/>
    <col min="12810" max="12810" width="4.59765625" style="83" bestFit="1" customWidth="1"/>
    <col min="12811" max="12811" width="6.69921875" style="83" customWidth="1"/>
    <col min="12812" max="12812" width="5.8984375" style="83" bestFit="1" customWidth="1"/>
    <col min="12813" max="12813" width="5.69921875" style="83" bestFit="1" customWidth="1"/>
    <col min="12814" max="12814" width="4.8984375" style="83" bestFit="1" customWidth="1"/>
    <col min="12815" max="12815" width="5.69921875" style="83" bestFit="1" customWidth="1"/>
    <col min="12816" max="12816" width="4.8984375" style="83" bestFit="1" customWidth="1"/>
    <col min="12817" max="12817" width="5.69921875" style="83" bestFit="1" customWidth="1"/>
    <col min="12818" max="12818" width="5.3984375" style="83" bestFit="1" customWidth="1"/>
    <col min="12819" max="12819" width="6.3984375" style="83" bestFit="1" customWidth="1"/>
    <col min="12820" max="12820" width="8.8984375" style="83" customWidth="1"/>
    <col min="12821" max="12831" width="5.8984375" style="83" bestFit="1" customWidth="1"/>
    <col min="12832" max="13029" width="8.796875" style="83"/>
    <col min="13030" max="13030" width="8.3984375" style="83" customWidth="1"/>
    <col min="13031" max="13031" width="7" style="83" customWidth="1"/>
    <col min="13032" max="13032" width="5.3984375" style="83" bestFit="1" customWidth="1"/>
    <col min="13033" max="13033" width="6.8984375" style="83" bestFit="1" customWidth="1"/>
    <col min="13034" max="13034" width="7.8984375" style="83" bestFit="1" customWidth="1"/>
    <col min="13035" max="13036" width="6.8984375" style="83" customWidth="1"/>
    <col min="13037" max="13037" width="8.59765625" style="83" customWidth="1"/>
    <col min="13038" max="13038" width="9.09765625" style="83" customWidth="1"/>
    <col min="13039" max="13039" width="5.8984375" style="83" bestFit="1" customWidth="1"/>
    <col min="13040" max="13040" width="6.3984375" style="83" bestFit="1" customWidth="1"/>
    <col min="13041" max="13041" width="5.69921875" style="83" bestFit="1" customWidth="1"/>
    <col min="13042" max="13042" width="4.8984375" style="83" bestFit="1" customWidth="1"/>
    <col min="13043" max="13043" width="5.69921875" style="83" bestFit="1" customWidth="1"/>
    <col min="13044" max="13044" width="4.8984375" style="83" bestFit="1" customWidth="1"/>
    <col min="13045" max="13045" width="4.3984375" style="83" bestFit="1" customWidth="1"/>
    <col min="13046" max="13046" width="5.3984375" style="83" bestFit="1" customWidth="1"/>
    <col min="13047" max="13047" width="5.5" style="83" customWidth="1"/>
    <col min="13048" max="13048" width="5.3984375" style="83" bestFit="1" customWidth="1"/>
    <col min="13049" max="13049" width="6" style="83" customWidth="1"/>
    <col min="13050" max="13050" width="5.09765625" style="83" customWidth="1"/>
    <col min="13051" max="13051" width="5.8984375" style="83" customWidth="1"/>
    <col min="13052" max="13052" width="7.3984375" style="83" bestFit="1" customWidth="1"/>
    <col min="13053" max="13054" width="6.3984375" style="83" bestFit="1" customWidth="1"/>
    <col min="13055" max="13064" width="6.3984375" style="83" customWidth="1"/>
    <col min="13065" max="13065" width="7.19921875" style="83" bestFit="1" customWidth="1"/>
    <col min="13066" max="13066" width="4.59765625" style="83" bestFit="1" customWidth="1"/>
    <col min="13067" max="13067" width="6.69921875" style="83" customWidth="1"/>
    <col min="13068" max="13068" width="5.8984375" style="83" bestFit="1" customWidth="1"/>
    <col min="13069" max="13069" width="5.69921875" style="83" bestFit="1" customWidth="1"/>
    <col min="13070" max="13070" width="4.8984375" style="83" bestFit="1" customWidth="1"/>
    <col min="13071" max="13071" width="5.69921875" style="83" bestFit="1" customWidth="1"/>
    <col min="13072" max="13072" width="4.8984375" style="83" bestFit="1" customWidth="1"/>
    <col min="13073" max="13073" width="5.69921875" style="83" bestFit="1" customWidth="1"/>
    <col min="13074" max="13074" width="5.3984375" style="83" bestFit="1" customWidth="1"/>
    <col min="13075" max="13075" width="6.3984375" style="83" bestFit="1" customWidth="1"/>
    <col min="13076" max="13076" width="8.8984375" style="83" customWidth="1"/>
    <col min="13077" max="13087" width="5.8984375" style="83" bestFit="1" customWidth="1"/>
    <col min="13088" max="13285" width="8.796875" style="83"/>
    <col min="13286" max="13286" width="8.3984375" style="83" customWidth="1"/>
    <col min="13287" max="13287" width="7" style="83" customWidth="1"/>
    <col min="13288" max="13288" width="5.3984375" style="83" bestFit="1" customWidth="1"/>
    <col min="13289" max="13289" width="6.8984375" style="83" bestFit="1" customWidth="1"/>
    <col min="13290" max="13290" width="7.8984375" style="83" bestFit="1" customWidth="1"/>
    <col min="13291" max="13292" width="6.8984375" style="83" customWidth="1"/>
    <col min="13293" max="13293" width="8.59765625" style="83" customWidth="1"/>
    <col min="13294" max="13294" width="9.09765625" style="83" customWidth="1"/>
    <col min="13295" max="13295" width="5.8984375" style="83" bestFit="1" customWidth="1"/>
    <col min="13296" max="13296" width="6.3984375" style="83" bestFit="1" customWidth="1"/>
    <col min="13297" max="13297" width="5.69921875" style="83" bestFit="1" customWidth="1"/>
    <col min="13298" max="13298" width="4.8984375" style="83" bestFit="1" customWidth="1"/>
    <col min="13299" max="13299" width="5.69921875" style="83" bestFit="1" customWidth="1"/>
    <col min="13300" max="13300" width="4.8984375" style="83" bestFit="1" customWidth="1"/>
    <col min="13301" max="13301" width="4.3984375" style="83" bestFit="1" customWidth="1"/>
    <col min="13302" max="13302" width="5.3984375" style="83" bestFit="1" customWidth="1"/>
    <col min="13303" max="13303" width="5.5" style="83" customWidth="1"/>
    <col min="13304" max="13304" width="5.3984375" style="83" bestFit="1" customWidth="1"/>
    <col min="13305" max="13305" width="6" style="83" customWidth="1"/>
    <col min="13306" max="13306" width="5.09765625" style="83" customWidth="1"/>
    <col min="13307" max="13307" width="5.8984375" style="83" customWidth="1"/>
    <col min="13308" max="13308" width="7.3984375" style="83" bestFit="1" customWidth="1"/>
    <col min="13309" max="13310" width="6.3984375" style="83" bestFit="1" customWidth="1"/>
    <col min="13311" max="13320" width="6.3984375" style="83" customWidth="1"/>
    <col min="13321" max="13321" width="7.19921875" style="83" bestFit="1" customWidth="1"/>
    <col min="13322" max="13322" width="4.59765625" style="83" bestFit="1" customWidth="1"/>
    <col min="13323" max="13323" width="6.69921875" style="83" customWidth="1"/>
    <col min="13324" max="13324" width="5.8984375" style="83" bestFit="1" customWidth="1"/>
    <col min="13325" max="13325" width="5.69921875" style="83" bestFit="1" customWidth="1"/>
    <col min="13326" max="13326" width="4.8984375" style="83" bestFit="1" customWidth="1"/>
    <col min="13327" max="13327" width="5.69921875" style="83" bestFit="1" customWidth="1"/>
    <col min="13328" max="13328" width="4.8984375" style="83" bestFit="1" customWidth="1"/>
    <col min="13329" max="13329" width="5.69921875" style="83" bestFit="1" customWidth="1"/>
    <col min="13330" max="13330" width="5.3984375" style="83" bestFit="1" customWidth="1"/>
    <col min="13331" max="13331" width="6.3984375" style="83" bestFit="1" customWidth="1"/>
    <col min="13332" max="13332" width="8.8984375" style="83" customWidth="1"/>
    <col min="13333" max="13343" width="5.8984375" style="83" bestFit="1" customWidth="1"/>
    <col min="13344" max="13541" width="8.796875" style="83"/>
    <col min="13542" max="13542" width="8.3984375" style="83" customWidth="1"/>
    <col min="13543" max="13543" width="7" style="83" customWidth="1"/>
    <col min="13544" max="13544" width="5.3984375" style="83" bestFit="1" customWidth="1"/>
    <col min="13545" max="13545" width="6.8984375" style="83" bestFit="1" customWidth="1"/>
    <col min="13546" max="13546" width="7.8984375" style="83" bestFit="1" customWidth="1"/>
    <col min="13547" max="13548" width="6.8984375" style="83" customWidth="1"/>
    <col min="13549" max="13549" width="8.59765625" style="83" customWidth="1"/>
    <col min="13550" max="13550" width="9.09765625" style="83" customWidth="1"/>
    <col min="13551" max="13551" width="5.8984375" style="83" bestFit="1" customWidth="1"/>
    <col min="13552" max="13552" width="6.3984375" style="83" bestFit="1" customWidth="1"/>
    <col min="13553" max="13553" width="5.69921875" style="83" bestFit="1" customWidth="1"/>
    <col min="13554" max="13554" width="4.8984375" style="83" bestFit="1" customWidth="1"/>
    <col min="13555" max="13555" width="5.69921875" style="83" bestFit="1" customWidth="1"/>
    <col min="13556" max="13556" width="4.8984375" style="83" bestFit="1" customWidth="1"/>
    <col min="13557" max="13557" width="4.3984375" style="83" bestFit="1" customWidth="1"/>
    <col min="13558" max="13558" width="5.3984375" style="83" bestFit="1" customWidth="1"/>
    <col min="13559" max="13559" width="5.5" style="83" customWidth="1"/>
    <col min="13560" max="13560" width="5.3984375" style="83" bestFit="1" customWidth="1"/>
    <col min="13561" max="13561" width="6" style="83" customWidth="1"/>
    <col min="13562" max="13562" width="5.09765625" style="83" customWidth="1"/>
    <col min="13563" max="13563" width="5.8984375" style="83" customWidth="1"/>
    <col min="13564" max="13564" width="7.3984375" style="83" bestFit="1" customWidth="1"/>
    <col min="13565" max="13566" width="6.3984375" style="83" bestFit="1" customWidth="1"/>
    <col min="13567" max="13576" width="6.3984375" style="83" customWidth="1"/>
    <col min="13577" max="13577" width="7.19921875" style="83" bestFit="1" customWidth="1"/>
    <col min="13578" max="13578" width="4.59765625" style="83" bestFit="1" customWidth="1"/>
    <col min="13579" max="13579" width="6.69921875" style="83" customWidth="1"/>
    <col min="13580" max="13580" width="5.8984375" style="83" bestFit="1" customWidth="1"/>
    <col min="13581" max="13581" width="5.69921875" style="83" bestFit="1" customWidth="1"/>
    <col min="13582" max="13582" width="4.8984375" style="83" bestFit="1" customWidth="1"/>
    <col min="13583" max="13583" width="5.69921875" style="83" bestFit="1" customWidth="1"/>
    <col min="13584" max="13584" width="4.8984375" style="83" bestFit="1" customWidth="1"/>
    <col min="13585" max="13585" width="5.69921875" style="83" bestFit="1" customWidth="1"/>
    <col min="13586" max="13586" width="5.3984375" style="83" bestFit="1" customWidth="1"/>
    <col min="13587" max="13587" width="6.3984375" style="83" bestFit="1" customWidth="1"/>
    <col min="13588" max="13588" width="8.8984375" style="83" customWidth="1"/>
    <col min="13589" max="13599" width="5.8984375" style="83" bestFit="1" customWidth="1"/>
    <col min="13600" max="13797" width="8.796875" style="83"/>
    <col min="13798" max="13798" width="8.3984375" style="83" customWidth="1"/>
    <col min="13799" max="13799" width="7" style="83" customWidth="1"/>
    <col min="13800" max="13800" width="5.3984375" style="83" bestFit="1" customWidth="1"/>
    <col min="13801" max="13801" width="6.8984375" style="83" bestFit="1" customWidth="1"/>
    <col min="13802" max="13802" width="7.8984375" style="83" bestFit="1" customWidth="1"/>
    <col min="13803" max="13804" width="6.8984375" style="83" customWidth="1"/>
    <col min="13805" max="13805" width="8.59765625" style="83" customWidth="1"/>
    <col min="13806" max="13806" width="9.09765625" style="83" customWidth="1"/>
    <col min="13807" max="13807" width="5.8984375" style="83" bestFit="1" customWidth="1"/>
    <col min="13808" max="13808" width="6.3984375" style="83" bestFit="1" customWidth="1"/>
    <col min="13809" max="13809" width="5.69921875" style="83" bestFit="1" customWidth="1"/>
    <col min="13810" max="13810" width="4.8984375" style="83" bestFit="1" customWidth="1"/>
    <col min="13811" max="13811" width="5.69921875" style="83" bestFit="1" customWidth="1"/>
    <col min="13812" max="13812" width="4.8984375" style="83" bestFit="1" customWidth="1"/>
    <col min="13813" max="13813" width="4.3984375" style="83" bestFit="1" customWidth="1"/>
    <col min="13814" max="13814" width="5.3984375" style="83" bestFit="1" customWidth="1"/>
    <col min="13815" max="13815" width="5.5" style="83" customWidth="1"/>
    <col min="13816" max="13816" width="5.3984375" style="83" bestFit="1" customWidth="1"/>
    <col min="13817" max="13817" width="6" style="83" customWidth="1"/>
    <col min="13818" max="13818" width="5.09765625" style="83" customWidth="1"/>
    <col min="13819" max="13819" width="5.8984375" style="83" customWidth="1"/>
    <col min="13820" max="13820" width="7.3984375" style="83" bestFit="1" customWidth="1"/>
    <col min="13821" max="13822" width="6.3984375" style="83" bestFit="1" customWidth="1"/>
    <col min="13823" max="13832" width="6.3984375" style="83" customWidth="1"/>
    <col min="13833" max="13833" width="7.19921875" style="83" bestFit="1" customWidth="1"/>
    <col min="13834" max="13834" width="4.59765625" style="83" bestFit="1" customWidth="1"/>
    <col min="13835" max="13835" width="6.69921875" style="83" customWidth="1"/>
    <col min="13836" max="13836" width="5.8984375" style="83" bestFit="1" customWidth="1"/>
    <col min="13837" max="13837" width="5.69921875" style="83" bestFit="1" customWidth="1"/>
    <col min="13838" max="13838" width="4.8984375" style="83" bestFit="1" customWidth="1"/>
    <col min="13839" max="13839" width="5.69921875" style="83" bestFit="1" customWidth="1"/>
    <col min="13840" max="13840" width="4.8984375" style="83" bestFit="1" customWidth="1"/>
    <col min="13841" max="13841" width="5.69921875" style="83" bestFit="1" customWidth="1"/>
    <col min="13842" max="13842" width="5.3984375" style="83" bestFit="1" customWidth="1"/>
    <col min="13843" max="13843" width="6.3984375" style="83" bestFit="1" customWidth="1"/>
    <col min="13844" max="13844" width="8.8984375" style="83" customWidth="1"/>
    <col min="13845" max="13855" width="5.8984375" style="83" bestFit="1" customWidth="1"/>
    <col min="13856" max="14053" width="8.796875" style="83"/>
    <col min="14054" max="14054" width="8.3984375" style="83" customWidth="1"/>
    <col min="14055" max="14055" width="7" style="83" customWidth="1"/>
    <col min="14056" max="14056" width="5.3984375" style="83" bestFit="1" customWidth="1"/>
    <col min="14057" max="14057" width="6.8984375" style="83" bestFit="1" customWidth="1"/>
    <col min="14058" max="14058" width="7.8984375" style="83" bestFit="1" customWidth="1"/>
    <col min="14059" max="14060" width="6.8984375" style="83" customWidth="1"/>
    <col min="14061" max="14061" width="8.59765625" style="83" customWidth="1"/>
    <col min="14062" max="14062" width="9.09765625" style="83" customWidth="1"/>
    <col min="14063" max="14063" width="5.8984375" style="83" bestFit="1" customWidth="1"/>
    <col min="14064" max="14064" width="6.3984375" style="83" bestFit="1" customWidth="1"/>
    <col min="14065" max="14065" width="5.69921875" style="83" bestFit="1" customWidth="1"/>
    <col min="14066" max="14066" width="4.8984375" style="83" bestFit="1" customWidth="1"/>
    <col min="14067" max="14067" width="5.69921875" style="83" bestFit="1" customWidth="1"/>
    <col min="14068" max="14068" width="4.8984375" style="83" bestFit="1" customWidth="1"/>
    <col min="14069" max="14069" width="4.3984375" style="83" bestFit="1" customWidth="1"/>
    <col min="14070" max="14070" width="5.3984375" style="83" bestFit="1" customWidth="1"/>
    <col min="14071" max="14071" width="5.5" style="83" customWidth="1"/>
    <col min="14072" max="14072" width="5.3984375" style="83" bestFit="1" customWidth="1"/>
    <col min="14073" max="14073" width="6" style="83" customWidth="1"/>
    <col min="14074" max="14074" width="5.09765625" style="83" customWidth="1"/>
    <col min="14075" max="14075" width="5.8984375" style="83" customWidth="1"/>
    <col min="14076" max="14076" width="7.3984375" style="83" bestFit="1" customWidth="1"/>
    <col min="14077" max="14078" width="6.3984375" style="83" bestFit="1" customWidth="1"/>
    <col min="14079" max="14088" width="6.3984375" style="83" customWidth="1"/>
    <col min="14089" max="14089" width="7.19921875" style="83" bestFit="1" customWidth="1"/>
    <col min="14090" max="14090" width="4.59765625" style="83" bestFit="1" customWidth="1"/>
    <col min="14091" max="14091" width="6.69921875" style="83" customWidth="1"/>
    <col min="14092" max="14092" width="5.8984375" style="83" bestFit="1" customWidth="1"/>
    <col min="14093" max="14093" width="5.69921875" style="83" bestFit="1" customWidth="1"/>
    <col min="14094" max="14094" width="4.8984375" style="83" bestFit="1" customWidth="1"/>
    <col min="14095" max="14095" width="5.69921875" style="83" bestFit="1" customWidth="1"/>
    <col min="14096" max="14096" width="4.8984375" style="83" bestFit="1" customWidth="1"/>
    <col min="14097" max="14097" width="5.69921875" style="83" bestFit="1" customWidth="1"/>
    <col min="14098" max="14098" width="5.3984375" style="83" bestFit="1" customWidth="1"/>
    <col min="14099" max="14099" width="6.3984375" style="83" bestFit="1" customWidth="1"/>
    <col min="14100" max="14100" width="8.8984375" style="83" customWidth="1"/>
    <col min="14101" max="14111" width="5.8984375" style="83" bestFit="1" customWidth="1"/>
    <col min="14112" max="14309" width="8.796875" style="83"/>
    <col min="14310" max="14310" width="8.3984375" style="83" customWidth="1"/>
    <col min="14311" max="14311" width="7" style="83" customWidth="1"/>
    <col min="14312" max="14312" width="5.3984375" style="83" bestFit="1" customWidth="1"/>
    <col min="14313" max="14313" width="6.8984375" style="83" bestFit="1" customWidth="1"/>
    <col min="14314" max="14314" width="7.8984375" style="83" bestFit="1" customWidth="1"/>
    <col min="14315" max="14316" width="6.8984375" style="83" customWidth="1"/>
    <col min="14317" max="14317" width="8.59765625" style="83" customWidth="1"/>
    <col min="14318" max="14318" width="9.09765625" style="83" customWidth="1"/>
    <col min="14319" max="14319" width="5.8984375" style="83" bestFit="1" customWidth="1"/>
    <col min="14320" max="14320" width="6.3984375" style="83" bestFit="1" customWidth="1"/>
    <col min="14321" max="14321" width="5.69921875" style="83" bestFit="1" customWidth="1"/>
    <col min="14322" max="14322" width="4.8984375" style="83" bestFit="1" customWidth="1"/>
    <col min="14323" max="14323" width="5.69921875" style="83" bestFit="1" customWidth="1"/>
    <col min="14324" max="14324" width="4.8984375" style="83" bestFit="1" customWidth="1"/>
    <col min="14325" max="14325" width="4.3984375" style="83" bestFit="1" customWidth="1"/>
    <col min="14326" max="14326" width="5.3984375" style="83" bestFit="1" customWidth="1"/>
    <col min="14327" max="14327" width="5.5" style="83" customWidth="1"/>
    <col min="14328" max="14328" width="5.3984375" style="83" bestFit="1" customWidth="1"/>
    <col min="14329" max="14329" width="6" style="83" customWidth="1"/>
    <col min="14330" max="14330" width="5.09765625" style="83" customWidth="1"/>
    <col min="14331" max="14331" width="5.8984375" style="83" customWidth="1"/>
    <col min="14332" max="14332" width="7.3984375" style="83" bestFit="1" customWidth="1"/>
    <col min="14333" max="14334" width="6.3984375" style="83" bestFit="1" customWidth="1"/>
    <col min="14335" max="14344" width="6.3984375" style="83" customWidth="1"/>
    <col min="14345" max="14345" width="7.19921875" style="83" bestFit="1" customWidth="1"/>
    <col min="14346" max="14346" width="4.59765625" style="83" bestFit="1" customWidth="1"/>
    <col min="14347" max="14347" width="6.69921875" style="83" customWidth="1"/>
    <col min="14348" max="14348" width="5.8984375" style="83" bestFit="1" customWidth="1"/>
    <col min="14349" max="14349" width="5.69921875" style="83" bestFit="1" customWidth="1"/>
    <col min="14350" max="14350" width="4.8984375" style="83" bestFit="1" customWidth="1"/>
    <col min="14351" max="14351" width="5.69921875" style="83" bestFit="1" customWidth="1"/>
    <col min="14352" max="14352" width="4.8984375" style="83" bestFit="1" customWidth="1"/>
    <col min="14353" max="14353" width="5.69921875" style="83" bestFit="1" customWidth="1"/>
    <col min="14354" max="14354" width="5.3984375" style="83" bestFit="1" customWidth="1"/>
    <col min="14355" max="14355" width="6.3984375" style="83" bestFit="1" customWidth="1"/>
    <col min="14356" max="14356" width="8.8984375" style="83" customWidth="1"/>
    <col min="14357" max="14367" width="5.8984375" style="83" bestFit="1" customWidth="1"/>
    <col min="14368" max="14565" width="8.796875" style="83"/>
    <col min="14566" max="14566" width="8.3984375" style="83" customWidth="1"/>
    <col min="14567" max="14567" width="7" style="83" customWidth="1"/>
    <col min="14568" max="14568" width="5.3984375" style="83" bestFit="1" customWidth="1"/>
    <col min="14569" max="14569" width="6.8984375" style="83" bestFit="1" customWidth="1"/>
    <col min="14570" max="14570" width="7.8984375" style="83" bestFit="1" customWidth="1"/>
    <col min="14571" max="14572" width="6.8984375" style="83" customWidth="1"/>
    <col min="14573" max="14573" width="8.59765625" style="83" customWidth="1"/>
    <col min="14574" max="14574" width="9.09765625" style="83" customWidth="1"/>
    <col min="14575" max="14575" width="5.8984375" style="83" bestFit="1" customWidth="1"/>
    <col min="14576" max="14576" width="6.3984375" style="83" bestFit="1" customWidth="1"/>
    <col min="14577" max="14577" width="5.69921875" style="83" bestFit="1" customWidth="1"/>
    <col min="14578" max="14578" width="4.8984375" style="83" bestFit="1" customWidth="1"/>
    <col min="14579" max="14579" width="5.69921875" style="83" bestFit="1" customWidth="1"/>
    <col min="14580" max="14580" width="4.8984375" style="83" bestFit="1" customWidth="1"/>
    <col min="14581" max="14581" width="4.3984375" style="83" bestFit="1" customWidth="1"/>
    <col min="14582" max="14582" width="5.3984375" style="83" bestFit="1" customWidth="1"/>
    <col min="14583" max="14583" width="5.5" style="83" customWidth="1"/>
    <col min="14584" max="14584" width="5.3984375" style="83" bestFit="1" customWidth="1"/>
    <col min="14585" max="14585" width="6" style="83" customWidth="1"/>
    <col min="14586" max="14586" width="5.09765625" style="83" customWidth="1"/>
    <col min="14587" max="14587" width="5.8984375" style="83" customWidth="1"/>
    <col min="14588" max="14588" width="7.3984375" style="83" bestFit="1" customWidth="1"/>
    <col min="14589" max="14590" width="6.3984375" style="83" bestFit="1" customWidth="1"/>
    <col min="14591" max="14600" width="6.3984375" style="83" customWidth="1"/>
    <col min="14601" max="14601" width="7.19921875" style="83" bestFit="1" customWidth="1"/>
    <col min="14602" max="14602" width="4.59765625" style="83" bestFit="1" customWidth="1"/>
    <col min="14603" max="14603" width="6.69921875" style="83" customWidth="1"/>
    <col min="14604" max="14604" width="5.8984375" style="83" bestFit="1" customWidth="1"/>
    <col min="14605" max="14605" width="5.69921875" style="83" bestFit="1" customWidth="1"/>
    <col min="14606" max="14606" width="4.8984375" style="83" bestFit="1" customWidth="1"/>
    <col min="14607" max="14607" width="5.69921875" style="83" bestFit="1" customWidth="1"/>
    <col min="14608" max="14608" width="4.8984375" style="83" bestFit="1" customWidth="1"/>
    <col min="14609" max="14609" width="5.69921875" style="83" bestFit="1" customWidth="1"/>
    <col min="14610" max="14610" width="5.3984375" style="83" bestFit="1" customWidth="1"/>
    <col min="14611" max="14611" width="6.3984375" style="83" bestFit="1" customWidth="1"/>
    <col min="14612" max="14612" width="8.8984375" style="83" customWidth="1"/>
    <col min="14613" max="14623" width="5.8984375" style="83" bestFit="1" customWidth="1"/>
    <col min="14624" max="14821" width="8.796875" style="83"/>
    <col min="14822" max="14822" width="8.3984375" style="83" customWidth="1"/>
    <col min="14823" max="14823" width="7" style="83" customWidth="1"/>
    <col min="14824" max="14824" width="5.3984375" style="83" bestFit="1" customWidth="1"/>
    <col min="14825" max="14825" width="6.8984375" style="83" bestFit="1" customWidth="1"/>
    <col min="14826" max="14826" width="7.8984375" style="83" bestFit="1" customWidth="1"/>
    <col min="14827" max="14828" width="6.8984375" style="83" customWidth="1"/>
    <col min="14829" max="14829" width="8.59765625" style="83" customWidth="1"/>
    <col min="14830" max="14830" width="9.09765625" style="83" customWidth="1"/>
    <col min="14831" max="14831" width="5.8984375" style="83" bestFit="1" customWidth="1"/>
    <col min="14832" max="14832" width="6.3984375" style="83" bestFit="1" customWidth="1"/>
    <col min="14833" max="14833" width="5.69921875" style="83" bestFit="1" customWidth="1"/>
    <col min="14834" max="14834" width="4.8984375" style="83" bestFit="1" customWidth="1"/>
    <col min="14835" max="14835" width="5.69921875" style="83" bestFit="1" customWidth="1"/>
    <col min="14836" max="14836" width="4.8984375" style="83" bestFit="1" customWidth="1"/>
    <col min="14837" max="14837" width="4.3984375" style="83" bestFit="1" customWidth="1"/>
    <col min="14838" max="14838" width="5.3984375" style="83" bestFit="1" customWidth="1"/>
    <col min="14839" max="14839" width="5.5" style="83" customWidth="1"/>
    <col min="14840" max="14840" width="5.3984375" style="83" bestFit="1" customWidth="1"/>
    <col min="14841" max="14841" width="6" style="83" customWidth="1"/>
    <col min="14842" max="14842" width="5.09765625" style="83" customWidth="1"/>
    <col min="14843" max="14843" width="5.8984375" style="83" customWidth="1"/>
    <col min="14844" max="14844" width="7.3984375" style="83" bestFit="1" customWidth="1"/>
    <col min="14845" max="14846" width="6.3984375" style="83" bestFit="1" customWidth="1"/>
    <col min="14847" max="14856" width="6.3984375" style="83" customWidth="1"/>
    <col min="14857" max="14857" width="7.19921875" style="83" bestFit="1" customWidth="1"/>
    <col min="14858" max="14858" width="4.59765625" style="83" bestFit="1" customWidth="1"/>
    <col min="14859" max="14859" width="6.69921875" style="83" customWidth="1"/>
    <col min="14860" max="14860" width="5.8984375" style="83" bestFit="1" customWidth="1"/>
    <col min="14861" max="14861" width="5.69921875" style="83" bestFit="1" customWidth="1"/>
    <col min="14862" max="14862" width="4.8984375" style="83" bestFit="1" customWidth="1"/>
    <col min="14863" max="14863" width="5.69921875" style="83" bestFit="1" customWidth="1"/>
    <col min="14864" max="14864" width="4.8984375" style="83" bestFit="1" customWidth="1"/>
    <col min="14865" max="14865" width="5.69921875" style="83" bestFit="1" customWidth="1"/>
    <col min="14866" max="14866" width="5.3984375" style="83" bestFit="1" customWidth="1"/>
    <col min="14867" max="14867" width="6.3984375" style="83" bestFit="1" customWidth="1"/>
    <col min="14868" max="14868" width="8.8984375" style="83" customWidth="1"/>
    <col min="14869" max="14879" width="5.8984375" style="83" bestFit="1" customWidth="1"/>
    <col min="14880" max="15077" width="8.796875" style="83"/>
    <col min="15078" max="15078" width="8.3984375" style="83" customWidth="1"/>
    <col min="15079" max="15079" width="7" style="83" customWidth="1"/>
    <col min="15080" max="15080" width="5.3984375" style="83" bestFit="1" customWidth="1"/>
    <col min="15081" max="15081" width="6.8984375" style="83" bestFit="1" customWidth="1"/>
    <col min="15082" max="15082" width="7.8984375" style="83" bestFit="1" customWidth="1"/>
    <col min="15083" max="15084" width="6.8984375" style="83" customWidth="1"/>
    <col min="15085" max="15085" width="8.59765625" style="83" customWidth="1"/>
    <col min="15086" max="15086" width="9.09765625" style="83" customWidth="1"/>
    <col min="15087" max="15087" width="5.8984375" style="83" bestFit="1" customWidth="1"/>
    <col min="15088" max="15088" width="6.3984375" style="83" bestFit="1" customWidth="1"/>
    <col min="15089" max="15089" width="5.69921875" style="83" bestFit="1" customWidth="1"/>
    <col min="15090" max="15090" width="4.8984375" style="83" bestFit="1" customWidth="1"/>
    <col min="15091" max="15091" width="5.69921875" style="83" bestFit="1" customWidth="1"/>
    <col min="15092" max="15092" width="4.8984375" style="83" bestFit="1" customWidth="1"/>
    <col min="15093" max="15093" width="4.3984375" style="83" bestFit="1" customWidth="1"/>
    <col min="15094" max="15094" width="5.3984375" style="83" bestFit="1" customWidth="1"/>
    <col min="15095" max="15095" width="5.5" style="83" customWidth="1"/>
    <col min="15096" max="15096" width="5.3984375" style="83" bestFit="1" customWidth="1"/>
    <col min="15097" max="15097" width="6" style="83" customWidth="1"/>
    <col min="15098" max="15098" width="5.09765625" style="83" customWidth="1"/>
    <col min="15099" max="15099" width="5.8984375" style="83" customWidth="1"/>
    <col min="15100" max="15100" width="7.3984375" style="83" bestFit="1" customWidth="1"/>
    <col min="15101" max="15102" width="6.3984375" style="83" bestFit="1" customWidth="1"/>
    <col min="15103" max="15112" width="6.3984375" style="83" customWidth="1"/>
    <col min="15113" max="15113" width="7.19921875" style="83" bestFit="1" customWidth="1"/>
    <col min="15114" max="15114" width="4.59765625" style="83" bestFit="1" customWidth="1"/>
    <col min="15115" max="15115" width="6.69921875" style="83" customWidth="1"/>
    <col min="15116" max="15116" width="5.8984375" style="83" bestFit="1" customWidth="1"/>
    <col min="15117" max="15117" width="5.69921875" style="83" bestFit="1" customWidth="1"/>
    <col min="15118" max="15118" width="4.8984375" style="83" bestFit="1" customWidth="1"/>
    <col min="15119" max="15119" width="5.69921875" style="83" bestFit="1" customWidth="1"/>
    <col min="15120" max="15120" width="4.8984375" style="83" bestFit="1" customWidth="1"/>
    <col min="15121" max="15121" width="5.69921875" style="83" bestFit="1" customWidth="1"/>
    <col min="15122" max="15122" width="5.3984375" style="83" bestFit="1" customWidth="1"/>
    <col min="15123" max="15123" width="6.3984375" style="83" bestFit="1" customWidth="1"/>
    <col min="15124" max="15124" width="8.8984375" style="83" customWidth="1"/>
    <col min="15125" max="15135" width="5.8984375" style="83" bestFit="1" customWidth="1"/>
    <col min="15136" max="15333" width="8.796875" style="83"/>
    <col min="15334" max="15334" width="8.3984375" style="83" customWidth="1"/>
    <col min="15335" max="15335" width="7" style="83" customWidth="1"/>
    <col min="15336" max="15336" width="5.3984375" style="83" bestFit="1" customWidth="1"/>
    <col min="15337" max="15337" width="6.8984375" style="83" bestFit="1" customWidth="1"/>
    <col min="15338" max="15338" width="7.8984375" style="83" bestFit="1" customWidth="1"/>
    <col min="15339" max="15340" width="6.8984375" style="83" customWidth="1"/>
    <col min="15341" max="15341" width="8.59765625" style="83" customWidth="1"/>
    <col min="15342" max="15342" width="9.09765625" style="83" customWidth="1"/>
    <col min="15343" max="15343" width="5.8984375" style="83" bestFit="1" customWidth="1"/>
    <col min="15344" max="15344" width="6.3984375" style="83" bestFit="1" customWidth="1"/>
    <col min="15345" max="15345" width="5.69921875" style="83" bestFit="1" customWidth="1"/>
    <col min="15346" max="15346" width="4.8984375" style="83" bestFit="1" customWidth="1"/>
    <col min="15347" max="15347" width="5.69921875" style="83" bestFit="1" customWidth="1"/>
    <col min="15348" max="15348" width="4.8984375" style="83" bestFit="1" customWidth="1"/>
    <col min="15349" max="15349" width="4.3984375" style="83" bestFit="1" customWidth="1"/>
    <col min="15350" max="15350" width="5.3984375" style="83" bestFit="1" customWidth="1"/>
    <col min="15351" max="15351" width="5.5" style="83" customWidth="1"/>
    <col min="15352" max="15352" width="5.3984375" style="83" bestFit="1" customWidth="1"/>
    <col min="15353" max="15353" width="6" style="83" customWidth="1"/>
    <col min="15354" max="15354" width="5.09765625" style="83" customWidth="1"/>
    <col min="15355" max="15355" width="5.8984375" style="83" customWidth="1"/>
    <col min="15356" max="15356" width="7.3984375" style="83" bestFit="1" customWidth="1"/>
    <col min="15357" max="15358" width="6.3984375" style="83" bestFit="1" customWidth="1"/>
    <col min="15359" max="15368" width="6.3984375" style="83" customWidth="1"/>
    <col min="15369" max="15369" width="7.19921875" style="83" bestFit="1" customWidth="1"/>
    <col min="15370" max="15370" width="4.59765625" style="83" bestFit="1" customWidth="1"/>
    <col min="15371" max="15371" width="6.69921875" style="83" customWidth="1"/>
    <col min="15372" max="15372" width="5.8984375" style="83" bestFit="1" customWidth="1"/>
    <col min="15373" max="15373" width="5.69921875" style="83" bestFit="1" customWidth="1"/>
    <col min="15374" max="15374" width="4.8984375" style="83" bestFit="1" customWidth="1"/>
    <col min="15375" max="15375" width="5.69921875" style="83" bestFit="1" customWidth="1"/>
    <col min="15376" max="15376" width="4.8984375" style="83" bestFit="1" customWidth="1"/>
    <col min="15377" max="15377" width="5.69921875" style="83" bestFit="1" customWidth="1"/>
    <col min="15378" max="15378" width="5.3984375" style="83" bestFit="1" customWidth="1"/>
    <col min="15379" max="15379" width="6.3984375" style="83" bestFit="1" customWidth="1"/>
    <col min="15380" max="15380" width="8.8984375" style="83" customWidth="1"/>
    <col min="15381" max="15391" width="5.8984375" style="83" bestFit="1" customWidth="1"/>
    <col min="15392" max="15589" width="8.796875" style="83"/>
    <col min="15590" max="15590" width="8.3984375" style="83" customWidth="1"/>
    <col min="15591" max="15591" width="7" style="83" customWidth="1"/>
    <col min="15592" max="15592" width="5.3984375" style="83" bestFit="1" customWidth="1"/>
    <col min="15593" max="15593" width="6.8984375" style="83" bestFit="1" customWidth="1"/>
    <col min="15594" max="15594" width="7.8984375" style="83" bestFit="1" customWidth="1"/>
    <col min="15595" max="15596" width="6.8984375" style="83" customWidth="1"/>
    <col min="15597" max="15597" width="8.59765625" style="83" customWidth="1"/>
    <col min="15598" max="15598" width="9.09765625" style="83" customWidth="1"/>
    <col min="15599" max="15599" width="5.8984375" style="83" bestFit="1" customWidth="1"/>
    <col min="15600" max="15600" width="6.3984375" style="83" bestFit="1" customWidth="1"/>
    <col min="15601" max="15601" width="5.69921875" style="83" bestFit="1" customWidth="1"/>
    <col min="15602" max="15602" width="4.8984375" style="83" bestFit="1" customWidth="1"/>
    <col min="15603" max="15603" width="5.69921875" style="83" bestFit="1" customWidth="1"/>
    <col min="15604" max="15604" width="4.8984375" style="83" bestFit="1" customWidth="1"/>
    <col min="15605" max="15605" width="4.3984375" style="83" bestFit="1" customWidth="1"/>
    <col min="15606" max="15606" width="5.3984375" style="83" bestFit="1" customWidth="1"/>
    <col min="15607" max="15607" width="5.5" style="83" customWidth="1"/>
    <col min="15608" max="15608" width="5.3984375" style="83" bestFit="1" customWidth="1"/>
    <col min="15609" max="15609" width="6" style="83" customWidth="1"/>
    <col min="15610" max="15610" width="5.09765625" style="83" customWidth="1"/>
    <col min="15611" max="15611" width="5.8984375" style="83" customWidth="1"/>
    <col min="15612" max="15612" width="7.3984375" style="83" bestFit="1" customWidth="1"/>
    <col min="15613" max="15614" width="6.3984375" style="83" bestFit="1" customWidth="1"/>
    <col min="15615" max="15624" width="6.3984375" style="83" customWidth="1"/>
    <col min="15625" max="15625" width="7.19921875" style="83" bestFit="1" customWidth="1"/>
    <col min="15626" max="15626" width="4.59765625" style="83" bestFit="1" customWidth="1"/>
    <col min="15627" max="15627" width="6.69921875" style="83" customWidth="1"/>
    <col min="15628" max="15628" width="5.8984375" style="83" bestFit="1" customWidth="1"/>
    <col min="15629" max="15629" width="5.69921875" style="83" bestFit="1" customWidth="1"/>
    <col min="15630" max="15630" width="4.8984375" style="83" bestFit="1" customWidth="1"/>
    <col min="15631" max="15631" width="5.69921875" style="83" bestFit="1" customWidth="1"/>
    <col min="15632" max="15632" width="4.8984375" style="83" bestFit="1" customWidth="1"/>
    <col min="15633" max="15633" width="5.69921875" style="83" bestFit="1" customWidth="1"/>
    <col min="15634" max="15634" width="5.3984375" style="83" bestFit="1" customWidth="1"/>
    <col min="15635" max="15635" width="6.3984375" style="83" bestFit="1" customWidth="1"/>
    <col min="15636" max="15636" width="8.8984375" style="83" customWidth="1"/>
    <col min="15637" max="15647" width="5.8984375" style="83" bestFit="1" customWidth="1"/>
    <col min="15648" max="15845" width="8.796875" style="83"/>
    <col min="15846" max="15846" width="8.3984375" style="83" customWidth="1"/>
    <col min="15847" max="15847" width="7" style="83" customWidth="1"/>
    <col min="15848" max="15848" width="5.3984375" style="83" bestFit="1" customWidth="1"/>
    <col min="15849" max="15849" width="6.8984375" style="83" bestFit="1" customWidth="1"/>
    <col min="15850" max="15850" width="7.8984375" style="83" bestFit="1" customWidth="1"/>
    <col min="15851" max="15852" width="6.8984375" style="83" customWidth="1"/>
    <col min="15853" max="15853" width="8.59765625" style="83" customWidth="1"/>
    <col min="15854" max="15854" width="9.09765625" style="83" customWidth="1"/>
    <col min="15855" max="15855" width="5.8984375" style="83" bestFit="1" customWidth="1"/>
    <col min="15856" max="15856" width="6.3984375" style="83" bestFit="1" customWidth="1"/>
    <col min="15857" max="15857" width="5.69921875" style="83" bestFit="1" customWidth="1"/>
    <col min="15858" max="15858" width="4.8984375" style="83" bestFit="1" customWidth="1"/>
    <col min="15859" max="15859" width="5.69921875" style="83" bestFit="1" customWidth="1"/>
    <col min="15860" max="15860" width="4.8984375" style="83" bestFit="1" customWidth="1"/>
    <col min="15861" max="15861" width="4.3984375" style="83" bestFit="1" customWidth="1"/>
    <col min="15862" max="15862" width="5.3984375" style="83" bestFit="1" customWidth="1"/>
    <col min="15863" max="15863" width="5.5" style="83" customWidth="1"/>
    <col min="15864" max="15864" width="5.3984375" style="83" bestFit="1" customWidth="1"/>
    <col min="15865" max="15865" width="6" style="83" customWidth="1"/>
    <col min="15866" max="15866" width="5.09765625" style="83" customWidth="1"/>
    <col min="15867" max="15867" width="5.8984375" style="83" customWidth="1"/>
    <col min="15868" max="15868" width="7.3984375" style="83" bestFit="1" customWidth="1"/>
    <col min="15869" max="15870" width="6.3984375" style="83" bestFit="1" customWidth="1"/>
    <col min="15871" max="15880" width="6.3984375" style="83" customWidth="1"/>
    <col min="15881" max="15881" width="7.19921875" style="83" bestFit="1" customWidth="1"/>
    <col min="15882" max="15882" width="4.59765625" style="83" bestFit="1" customWidth="1"/>
    <col min="15883" max="15883" width="6.69921875" style="83" customWidth="1"/>
    <col min="15884" max="15884" width="5.8984375" style="83" bestFit="1" customWidth="1"/>
    <col min="15885" max="15885" width="5.69921875" style="83" bestFit="1" customWidth="1"/>
    <col min="15886" max="15886" width="4.8984375" style="83" bestFit="1" customWidth="1"/>
    <col min="15887" max="15887" width="5.69921875" style="83" bestFit="1" customWidth="1"/>
    <col min="15888" max="15888" width="4.8984375" style="83" bestFit="1" customWidth="1"/>
    <col min="15889" max="15889" width="5.69921875" style="83" bestFit="1" customWidth="1"/>
    <col min="15890" max="15890" width="5.3984375" style="83" bestFit="1" customWidth="1"/>
    <col min="15891" max="15891" width="6.3984375" style="83" bestFit="1" customWidth="1"/>
    <col min="15892" max="15892" width="8.8984375" style="83" customWidth="1"/>
    <col min="15893" max="15903" width="5.8984375" style="83" bestFit="1" customWidth="1"/>
    <col min="15904" max="16101" width="8.796875" style="83"/>
    <col min="16102" max="16102" width="8.3984375" style="83" customWidth="1"/>
    <col min="16103" max="16103" width="7" style="83" customWidth="1"/>
    <col min="16104" max="16104" width="5.3984375" style="83" bestFit="1" customWidth="1"/>
    <col min="16105" max="16105" width="6.8984375" style="83" bestFit="1" customWidth="1"/>
    <col min="16106" max="16106" width="7.8984375" style="83" bestFit="1" customWidth="1"/>
    <col min="16107" max="16108" width="6.8984375" style="83" customWidth="1"/>
    <col min="16109" max="16109" width="8.59765625" style="83" customWidth="1"/>
    <col min="16110" max="16110" width="9.09765625" style="83" customWidth="1"/>
    <col min="16111" max="16111" width="5.8984375" style="83" bestFit="1" customWidth="1"/>
    <col min="16112" max="16112" width="6.3984375" style="83" bestFit="1" customWidth="1"/>
    <col min="16113" max="16113" width="5.69921875" style="83" bestFit="1" customWidth="1"/>
    <col min="16114" max="16114" width="4.8984375" style="83" bestFit="1" customWidth="1"/>
    <col min="16115" max="16115" width="5.69921875" style="83" bestFit="1" customWidth="1"/>
    <col min="16116" max="16116" width="4.8984375" style="83" bestFit="1" customWidth="1"/>
    <col min="16117" max="16117" width="4.3984375" style="83" bestFit="1" customWidth="1"/>
    <col min="16118" max="16118" width="5.3984375" style="83" bestFit="1" customWidth="1"/>
    <col min="16119" max="16119" width="5.5" style="83" customWidth="1"/>
    <col min="16120" max="16120" width="5.3984375" style="83" bestFit="1" customWidth="1"/>
    <col min="16121" max="16121" width="6" style="83" customWidth="1"/>
    <col min="16122" max="16122" width="5.09765625" style="83" customWidth="1"/>
    <col min="16123" max="16123" width="5.8984375" style="83" customWidth="1"/>
    <col min="16124" max="16124" width="7.3984375" style="83" bestFit="1" customWidth="1"/>
    <col min="16125" max="16126" width="6.3984375" style="83" bestFit="1" customWidth="1"/>
    <col min="16127" max="16136" width="6.3984375" style="83" customWidth="1"/>
    <col min="16137" max="16137" width="7.19921875" style="83" bestFit="1" customWidth="1"/>
    <col min="16138" max="16138" width="4.59765625" style="83" bestFit="1" customWidth="1"/>
    <col min="16139" max="16139" width="6.69921875" style="83" customWidth="1"/>
    <col min="16140" max="16140" width="5.8984375" style="83" bestFit="1" customWidth="1"/>
    <col min="16141" max="16141" width="5.69921875" style="83" bestFit="1" customWidth="1"/>
    <col min="16142" max="16142" width="4.8984375" style="83" bestFit="1" customWidth="1"/>
    <col min="16143" max="16143" width="5.69921875" style="83" bestFit="1" customWidth="1"/>
    <col min="16144" max="16144" width="4.8984375" style="83" bestFit="1" customWidth="1"/>
    <col min="16145" max="16145" width="5.69921875" style="83" bestFit="1" customWidth="1"/>
    <col min="16146" max="16146" width="5.3984375" style="83" bestFit="1" customWidth="1"/>
    <col min="16147" max="16147" width="6.3984375" style="83" bestFit="1" customWidth="1"/>
    <col min="16148" max="16148" width="8.8984375" style="83" customWidth="1"/>
    <col min="16149" max="16159" width="5.8984375" style="83" bestFit="1" customWidth="1"/>
    <col min="16160" max="16384" width="8.796875" style="83"/>
  </cols>
  <sheetData>
    <row r="1" spans="1:37" ht="16.2" customHeight="1" x14ac:dyDescent="0.3">
      <c r="A1" s="93" t="s">
        <v>46</v>
      </c>
      <c r="D1" s="340"/>
      <c r="E1" s="340"/>
      <c r="G1" s="339"/>
    </row>
    <row r="2" spans="1:37" ht="16.2" thickBot="1" x14ac:dyDescent="0.35">
      <c r="A2" s="95" t="s">
        <v>91</v>
      </c>
      <c r="H2" s="154"/>
      <c r="I2" s="154"/>
      <c r="J2" s="154"/>
      <c r="L2" s="154"/>
      <c r="N2" s="154"/>
      <c r="P2" s="154"/>
      <c r="R2" s="154"/>
      <c r="T2" s="154"/>
      <c r="V2" s="154"/>
      <c r="AB2" s="92"/>
    </row>
    <row r="3" spans="1:37" ht="16.5" customHeight="1" thickBot="1" x14ac:dyDescent="0.35">
      <c r="A3" s="488" t="s">
        <v>90</v>
      </c>
      <c r="B3" s="500" t="s">
        <v>25</v>
      </c>
      <c r="C3" s="485" t="s">
        <v>86</v>
      </c>
      <c r="D3" s="486"/>
      <c r="E3" s="486"/>
      <c r="F3" s="487"/>
      <c r="G3" s="485" t="s">
        <v>76</v>
      </c>
      <c r="H3" s="486"/>
      <c r="I3" s="486"/>
      <c r="J3" s="486"/>
      <c r="K3" s="486"/>
      <c r="L3" s="487"/>
      <c r="M3" s="485" t="s">
        <v>79</v>
      </c>
      <c r="N3" s="486"/>
      <c r="O3" s="486"/>
      <c r="P3" s="486"/>
      <c r="Q3" s="486"/>
      <c r="R3" s="486"/>
      <c r="S3" s="486"/>
      <c r="T3" s="487"/>
      <c r="U3" s="485" t="s">
        <v>78</v>
      </c>
      <c r="V3" s="486"/>
      <c r="W3" s="486"/>
      <c r="X3" s="487"/>
      <c r="Y3" s="485" t="s">
        <v>77</v>
      </c>
      <c r="Z3" s="486"/>
      <c r="AA3" s="486"/>
      <c r="AB3" s="487"/>
      <c r="AC3" s="507" t="s">
        <v>62</v>
      </c>
      <c r="AD3" s="519"/>
      <c r="AE3" s="519"/>
      <c r="AF3" s="508"/>
      <c r="AG3" s="507" t="s">
        <v>75</v>
      </c>
      <c r="AH3" s="508"/>
    </row>
    <row r="4" spans="1:37" ht="16.2" customHeight="1" thickBot="1" x14ac:dyDescent="0.35">
      <c r="A4" s="503"/>
      <c r="B4" s="501"/>
      <c r="C4" s="507" t="s">
        <v>87</v>
      </c>
      <c r="D4" s="508"/>
      <c r="E4" s="507" t="s">
        <v>88</v>
      </c>
      <c r="F4" s="508"/>
      <c r="G4" s="496" t="s">
        <v>29</v>
      </c>
      <c r="H4" s="497"/>
      <c r="I4" s="511" t="s">
        <v>89</v>
      </c>
      <c r="J4" s="512"/>
      <c r="K4" s="512"/>
      <c r="L4" s="513"/>
      <c r="M4" s="511" t="s">
        <v>29</v>
      </c>
      <c r="N4" s="512"/>
      <c r="O4" s="512"/>
      <c r="P4" s="512"/>
      <c r="Q4" s="511" t="s">
        <v>89</v>
      </c>
      <c r="R4" s="512"/>
      <c r="S4" s="512"/>
      <c r="T4" s="513"/>
      <c r="U4" s="496" t="s">
        <v>29</v>
      </c>
      <c r="V4" s="497"/>
      <c r="W4" s="496" t="s">
        <v>45</v>
      </c>
      <c r="X4" s="497"/>
      <c r="Y4" s="496" t="s">
        <v>29</v>
      </c>
      <c r="Z4" s="497"/>
      <c r="AA4" s="496" t="s">
        <v>45</v>
      </c>
      <c r="AB4" s="497"/>
      <c r="AC4" s="509"/>
      <c r="AD4" s="520"/>
      <c r="AE4" s="520"/>
      <c r="AF4" s="510"/>
      <c r="AG4" s="516"/>
      <c r="AH4" s="517"/>
    </row>
    <row r="5" spans="1:37" ht="16.2" thickBot="1" x14ac:dyDescent="0.35">
      <c r="A5" s="503"/>
      <c r="B5" s="501"/>
      <c r="C5" s="509"/>
      <c r="D5" s="510"/>
      <c r="E5" s="509"/>
      <c r="F5" s="510"/>
      <c r="G5" s="498"/>
      <c r="H5" s="499"/>
      <c r="I5" s="514" t="s">
        <v>33</v>
      </c>
      <c r="J5" s="515"/>
      <c r="K5" s="496" t="s">
        <v>30</v>
      </c>
      <c r="L5" s="497"/>
      <c r="M5" s="511" t="s">
        <v>73</v>
      </c>
      <c r="N5" s="513"/>
      <c r="O5" s="518" t="s">
        <v>74</v>
      </c>
      <c r="P5" s="518"/>
      <c r="Q5" s="514" t="s">
        <v>33</v>
      </c>
      <c r="R5" s="515"/>
      <c r="S5" s="496" t="s">
        <v>30</v>
      </c>
      <c r="T5" s="497"/>
      <c r="U5" s="498"/>
      <c r="V5" s="499"/>
      <c r="W5" s="498"/>
      <c r="X5" s="499"/>
      <c r="Y5" s="498"/>
      <c r="Z5" s="499"/>
      <c r="AA5" s="498"/>
      <c r="AB5" s="499"/>
      <c r="AC5" s="511" t="s">
        <v>29</v>
      </c>
      <c r="AD5" s="513"/>
      <c r="AE5" s="511" t="s">
        <v>47</v>
      </c>
      <c r="AF5" s="513"/>
      <c r="AG5" s="509"/>
      <c r="AH5" s="510"/>
    </row>
    <row r="6" spans="1:37" ht="16.5" customHeight="1" thickBot="1" x14ac:dyDescent="0.35">
      <c r="A6" s="489"/>
      <c r="B6" s="502"/>
      <c r="C6" s="82" t="s">
        <v>48</v>
      </c>
      <c r="D6" s="96" t="s">
        <v>49</v>
      </c>
      <c r="E6" s="84" t="s">
        <v>48</v>
      </c>
      <c r="F6" s="96" t="s">
        <v>49</v>
      </c>
      <c r="G6" s="82" t="s">
        <v>48</v>
      </c>
      <c r="H6" s="112" t="s">
        <v>49</v>
      </c>
      <c r="I6" s="84" t="s">
        <v>48</v>
      </c>
      <c r="J6" s="128" t="s">
        <v>49</v>
      </c>
      <c r="K6" s="84" t="s">
        <v>48</v>
      </c>
      <c r="L6" s="124" t="s">
        <v>49</v>
      </c>
      <c r="M6" s="131" t="s">
        <v>48</v>
      </c>
      <c r="N6" s="132" t="s">
        <v>49</v>
      </c>
      <c r="O6" s="131" t="s">
        <v>48</v>
      </c>
      <c r="P6" s="132" t="s">
        <v>49</v>
      </c>
      <c r="Q6" s="82" t="s">
        <v>48</v>
      </c>
      <c r="R6" s="130" t="s">
        <v>49</v>
      </c>
      <c r="S6" s="82" t="s">
        <v>48</v>
      </c>
      <c r="T6" s="161" t="s">
        <v>49</v>
      </c>
      <c r="U6" s="82" t="s">
        <v>48</v>
      </c>
      <c r="V6" s="155"/>
      <c r="W6" s="82" t="s">
        <v>48</v>
      </c>
      <c r="X6" s="111" t="s">
        <v>49</v>
      </c>
      <c r="Y6" s="82" t="s">
        <v>48</v>
      </c>
      <c r="Z6" s="111" t="s">
        <v>49</v>
      </c>
      <c r="AA6" s="82" t="s">
        <v>48</v>
      </c>
      <c r="AB6" s="111" t="s">
        <v>49</v>
      </c>
      <c r="AC6" s="97" t="s">
        <v>48</v>
      </c>
      <c r="AD6" s="82" t="s">
        <v>49</v>
      </c>
      <c r="AE6" s="97" t="s">
        <v>48</v>
      </c>
      <c r="AF6" s="82" t="s">
        <v>49</v>
      </c>
      <c r="AG6" s="82" t="s">
        <v>48</v>
      </c>
      <c r="AH6" s="82" t="s">
        <v>49</v>
      </c>
    </row>
    <row r="7" spans="1:37" s="250" customFormat="1" x14ac:dyDescent="0.3">
      <c r="A7" s="504" t="s">
        <v>80</v>
      </c>
      <c r="B7" s="244">
        <v>1992</v>
      </c>
      <c r="C7" s="113">
        <v>797.3</v>
      </c>
      <c r="D7" s="138"/>
      <c r="E7" s="113">
        <v>747.9</v>
      </c>
      <c r="F7" s="138"/>
      <c r="G7" s="113">
        <v>673.1</v>
      </c>
      <c r="H7" s="245"/>
      <c r="I7" s="113">
        <v>398.7</v>
      </c>
      <c r="J7" s="246"/>
      <c r="K7" s="137">
        <v>397.90259999999995</v>
      </c>
      <c r="L7" s="246"/>
      <c r="M7" s="113">
        <v>269.8</v>
      </c>
      <c r="N7" s="245"/>
      <c r="O7" s="136">
        <v>391.3</v>
      </c>
      <c r="P7" s="191"/>
      <c r="Q7" s="137">
        <v>386.5</v>
      </c>
      <c r="R7" s="249"/>
      <c r="S7" s="103">
        <v>385.72699999999998</v>
      </c>
      <c r="T7" s="247"/>
      <c r="U7" s="190">
        <v>40</v>
      </c>
      <c r="V7" s="247"/>
      <c r="W7" s="248">
        <v>0</v>
      </c>
      <c r="X7" s="246"/>
      <c r="Y7" s="248">
        <v>52</v>
      </c>
      <c r="Z7" s="191"/>
      <c r="AA7" s="136">
        <v>12.2</v>
      </c>
      <c r="AB7" s="247"/>
      <c r="AC7" s="279">
        <v>3.9420000000000002</v>
      </c>
      <c r="AD7" s="280"/>
      <c r="AE7" s="279">
        <v>4.0540000000000003</v>
      </c>
      <c r="AF7" s="280"/>
      <c r="AG7" s="113">
        <v>68450</v>
      </c>
      <c r="AH7" s="138"/>
    </row>
    <row r="8" spans="1:37" s="250" customFormat="1" x14ac:dyDescent="0.3">
      <c r="A8" s="505"/>
      <c r="B8" s="326">
        <v>1993</v>
      </c>
      <c r="C8" s="114">
        <v>878.4</v>
      </c>
      <c r="D8" s="140"/>
      <c r="E8" s="114">
        <v>882.39999999999986</v>
      </c>
      <c r="F8" s="140"/>
      <c r="G8" s="114">
        <v>794.2</v>
      </c>
      <c r="H8" s="252"/>
      <c r="I8" s="114">
        <v>439.2</v>
      </c>
      <c r="J8" s="146"/>
      <c r="K8" s="139">
        <v>438.32159999999999</v>
      </c>
      <c r="L8" s="146"/>
      <c r="M8" s="114">
        <v>244.9</v>
      </c>
      <c r="N8" s="252"/>
      <c r="O8" s="103">
        <v>468.30000000000007</v>
      </c>
      <c r="P8" s="145"/>
      <c r="Q8" s="139">
        <v>419.5</v>
      </c>
      <c r="R8" s="145"/>
      <c r="S8" s="103">
        <v>418.661</v>
      </c>
      <c r="T8" s="148"/>
      <c r="U8" s="150">
        <v>13</v>
      </c>
      <c r="V8" s="148"/>
      <c r="W8" s="147">
        <v>0</v>
      </c>
      <c r="X8" s="146"/>
      <c r="Y8" s="147">
        <v>94</v>
      </c>
      <c r="Z8" s="145"/>
      <c r="AA8" s="103">
        <v>19.7</v>
      </c>
      <c r="AB8" s="148"/>
      <c r="AC8" s="281">
        <v>3.5169999999999999</v>
      </c>
      <c r="AD8" s="282"/>
      <c r="AE8" s="281">
        <v>4.3079999999999998</v>
      </c>
      <c r="AF8" s="282"/>
      <c r="AG8" s="114">
        <v>69643.099999999991</v>
      </c>
      <c r="AH8" s="140"/>
      <c r="AJ8" s="260"/>
      <c r="AK8" s="260"/>
    </row>
    <row r="9" spans="1:37" s="250" customFormat="1" x14ac:dyDescent="0.3">
      <c r="A9" s="505"/>
      <c r="B9" s="251">
        <v>1994</v>
      </c>
      <c r="C9" s="114">
        <v>951.2</v>
      </c>
      <c r="D9" s="140"/>
      <c r="E9" s="114">
        <v>1143.9000000000001</v>
      </c>
      <c r="F9" s="140"/>
      <c r="G9" s="114">
        <v>1029.5</v>
      </c>
      <c r="H9" s="252"/>
      <c r="I9" s="114">
        <v>475.6</v>
      </c>
      <c r="J9" s="146"/>
      <c r="K9" s="139">
        <v>474.64879999999999</v>
      </c>
      <c r="L9" s="146"/>
      <c r="M9" s="114">
        <v>222</v>
      </c>
      <c r="N9" s="252"/>
      <c r="O9" s="103">
        <v>802.5</v>
      </c>
      <c r="P9" s="145"/>
      <c r="Q9" s="139">
        <v>463</v>
      </c>
      <c r="R9" s="145"/>
      <c r="S9" s="103">
        <v>462.07400000000001</v>
      </c>
      <c r="T9" s="148"/>
      <c r="U9" s="150">
        <v>25</v>
      </c>
      <c r="V9" s="148"/>
      <c r="W9" s="147">
        <v>0</v>
      </c>
      <c r="X9" s="146"/>
      <c r="Y9" s="147">
        <v>30</v>
      </c>
      <c r="Z9" s="145"/>
      <c r="AA9" s="103">
        <v>12.6</v>
      </c>
      <c r="AB9" s="148"/>
      <c r="AC9" s="281">
        <v>3.1339999999999999</v>
      </c>
      <c r="AD9" s="282"/>
      <c r="AE9" s="281">
        <v>4.5819999999999999</v>
      </c>
      <c r="AF9" s="282"/>
      <c r="AG9" s="114">
        <v>70824.5</v>
      </c>
      <c r="AH9" s="140"/>
      <c r="AJ9" s="260"/>
      <c r="AK9" s="260"/>
    </row>
    <row r="10" spans="1:37" s="250" customFormat="1" x14ac:dyDescent="0.3">
      <c r="A10" s="505"/>
      <c r="B10" s="321">
        <v>1995</v>
      </c>
      <c r="C10" s="114">
        <v>1006.8000000000001</v>
      </c>
      <c r="D10" s="140"/>
      <c r="E10" s="114">
        <v>1177.2</v>
      </c>
      <c r="F10" s="140"/>
      <c r="G10" s="114">
        <v>1059.5</v>
      </c>
      <c r="H10" s="252"/>
      <c r="I10" s="114">
        <v>503.4</v>
      </c>
      <c r="J10" s="146"/>
      <c r="K10" s="139">
        <v>502.39319999999998</v>
      </c>
      <c r="L10" s="146"/>
      <c r="M10" s="114">
        <v>201</v>
      </c>
      <c r="N10" s="252"/>
      <c r="O10" s="103">
        <v>824.5</v>
      </c>
      <c r="P10" s="145"/>
      <c r="Q10" s="139">
        <v>497</v>
      </c>
      <c r="R10" s="145"/>
      <c r="S10" s="103">
        <v>496.00599999999997</v>
      </c>
      <c r="T10" s="148"/>
      <c r="U10" s="150">
        <v>32</v>
      </c>
      <c r="V10" s="148"/>
      <c r="W10" s="147">
        <v>0</v>
      </c>
      <c r="X10" s="146"/>
      <c r="Y10" s="147">
        <v>66</v>
      </c>
      <c r="Z10" s="145"/>
      <c r="AA10" s="103">
        <v>6.4</v>
      </c>
      <c r="AB10" s="148"/>
      <c r="AC10" s="281">
        <v>2.7919999999999998</v>
      </c>
      <c r="AD10" s="282"/>
      <c r="AE10" s="281">
        <v>4.8730000000000002</v>
      </c>
      <c r="AF10" s="282"/>
      <c r="AG10" s="114">
        <v>71995.5</v>
      </c>
      <c r="AH10" s="140"/>
      <c r="AJ10" s="260"/>
      <c r="AK10" s="260"/>
    </row>
    <row r="11" spans="1:37" s="250" customFormat="1" x14ac:dyDescent="0.3">
      <c r="A11" s="505"/>
      <c r="B11" s="251">
        <v>1996</v>
      </c>
      <c r="C11" s="114">
        <v>1080.0000000000002</v>
      </c>
      <c r="D11" s="140"/>
      <c r="E11" s="114">
        <v>1536.6999999999998</v>
      </c>
      <c r="F11" s="140"/>
      <c r="G11" s="114">
        <v>1383</v>
      </c>
      <c r="H11" s="252"/>
      <c r="I11" s="114">
        <v>540</v>
      </c>
      <c r="J11" s="146"/>
      <c r="K11" s="139">
        <v>534.6</v>
      </c>
      <c r="L11" s="146"/>
      <c r="M11" s="114">
        <v>181.9</v>
      </c>
      <c r="N11" s="252"/>
      <c r="O11" s="103">
        <v>1199.0999999999999</v>
      </c>
      <c r="P11" s="145"/>
      <c r="Q11" s="139">
        <v>530</v>
      </c>
      <c r="R11" s="145"/>
      <c r="S11" s="103">
        <v>524.70000000000005</v>
      </c>
      <c r="T11" s="148"/>
      <c r="U11" s="150">
        <v>17</v>
      </c>
      <c r="V11" s="148"/>
      <c r="W11" s="147">
        <v>0</v>
      </c>
      <c r="X11" s="146"/>
      <c r="Y11" s="147">
        <v>19</v>
      </c>
      <c r="Z11" s="145"/>
      <c r="AA11" s="103">
        <v>10</v>
      </c>
      <c r="AB11" s="148"/>
      <c r="AC11" s="281">
        <v>2.4870000000000001</v>
      </c>
      <c r="AD11" s="282"/>
      <c r="AE11" s="281">
        <v>5.181</v>
      </c>
      <c r="AF11" s="282"/>
      <c r="AG11" s="114">
        <v>73156.7</v>
      </c>
      <c r="AH11" s="140"/>
      <c r="AJ11" s="260"/>
      <c r="AK11" s="260"/>
    </row>
    <row r="12" spans="1:37" s="250" customFormat="1" x14ac:dyDescent="0.3">
      <c r="A12" s="505"/>
      <c r="B12" s="326">
        <v>1997</v>
      </c>
      <c r="C12" s="114">
        <v>1154.1999999999998</v>
      </c>
      <c r="D12" s="140"/>
      <c r="E12" s="114">
        <v>1650.5999999999997</v>
      </c>
      <c r="F12" s="140"/>
      <c r="G12" s="114">
        <v>1485.5</v>
      </c>
      <c r="H12" s="252"/>
      <c r="I12" s="114">
        <v>577.1</v>
      </c>
      <c r="J12" s="146"/>
      <c r="K12" s="139">
        <v>571.32899999999995</v>
      </c>
      <c r="L12" s="146"/>
      <c r="M12" s="114">
        <v>162.6</v>
      </c>
      <c r="N12" s="252"/>
      <c r="O12" s="103">
        <v>1395.9</v>
      </c>
      <c r="P12" s="145"/>
      <c r="Q12" s="139">
        <v>567.1</v>
      </c>
      <c r="R12" s="145"/>
      <c r="S12" s="103">
        <v>561.42899999999997</v>
      </c>
      <c r="T12" s="148"/>
      <c r="U12" s="150">
        <v>77</v>
      </c>
      <c r="V12" s="148"/>
      <c r="W12" s="147">
        <v>0</v>
      </c>
      <c r="X12" s="146"/>
      <c r="Y12" s="147">
        <v>4</v>
      </c>
      <c r="Z12" s="145"/>
      <c r="AA12" s="103">
        <v>10</v>
      </c>
      <c r="AB12" s="148"/>
      <c r="AC12" s="281">
        <v>2.1880000000000002</v>
      </c>
      <c r="AD12" s="282"/>
      <c r="AE12" s="281">
        <v>5.5339999999999998</v>
      </c>
      <c r="AF12" s="282"/>
      <c r="AG12" s="114">
        <v>74306.900000000009</v>
      </c>
      <c r="AH12" s="140"/>
      <c r="AJ12" s="260"/>
      <c r="AK12" s="260"/>
    </row>
    <row r="13" spans="1:37" s="250" customFormat="1" x14ac:dyDescent="0.3">
      <c r="A13" s="505"/>
      <c r="B13" s="251">
        <v>1998</v>
      </c>
      <c r="C13" s="114">
        <v>1227.9999999999998</v>
      </c>
      <c r="D13" s="140"/>
      <c r="E13" s="114">
        <v>1612</v>
      </c>
      <c r="F13" s="140"/>
      <c r="G13" s="114">
        <v>1450.8</v>
      </c>
      <c r="H13" s="252"/>
      <c r="I13" s="114">
        <v>614</v>
      </c>
      <c r="J13" s="146"/>
      <c r="K13" s="139">
        <v>607.86</v>
      </c>
      <c r="L13" s="146"/>
      <c r="M13" s="114">
        <v>146.80000000000001</v>
      </c>
      <c r="N13" s="252"/>
      <c r="O13" s="103">
        <v>1411</v>
      </c>
      <c r="P13" s="145"/>
      <c r="Q13" s="139">
        <v>601</v>
      </c>
      <c r="R13" s="145"/>
      <c r="S13" s="103">
        <v>594.99</v>
      </c>
      <c r="T13" s="148"/>
      <c r="U13" s="150">
        <v>107</v>
      </c>
      <c r="V13" s="148"/>
      <c r="W13" s="147">
        <v>0</v>
      </c>
      <c r="X13" s="146"/>
      <c r="Y13" s="147">
        <v>0</v>
      </c>
      <c r="Z13" s="145"/>
      <c r="AA13" s="103">
        <v>13</v>
      </c>
      <c r="AB13" s="148"/>
      <c r="AC13" s="281">
        <v>1.946</v>
      </c>
      <c r="AD13" s="282"/>
      <c r="AE13" s="281">
        <v>5.8860000000000001</v>
      </c>
      <c r="AF13" s="282"/>
      <c r="AG13" s="114">
        <v>75456.3</v>
      </c>
      <c r="AH13" s="140"/>
      <c r="AJ13" s="260"/>
      <c r="AK13" s="260"/>
    </row>
    <row r="14" spans="1:37" s="250" customFormat="1" x14ac:dyDescent="0.3">
      <c r="A14" s="505"/>
      <c r="B14" s="251">
        <v>1999</v>
      </c>
      <c r="C14" s="114">
        <v>1318.3999999999999</v>
      </c>
      <c r="D14" s="140"/>
      <c r="E14" s="114">
        <v>1753.1</v>
      </c>
      <c r="F14" s="140"/>
      <c r="G14" s="114">
        <v>1577.8</v>
      </c>
      <c r="H14" s="252"/>
      <c r="I14" s="114">
        <v>659.2</v>
      </c>
      <c r="J14" s="146"/>
      <c r="K14" s="139">
        <v>657.88160000000005</v>
      </c>
      <c r="L14" s="146"/>
      <c r="M14" s="114">
        <v>155.1</v>
      </c>
      <c r="N14" s="252"/>
      <c r="O14" s="103">
        <v>1622.7</v>
      </c>
      <c r="P14" s="145"/>
      <c r="Q14" s="139">
        <v>652.20000000000005</v>
      </c>
      <c r="R14" s="145"/>
      <c r="S14" s="103">
        <v>650.89560000000006</v>
      </c>
      <c r="T14" s="148"/>
      <c r="U14" s="150">
        <v>200</v>
      </c>
      <c r="V14" s="148"/>
      <c r="W14" s="147">
        <v>0</v>
      </c>
      <c r="X14" s="146"/>
      <c r="Y14" s="147">
        <v>0</v>
      </c>
      <c r="Z14" s="145"/>
      <c r="AA14" s="103">
        <v>7</v>
      </c>
      <c r="AB14" s="148"/>
      <c r="AC14" s="281">
        <v>2.0249999999999999</v>
      </c>
      <c r="AD14" s="282"/>
      <c r="AE14" s="281">
        <v>6.5890000000000004</v>
      </c>
      <c r="AF14" s="282"/>
      <c r="AG14" s="114">
        <v>76596.700000000012</v>
      </c>
      <c r="AH14" s="140"/>
      <c r="AJ14" s="260"/>
      <c r="AK14" s="260"/>
    </row>
    <row r="15" spans="1:37" s="250" customFormat="1" x14ac:dyDescent="0.3">
      <c r="A15" s="505"/>
      <c r="B15" s="321">
        <v>2000</v>
      </c>
      <c r="C15" s="114">
        <v>1418.1</v>
      </c>
      <c r="D15" s="140"/>
      <c r="E15" s="114">
        <v>2005.8999999999999</v>
      </c>
      <c r="F15" s="140"/>
      <c r="G15" s="114">
        <v>1805.3</v>
      </c>
      <c r="H15" s="252"/>
      <c r="I15" s="114">
        <v>709.1</v>
      </c>
      <c r="J15" s="146"/>
      <c r="K15" s="139">
        <v>694.91800000000001</v>
      </c>
      <c r="L15" s="146"/>
      <c r="M15" s="114">
        <v>163.6</v>
      </c>
      <c r="N15" s="252"/>
      <c r="O15" s="103">
        <v>1593.7</v>
      </c>
      <c r="P15" s="145"/>
      <c r="Q15" s="139">
        <v>697.1</v>
      </c>
      <c r="R15" s="254"/>
      <c r="S15" s="103">
        <v>683.15800000000002</v>
      </c>
      <c r="T15" s="148"/>
      <c r="U15" s="150">
        <v>50</v>
      </c>
      <c r="V15" s="148"/>
      <c r="W15" s="147">
        <v>0</v>
      </c>
      <c r="X15" s="146"/>
      <c r="Y15" s="147">
        <v>98</v>
      </c>
      <c r="Z15" s="145"/>
      <c r="AA15" s="103">
        <v>12</v>
      </c>
      <c r="AB15" s="148"/>
      <c r="AC15" s="281">
        <v>2.1080000000000001</v>
      </c>
      <c r="AD15" s="282"/>
      <c r="AE15" s="281">
        <v>7.3920000000000003</v>
      </c>
      <c r="AF15" s="282"/>
      <c r="AG15" s="114">
        <v>77630.899999999994</v>
      </c>
      <c r="AH15" s="140"/>
      <c r="AJ15" s="260"/>
      <c r="AK15" s="260"/>
    </row>
    <row r="16" spans="1:37" s="250" customFormat="1" x14ac:dyDescent="0.3">
      <c r="A16" s="505"/>
      <c r="B16" s="326">
        <v>2001</v>
      </c>
      <c r="C16" s="114">
        <v>1515.3000000000002</v>
      </c>
      <c r="D16" s="140"/>
      <c r="E16" s="114">
        <v>2161.6999999999998</v>
      </c>
      <c r="F16" s="140"/>
      <c r="G16" s="114">
        <v>1945.5</v>
      </c>
      <c r="H16" s="252"/>
      <c r="I16" s="114">
        <v>757.7</v>
      </c>
      <c r="J16" s="146"/>
      <c r="K16" s="139">
        <v>719.81500000000005</v>
      </c>
      <c r="L16" s="146"/>
      <c r="M16" s="114">
        <v>172.9</v>
      </c>
      <c r="N16" s="252"/>
      <c r="O16" s="103">
        <v>1877.6</v>
      </c>
      <c r="P16" s="145"/>
      <c r="Q16" s="139">
        <v>728.7</v>
      </c>
      <c r="R16" s="145"/>
      <c r="S16" s="103">
        <v>692.26499999999999</v>
      </c>
      <c r="T16" s="148"/>
      <c r="U16" s="150">
        <v>122</v>
      </c>
      <c r="V16" s="148"/>
      <c r="W16" s="147">
        <v>1</v>
      </c>
      <c r="X16" s="146"/>
      <c r="Y16" s="147">
        <v>17</v>
      </c>
      <c r="Z16" s="145"/>
      <c r="AA16" s="103">
        <v>30</v>
      </c>
      <c r="AB16" s="148"/>
      <c r="AC16" s="281">
        <v>2.1989999999999998</v>
      </c>
      <c r="AD16" s="282"/>
      <c r="AE16" s="281">
        <v>8.3019999999999996</v>
      </c>
      <c r="AF16" s="282"/>
      <c r="AG16" s="114">
        <v>78620.5</v>
      </c>
      <c r="AH16" s="140"/>
      <c r="AJ16" s="260"/>
      <c r="AK16" s="260"/>
    </row>
    <row r="17" spans="1:37" s="250" customFormat="1" x14ac:dyDescent="0.3">
      <c r="A17" s="505"/>
      <c r="B17" s="251">
        <v>2002</v>
      </c>
      <c r="C17" s="114">
        <v>1653.5999999999997</v>
      </c>
      <c r="D17" s="140"/>
      <c r="E17" s="114">
        <v>2511.1999999999998</v>
      </c>
      <c r="F17" s="140"/>
      <c r="G17" s="114">
        <v>2260.1</v>
      </c>
      <c r="H17" s="252"/>
      <c r="I17" s="114">
        <v>826.8</v>
      </c>
      <c r="J17" s="146"/>
      <c r="K17" s="139">
        <v>785.45999999999992</v>
      </c>
      <c r="L17" s="146"/>
      <c r="M17" s="114">
        <v>182.8</v>
      </c>
      <c r="N17" s="252"/>
      <c r="O17" s="103">
        <v>2387.2999999999997</v>
      </c>
      <c r="P17" s="145"/>
      <c r="Q17" s="139">
        <v>809.8</v>
      </c>
      <c r="R17" s="145"/>
      <c r="S17" s="103">
        <v>769.31</v>
      </c>
      <c r="T17" s="148"/>
      <c r="U17" s="150">
        <v>311</v>
      </c>
      <c r="V17" s="148"/>
      <c r="W17" s="147">
        <v>0</v>
      </c>
      <c r="X17" s="146"/>
      <c r="Y17" s="147">
        <v>1</v>
      </c>
      <c r="Z17" s="145"/>
      <c r="AA17" s="103">
        <v>17</v>
      </c>
      <c r="AB17" s="148"/>
      <c r="AC17" s="281">
        <v>2.298</v>
      </c>
      <c r="AD17" s="282"/>
      <c r="AE17" s="281">
        <v>9.3420000000000005</v>
      </c>
      <c r="AF17" s="282"/>
      <c r="AG17" s="114">
        <v>79537.7</v>
      </c>
      <c r="AH17" s="140"/>
      <c r="AJ17" s="260"/>
      <c r="AK17" s="260"/>
    </row>
    <row r="18" spans="1:37" s="250" customFormat="1" x14ac:dyDescent="0.3">
      <c r="A18" s="505"/>
      <c r="B18" s="251">
        <v>2003</v>
      </c>
      <c r="C18" s="114">
        <v>1794.9999999999995</v>
      </c>
      <c r="D18" s="140"/>
      <c r="E18" s="114">
        <v>3136.3</v>
      </c>
      <c r="F18" s="140"/>
      <c r="G18" s="114">
        <v>2822.7</v>
      </c>
      <c r="H18" s="252"/>
      <c r="I18" s="114">
        <v>897.5</v>
      </c>
      <c r="J18" s="146"/>
      <c r="K18" s="139">
        <v>852.625</v>
      </c>
      <c r="L18" s="146"/>
      <c r="M18" s="114">
        <v>177.5</v>
      </c>
      <c r="N18" s="252"/>
      <c r="O18" s="103">
        <v>2806.2</v>
      </c>
      <c r="P18" s="145"/>
      <c r="Q18" s="139">
        <v>885.5</v>
      </c>
      <c r="R18" s="145"/>
      <c r="S18" s="103">
        <v>841.22499999999991</v>
      </c>
      <c r="T18" s="148"/>
      <c r="U18" s="150">
        <v>204</v>
      </c>
      <c r="V18" s="148"/>
      <c r="W18" s="147">
        <v>0</v>
      </c>
      <c r="X18" s="146"/>
      <c r="Y18" s="147">
        <v>43</v>
      </c>
      <c r="Z18" s="145"/>
      <c r="AA18" s="103">
        <v>12</v>
      </c>
      <c r="AB18" s="148"/>
      <c r="AC18" s="281">
        <v>2.206</v>
      </c>
      <c r="AD18" s="282"/>
      <c r="AE18" s="281">
        <v>10.178000000000001</v>
      </c>
      <c r="AF18" s="282"/>
      <c r="AG18" s="114">
        <v>80467.399999999994</v>
      </c>
      <c r="AH18" s="140"/>
      <c r="AJ18" s="260"/>
      <c r="AK18" s="260"/>
    </row>
    <row r="19" spans="1:37" s="250" customFormat="1" x14ac:dyDescent="0.3">
      <c r="A19" s="505"/>
      <c r="B19" s="251">
        <v>2004</v>
      </c>
      <c r="C19" s="114">
        <v>2012</v>
      </c>
      <c r="D19" s="140"/>
      <c r="E19" s="114">
        <v>3430.9</v>
      </c>
      <c r="F19" s="140"/>
      <c r="G19" s="114">
        <v>3087.8</v>
      </c>
      <c r="H19" s="252"/>
      <c r="I19" s="114">
        <v>1006</v>
      </c>
      <c r="J19" s="146"/>
      <c r="K19" s="139">
        <v>955.69999999999993</v>
      </c>
      <c r="L19" s="146"/>
      <c r="M19" s="114">
        <v>173.5</v>
      </c>
      <c r="N19" s="252"/>
      <c r="O19" s="103">
        <v>3079.3</v>
      </c>
      <c r="P19" s="145"/>
      <c r="Q19" s="139">
        <v>981</v>
      </c>
      <c r="R19" s="145"/>
      <c r="S19" s="103">
        <v>931.94999999999993</v>
      </c>
      <c r="T19" s="148"/>
      <c r="U19" s="150">
        <v>206</v>
      </c>
      <c r="V19" s="148"/>
      <c r="W19" s="147">
        <v>0</v>
      </c>
      <c r="X19" s="146"/>
      <c r="Y19" s="147">
        <v>41</v>
      </c>
      <c r="Z19" s="145"/>
      <c r="AA19" s="103">
        <v>25</v>
      </c>
      <c r="AB19" s="148"/>
      <c r="AC19" s="281">
        <v>2.1309999999999998</v>
      </c>
      <c r="AD19" s="282"/>
      <c r="AE19" s="281">
        <v>11.084</v>
      </c>
      <c r="AF19" s="282"/>
      <c r="AG19" s="114">
        <v>81436.399999999994</v>
      </c>
      <c r="AH19" s="140"/>
      <c r="AJ19" s="260"/>
      <c r="AK19" s="260"/>
    </row>
    <row r="20" spans="1:37" s="250" customFormat="1" x14ac:dyDescent="0.3">
      <c r="A20" s="505"/>
      <c r="B20" s="321">
        <v>2005</v>
      </c>
      <c r="C20" s="114">
        <v>2288.2999999999997</v>
      </c>
      <c r="D20" s="140"/>
      <c r="E20" s="114">
        <v>3787.0999999999995</v>
      </c>
      <c r="F20" s="140"/>
      <c r="G20" s="114">
        <v>3408.4</v>
      </c>
      <c r="H20" s="252"/>
      <c r="I20" s="114">
        <v>1144.2</v>
      </c>
      <c r="J20" s="146"/>
      <c r="K20" s="139">
        <v>1086.9899999999998</v>
      </c>
      <c r="L20" s="146"/>
      <c r="M20" s="114">
        <v>170.8</v>
      </c>
      <c r="N20" s="252"/>
      <c r="O20" s="103">
        <v>3711.6</v>
      </c>
      <c r="P20" s="145"/>
      <c r="Q20" s="139">
        <v>1122.2</v>
      </c>
      <c r="R20" s="145"/>
      <c r="S20" s="103">
        <v>1066.0899999999999</v>
      </c>
      <c r="T20" s="148"/>
      <c r="U20" s="150">
        <v>475</v>
      </c>
      <c r="V20" s="148"/>
      <c r="W20" s="147">
        <v>0</v>
      </c>
      <c r="X20" s="146"/>
      <c r="Y20" s="147">
        <v>1</v>
      </c>
      <c r="Z20" s="145"/>
      <c r="AA20" s="103">
        <v>22</v>
      </c>
      <c r="AB20" s="148"/>
      <c r="AC20" s="281">
        <v>2.073</v>
      </c>
      <c r="AD20" s="282"/>
      <c r="AE20" s="281">
        <v>11.856999999999999</v>
      </c>
      <c r="AF20" s="282"/>
      <c r="AG20" s="114">
        <v>82392.100000000006</v>
      </c>
      <c r="AH20" s="140"/>
      <c r="AJ20" s="260"/>
      <c r="AK20" s="260"/>
    </row>
    <row r="21" spans="1:37" s="250" customFormat="1" x14ac:dyDescent="0.3">
      <c r="A21" s="505"/>
      <c r="B21" s="251">
        <v>2006</v>
      </c>
      <c r="C21" s="114">
        <v>2504.9999999999995</v>
      </c>
      <c r="D21" s="140"/>
      <c r="E21" s="114">
        <v>3854.6</v>
      </c>
      <c r="F21" s="140"/>
      <c r="G21" s="114">
        <v>3469.1</v>
      </c>
      <c r="H21" s="252"/>
      <c r="I21" s="114">
        <v>1252.5</v>
      </c>
      <c r="J21" s="146"/>
      <c r="K21" s="139">
        <v>1077.5295454545453</v>
      </c>
      <c r="L21" s="146"/>
      <c r="M21" s="114">
        <v>168.2</v>
      </c>
      <c r="N21" s="252"/>
      <c r="O21" s="103">
        <v>3949.9000000000005</v>
      </c>
      <c r="P21" s="145"/>
      <c r="Q21" s="139">
        <v>1237.5</v>
      </c>
      <c r="R21" s="145"/>
      <c r="S21" s="103">
        <v>1064.625</v>
      </c>
      <c r="T21" s="148"/>
      <c r="U21" s="150">
        <v>650</v>
      </c>
      <c r="V21" s="148"/>
      <c r="W21" s="147">
        <v>0</v>
      </c>
      <c r="X21" s="146"/>
      <c r="Y21" s="147">
        <v>1</v>
      </c>
      <c r="Z21" s="145"/>
      <c r="AA21" s="103">
        <v>15</v>
      </c>
      <c r="AB21" s="148"/>
      <c r="AC21" s="281">
        <v>2.0190000000000001</v>
      </c>
      <c r="AD21" s="282"/>
      <c r="AE21" s="281">
        <v>12.679</v>
      </c>
      <c r="AF21" s="282"/>
      <c r="AG21" s="114">
        <v>83311.199999999997</v>
      </c>
      <c r="AH21" s="140"/>
      <c r="AI21" s="260"/>
      <c r="AJ21" s="260"/>
      <c r="AK21" s="260"/>
    </row>
    <row r="22" spans="1:37" s="250" customFormat="1" x14ac:dyDescent="0.3">
      <c r="A22" s="505"/>
      <c r="B22" s="326">
        <v>2007</v>
      </c>
      <c r="C22" s="114">
        <v>2662.7000000000003</v>
      </c>
      <c r="D22" s="140"/>
      <c r="E22" s="114">
        <v>4303.2000000000007</v>
      </c>
      <c r="F22" s="140"/>
      <c r="G22" s="114">
        <v>3872.9</v>
      </c>
      <c r="H22" s="252"/>
      <c r="I22" s="114">
        <v>1331.4</v>
      </c>
      <c r="J22" s="146"/>
      <c r="K22" s="139">
        <v>1155.1150459981602</v>
      </c>
      <c r="L22" s="146"/>
      <c r="M22" s="114">
        <v>162</v>
      </c>
      <c r="N22" s="252"/>
      <c r="O22" s="103">
        <v>4209.8999999999996</v>
      </c>
      <c r="P22" s="145"/>
      <c r="Q22" s="139">
        <v>1304.4000000000001</v>
      </c>
      <c r="R22" s="145"/>
      <c r="S22" s="103">
        <v>1131.69</v>
      </c>
      <c r="T22" s="148"/>
      <c r="U22" s="150">
        <v>500</v>
      </c>
      <c r="V22" s="148"/>
      <c r="W22" s="147">
        <v>0</v>
      </c>
      <c r="X22" s="146"/>
      <c r="Y22" s="147">
        <v>1</v>
      </c>
      <c r="Z22" s="145"/>
      <c r="AA22" s="103">
        <v>27</v>
      </c>
      <c r="AB22" s="148"/>
      <c r="AC22" s="281">
        <v>1.9239999999999999</v>
      </c>
      <c r="AD22" s="282"/>
      <c r="AE22" s="281">
        <v>11.661</v>
      </c>
      <c r="AF22" s="282"/>
      <c r="AG22" s="114">
        <v>84218.499999999985</v>
      </c>
      <c r="AH22" s="140"/>
      <c r="AI22" s="260"/>
      <c r="AJ22" s="260"/>
      <c r="AK22" s="260"/>
    </row>
    <row r="23" spans="1:37" s="250" customFormat="1" x14ac:dyDescent="0.3">
      <c r="A23" s="505"/>
      <c r="B23" s="251">
        <v>2008</v>
      </c>
      <c r="C23" s="114">
        <v>2782.7999999999993</v>
      </c>
      <c r="D23" s="140"/>
      <c r="E23" s="114">
        <v>4573.1000000000004</v>
      </c>
      <c r="F23" s="140"/>
      <c r="G23" s="114">
        <v>4115.8</v>
      </c>
      <c r="H23" s="252"/>
      <c r="I23" s="114">
        <v>1391.4</v>
      </c>
      <c r="J23" s="146"/>
      <c r="K23" s="139">
        <v>1203.4480517770953</v>
      </c>
      <c r="L23" s="146"/>
      <c r="M23" s="114">
        <v>155.9</v>
      </c>
      <c r="N23" s="252"/>
      <c r="O23" s="103">
        <v>5049.9000000000005</v>
      </c>
      <c r="P23" s="145"/>
      <c r="Q23" s="139">
        <v>1367.4</v>
      </c>
      <c r="R23" s="145"/>
      <c r="S23" s="103">
        <v>1182.69</v>
      </c>
      <c r="T23" s="148"/>
      <c r="U23" s="150">
        <v>1100</v>
      </c>
      <c r="V23" s="148"/>
      <c r="W23" s="147">
        <v>12</v>
      </c>
      <c r="X23" s="146"/>
      <c r="Y23" s="147">
        <v>10</v>
      </c>
      <c r="Z23" s="145"/>
      <c r="AA23" s="103">
        <v>36</v>
      </c>
      <c r="AB23" s="148"/>
      <c r="AC23" s="281">
        <v>1.8320000000000001</v>
      </c>
      <c r="AD23" s="282"/>
      <c r="AE23" s="281">
        <v>10.749000000000001</v>
      </c>
      <c r="AF23" s="282"/>
      <c r="AG23" s="114">
        <v>85118.700000000012</v>
      </c>
      <c r="AH23" s="140"/>
      <c r="AI23" s="260"/>
      <c r="AJ23" s="260"/>
      <c r="AK23" s="260"/>
    </row>
    <row r="24" spans="1:37" s="250" customFormat="1" x14ac:dyDescent="0.3">
      <c r="A24" s="505"/>
      <c r="B24" s="326">
        <v>2009</v>
      </c>
      <c r="C24" s="114">
        <v>3035.8999999999996</v>
      </c>
      <c r="D24" s="140"/>
      <c r="E24" s="114">
        <v>4371.7</v>
      </c>
      <c r="F24" s="140"/>
      <c r="G24" s="114">
        <v>3934.5</v>
      </c>
      <c r="H24" s="252"/>
      <c r="I24" s="114">
        <v>1518</v>
      </c>
      <c r="J24" s="146"/>
      <c r="K24" s="139">
        <v>1306.6547031354235</v>
      </c>
      <c r="L24" s="146"/>
      <c r="M24" s="114">
        <v>181.3</v>
      </c>
      <c r="N24" s="252"/>
      <c r="O24" s="103">
        <v>5253.2</v>
      </c>
      <c r="P24" s="145"/>
      <c r="Q24" s="139">
        <v>1499</v>
      </c>
      <c r="R24" s="145"/>
      <c r="S24" s="103">
        <v>1290.3</v>
      </c>
      <c r="T24" s="148"/>
      <c r="U24" s="150">
        <v>1500</v>
      </c>
      <c r="V24" s="148"/>
      <c r="W24" s="147">
        <v>2</v>
      </c>
      <c r="X24" s="146"/>
      <c r="Y24" s="147">
        <v>0</v>
      </c>
      <c r="Z24" s="145"/>
      <c r="AA24" s="103">
        <v>21</v>
      </c>
      <c r="AB24" s="148"/>
      <c r="AC24" s="281">
        <v>2.1070000000000002</v>
      </c>
      <c r="AD24" s="282"/>
      <c r="AE24" s="281">
        <v>11.848000000000001</v>
      </c>
      <c r="AF24" s="282"/>
      <c r="AG24" s="114">
        <v>86025</v>
      </c>
      <c r="AH24" s="140"/>
      <c r="AI24" s="260"/>
      <c r="AJ24" s="260"/>
      <c r="AK24" s="260"/>
    </row>
    <row r="25" spans="1:37" s="250" customFormat="1" x14ac:dyDescent="0.3">
      <c r="A25" s="505"/>
      <c r="B25" s="321">
        <v>2010</v>
      </c>
      <c r="C25" s="114">
        <v>3036.4000000000005</v>
      </c>
      <c r="D25" s="140"/>
      <c r="E25" s="114">
        <v>4625.7</v>
      </c>
      <c r="F25" s="140"/>
      <c r="G25" s="114">
        <v>4163.1000000000004</v>
      </c>
      <c r="H25" s="252"/>
      <c r="I25" s="114">
        <v>1518.2</v>
      </c>
      <c r="J25" s="146"/>
      <c r="K25" s="139">
        <v>998.67038128249567</v>
      </c>
      <c r="L25" s="146"/>
      <c r="M25" s="114">
        <v>211.2</v>
      </c>
      <c r="N25" s="252"/>
      <c r="O25" s="103">
        <v>5451.9000000000005</v>
      </c>
      <c r="P25" s="145"/>
      <c r="Q25" s="139">
        <v>1500.2</v>
      </c>
      <c r="R25" s="145"/>
      <c r="S25" s="103">
        <v>986.83</v>
      </c>
      <c r="T25" s="148"/>
      <c r="U25" s="150">
        <v>1500</v>
      </c>
      <c r="V25" s="148"/>
      <c r="W25" s="147">
        <v>1</v>
      </c>
      <c r="X25" s="146"/>
      <c r="Y25" s="147">
        <v>0</v>
      </c>
      <c r="Z25" s="145"/>
      <c r="AA25" s="103">
        <v>19</v>
      </c>
      <c r="AB25" s="148"/>
      <c r="AC25" s="281">
        <v>2.4289999999999998</v>
      </c>
      <c r="AD25" s="282"/>
      <c r="AE25" s="281">
        <v>13.085000000000001</v>
      </c>
      <c r="AF25" s="282"/>
      <c r="AG25" s="114">
        <v>86947.4</v>
      </c>
      <c r="AH25" s="140"/>
      <c r="AI25" s="260"/>
      <c r="AJ25" s="260"/>
      <c r="AK25" s="260"/>
    </row>
    <row r="26" spans="1:37" s="250" customFormat="1" x14ac:dyDescent="0.3">
      <c r="A26" s="505"/>
      <c r="B26" s="251">
        <v>2011</v>
      </c>
      <c r="C26" s="114">
        <v>3098.9000000000015</v>
      </c>
      <c r="D26" s="140"/>
      <c r="E26" s="114">
        <v>4835.6000000000004</v>
      </c>
      <c r="F26" s="140"/>
      <c r="G26" s="114">
        <v>4352</v>
      </c>
      <c r="H26" s="252"/>
      <c r="I26" s="114">
        <v>1549.5</v>
      </c>
      <c r="J26" s="146"/>
      <c r="K26" s="139">
        <v>1007.2816519174044</v>
      </c>
      <c r="L26" s="146"/>
      <c r="M26" s="114">
        <v>184.2</v>
      </c>
      <c r="N26" s="252"/>
      <c r="O26" s="103">
        <v>5167.0380000000005</v>
      </c>
      <c r="P26" s="145"/>
      <c r="Q26" s="139">
        <v>1525.5</v>
      </c>
      <c r="R26" s="145"/>
      <c r="S26" s="103">
        <v>991.68000000000006</v>
      </c>
      <c r="T26" s="148"/>
      <c r="U26" s="150">
        <v>1000</v>
      </c>
      <c r="V26" s="148"/>
      <c r="W26" s="147">
        <v>8</v>
      </c>
      <c r="X26" s="146"/>
      <c r="Y26" s="147">
        <v>0.76200000000000001</v>
      </c>
      <c r="Z26" s="145"/>
      <c r="AA26" s="103">
        <v>32</v>
      </c>
      <c r="AB26" s="148"/>
      <c r="AC26" s="281">
        <v>2.097</v>
      </c>
      <c r="AD26" s="282"/>
      <c r="AE26" s="281">
        <v>12.045999999999999</v>
      </c>
      <c r="AF26" s="282"/>
      <c r="AG26" s="114">
        <v>87860.400000000009</v>
      </c>
      <c r="AH26" s="140"/>
      <c r="AI26" s="260"/>
      <c r="AJ26" s="260"/>
      <c r="AK26" s="260"/>
    </row>
    <row r="27" spans="1:37" s="250" customFormat="1" x14ac:dyDescent="0.3">
      <c r="A27" s="505"/>
      <c r="B27" s="251">
        <v>2012</v>
      </c>
      <c r="C27" s="114">
        <v>3160.0000000000009</v>
      </c>
      <c r="D27" s="140"/>
      <c r="E27" s="114">
        <v>4973.6000000000004</v>
      </c>
      <c r="F27" s="140"/>
      <c r="G27" s="114">
        <v>4476.2</v>
      </c>
      <c r="H27" s="252"/>
      <c r="I27" s="114">
        <v>1580</v>
      </c>
      <c r="J27" s="146"/>
      <c r="K27" s="139">
        <v>1029.443298969072</v>
      </c>
      <c r="L27" s="146"/>
      <c r="M27" s="114">
        <v>161.5</v>
      </c>
      <c r="N27" s="252"/>
      <c r="O27" s="103">
        <v>5706.8419999999996</v>
      </c>
      <c r="P27" s="145"/>
      <c r="Q27" s="139">
        <v>1552</v>
      </c>
      <c r="R27" s="145"/>
      <c r="S27" s="103">
        <v>1011.2</v>
      </c>
      <c r="T27" s="148"/>
      <c r="U27" s="150">
        <v>1400</v>
      </c>
      <c r="V27" s="148"/>
      <c r="W27" s="253">
        <v>4</v>
      </c>
      <c r="X27" s="146"/>
      <c r="Y27" s="147">
        <v>7.8579999999999997</v>
      </c>
      <c r="Z27" s="145"/>
      <c r="AA27" s="103">
        <v>32</v>
      </c>
      <c r="AB27" s="148"/>
      <c r="AC27" s="281">
        <v>1.819</v>
      </c>
      <c r="AD27" s="282"/>
      <c r="AE27" s="281">
        <v>11.068</v>
      </c>
      <c r="AF27" s="282"/>
      <c r="AG27" s="114">
        <v>88809.299999999988</v>
      </c>
      <c r="AH27" s="140"/>
      <c r="AI27" s="260"/>
      <c r="AJ27" s="260"/>
      <c r="AK27" s="260"/>
    </row>
    <row r="28" spans="1:37" s="94" customFormat="1" x14ac:dyDescent="0.3">
      <c r="A28" s="505"/>
      <c r="B28" s="327">
        <v>2013</v>
      </c>
      <c r="C28" s="103">
        <v>3228.7</v>
      </c>
      <c r="D28" s="145"/>
      <c r="E28" s="103">
        <v>5191.2</v>
      </c>
      <c r="F28" s="145"/>
      <c r="G28" s="114">
        <v>4672.1000000000004</v>
      </c>
      <c r="H28" s="147"/>
      <c r="I28" s="114">
        <v>1614.4</v>
      </c>
      <c r="J28" s="145"/>
      <c r="K28" s="139">
        <v>1027.2529009009011</v>
      </c>
      <c r="L28" s="145"/>
      <c r="M28" s="114">
        <v>188</v>
      </c>
      <c r="N28" s="147"/>
      <c r="O28" s="103">
        <v>6228.6290000000008</v>
      </c>
      <c r="P28" s="145"/>
      <c r="Q28" s="139">
        <v>1598.4</v>
      </c>
      <c r="R28" s="145"/>
      <c r="S28" s="103">
        <v>1017.0720000000001</v>
      </c>
      <c r="T28" s="145"/>
      <c r="U28" s="103">
        <v>1748</v>
      </c>
      <c r="V28" s="145"/>
      <c r="W28" s="253">
        <v>6</v>
      </c>
      <c r="X28" s="148"/>
      <c r="Y28" s="147">
        <v>3.4710000000000001</v>
      </c>
      <c r="Z28" s="145"/>
      <c r="AA28" s="103">
        <v>22</v>
      </c>
      <c r="AB28" s="239"/>
      <c r="AC28" s="281">
        <v>2.0950000000000002</v>
      </c>
      <c r="AD28" s="282"/>
      <c r="AE28" s="281">
        <v>13.412000000000001</v>
      </c>
      <c r="AF28" s="239"/>
      <c r="AG28" s="114">
        <v>89759.5</v>
      </c>
      <c r="AH28" s="140"/>
      <c r="AI28" s="260"/>
      <c r="AJ28" s="260"/>
      <c r="AK28" s="260"/>
    </row>
    <row r="29" spans="1:37" s="250" customFormat="1" x14ac:dyDescent="0.3">
      <c r="A29" s="505"/>
      <c r="B29" s="326">
        <v>2014</v>
      </c>
      <c r="C29" s="114">
        <v>3351.2</v>
      </c>
      <c r="D29" s="140"/>
      <c r="E29" s="114">
        <v>5202.3</v>
      </c>
      <c r="F29" s="140"/>
      <c r="G29" s="114">
        <v>4682.1000000000004</v>
      </c>
      <c r="H29" s="252"/>
      <c r="I29" s="114">
        <v>1675.6</v>
      </c>
      <c r="J29" s="146"/>
      <c r="K29" s="139">
        <v>1066.4477733027854</v>
      </c>
      <c r="L29" s="146"/>
      <c r="M29" s="114">
        <v>218.5</v>
      </c>
      <c r="N29" s="252"/>
      <c r="O29" s="103">
        <v>9030.1170000000002</v>
      </c>
      <c r="P29" s="145"/>
      <c r="Q29" s="139">
        <v>1658.6</v>
      </c>
      <c r="R29" s="145"/>
      <c r="S29" s="103">
        <v>1055.6279999999999</v>
      </c>
      <c r="T29" s="145"/>
      <c r="U29" s="150">
        <v>4619</v>
      </c>
      <c r="V29" s="148"/>
      <c r="W29" s="147">
        <v>4</v>
      </c>
      <c r="X29" s="146"/>
      <c r="Y29" s="147">
        <v>52.482999999999997</v>
      </c>
      <c r="Z29" s="145"/>
      <c r="AA29" s="103">
        <v>21</v>
      </c>
      <c r="AB29" s="148"/>
      <c r="AC29" s="281">
        <v>2.4079999999999999</v>
      </c>
      <c r="AD29" s="282"/>
      <c r="AE29" s="281">
        <v>16.260999999999999</v>
      </c>
      <c r="AF29" s="282"/>
      <c r="AG29" s="114">
        <v>90728.9</v>
      </c>
      <c r="AH29" s="140"/>
      <c r="AI29" s="260"/>
      <c r="AJ29" s="260"/>
      <c r="AK29" s="260"/>
    </row>
    <row r="30" spans="1:37" s="250" customFormat="1" x14ac:dyDescent="0.3">
      <c r="A30" s="505"/>
      <c r="B30" s="325">
        <v>2015</v>
      </c>
      <c r="C30" s="114">
        <v>3491.599999999999</v>
      </c>
      <c r="D30" s="140"/>
      <c r="E30" s="114">
        <v>5287.2</v>
      </c>
      <c r="F30" s="140"/>
      <c r="G30" s="114">
        <v>4758.5</v>
      </c>
      <c r="H30" s="252"/>
      <c r="I30" s="114">
        <v>1745.8</v>
      </c>
      <c r="J30" s="146"/>
      <c r="K30" s="139">
        <v>972.44442626754847</v>
      </c>
      <c r="L30" s="146"/>
      <c r="M30" s="114">
        <v>220.5</v>
      </c>
      <c r="N30" s="252"/>
      <c r="O30" s="103">
        <v>9900.8319999999985</v>
      </c>
      <c r="P30" s="145"/>
      <c r="Q30" s="139">
        <v>1723.8</v>
      </c>
      <c r="R30" s="145"/>
      <c r="S30" s="103">
        <v>960.19</v>
      </c>
      <c r="T30" s="148"/>
      <c r="U30" s="103">
        <v>5369.7</v>
      </c>
      <c r="V30" s="148"/>
      <c r="W30" s="147">
        <v>8</v>
      </c>
      <c r="X30" s="146"/>
      <c r="Y30" s="147">
        <v>6.8680000000000003</v>
      </c>
      <c r="Z30" s="145"/>
      <c r="AA30" s="103">
        <v>30</v>
      </c>
      <c r="AB30" s="148"/>
      <c r="AC30" s="281">
        <v>2.4039999999999999</v>
      </c>
      <c r="AD30" s="282"/>
      <c r="AE30" s="281">
        <v>17.193000000000001</v>
      </c>
      <c r="AF30" s="282"/>
      <c r="AG30" s="114">
        <v>91709.799999999988</v>
      </c>
      <c r="AH30" s="140"/>
      <c r="AI30" s="260"/>
      <c r="AJ30" s="260"/>
      <c r="AK30" s="260"/>
    </row>
    <row r="31" spans="1:37" s="250" customFormat="1" x14ac:dyDescent="0.3">
      <c r="A31" s="505"/>
      <c r="B31" s="251">
        <v>2016</v>
      </c>
      <c r="C31" s="114">
        <v>3664.6000000000004</v>
      </c>
      <c r="D31" s="140"/>
      <c r="E31" s="114">
        <v>5246.5</v>
      </c>
      <c r="F31" s="140"/>
      <c r="G31" s="114">
        <v>4721.8999999999996</v>
      </c>
      <c r="H31" s="252"/>
      <c r="I31" s="114">
        <v>1832.3</v>
      </c>
      <c r="J31" s="146"/>
      <c r="K31" s="139">
        <v>916.15</v>
      </c>
      <c r="L31" s="146"/>
      <c r="M31" s="114">
        <v>222.9</v>
      </c>
      <c r="N31" s="252"/>
      <c r="O31" s="103">
        <v>10714.491</v>
      </c>
      <c r="P31" s="145"/>
      <c r="Q31" s="139">
        <v>1807.3</v>
      </c>
      <c r="R31" s="145"/>
      <c r="S31" s="103">
        <v>903.65</v>
      </c>
      <c r="T31" s="148"/>
      <c r="U31" s="103">
        <v>6242.4</v>
      </c>
      <c r="V31" s="148"/>
      <c r="W31" s="147">
        <v>10</v>
      </c>
      <c r="X31" s="146"/>
      <c r="Y31" s="147">
        <v>26.908999999999999</v>
      </c>
      <c r="Z31" s="145"/>
      <c r="AA31" s="103">
        <v>35</v>
      </c>
      <c r="AB31" s="148"/>
      <c r="AC31" s="281">
        <v>2.4049999999999998</v>
      </c>
      <c r="AD31" s="282"/>
      <c r="AE31" s="281">
        <v>18.172999999999998</v>
      </c>
      <c r="AF31" s="282"/>
      <c r="AG31" s="114">
        <v>92692.2</v>
      </c>
      <c r="AH31" s="140"/>
      <c r="AI31" s="260"/>
      <c r="AJ31" s="260"/>
      <c r="AK31" s="260"/>
    </row>
    <row r="32" spans="1:37" s="250" customFormat="1" x14ac:dyDescent="0.3">
      <c r="A32" s="505"/>
      <c r="B32" s="255">
        <v>2017</v>
      </c>
      <c r="C32" s="114">
        <v>3733.3000000000006</v>
      </c>
      <c r="D32" s="140"/>
      <c r="E32" s="114">
        <v>5109.5999999999995</v>
      </c>
      <c r="F32" s="140"/>
      <c r="G32" s="114">
        <v>4598.6000000000004</v>
      </c>
      <c r="H32" s="252"/>
      <c r="I32" s="114">
        <v>1866.7</v>
      </c>
      <c r="J32" s="146"/>
      <c r="K32" s="139">
        <v>821.34800000000018</v>
      </c>
      <c r="L32" s="146"/>
      <c r="M32" s="114">
        <v>219.5</v>
      </c>
      <c r="N32" s="252"/>
      <c r="O32" s="103">
        <v>12067.523000000001</v>
      </c>
      <c r="P32" s="145"/>
      <c r="Q32" s="139">
        <v>1834.7</v>
      </c>
      <c r="R32" s="145"/>
      <c r="S32" s="103">
        <v>807.26800000000003</v>
      </c>
      <c r="T32" s="148"/>
      <c r="U32" s="103">
        <v>7738.4</v>
      </c>
      <c r="V32" s="148"/>
      <c r="W32" s="147">
        <v>8</v>
      </c>
      <c r="X32" s="146"/>
      <c r="Y32" s="147">
        <v>49.976999999999997</v>
      </c>
      <c r="Z32" s="145"/>
      <c r="AA32" s="103">
        <v>40</v>
      </c>
      <c r="AB32" s="148"/>
      <c r="AC32" s="281">
        <v>2.343</v>
      </c>
      <c r="AD32" s="282"/>
      <c r="AE32" s="281">
        <v>18.431000000000001</v>
      </c>
      <c r="AF32" s="282"/>
      <c r="AG32" s="114">
        <v>93677.6</v>
      </c>
      <c r="AH32" s="140"/>
      <c r="AI32" s="260"/>
      <c r="AJ32" s="260"/>
      <c r="AK32" s="260"/>
    </row>
    <row r="33" spans="1:37" s="94" customFormat="1" ht="16.2" thickBot="1" x14ac:dyDescent="0.35">
      <c r="A33" s="506"/>
      <c r="B33" s="322">
        <v>2018</v>
      </c>
      <c r="C33" s="135">
        <v>3816.3999999999992</v>
      </c>
      <c r="D33" s="144">
        <v>3816.3999999999992</v>
      </c>
      <c r="E33" s="135">
        <v>4877.3999999999996</v>
      </c>
      <c r="F33" s="144">
        <v>4877.3999999999996</v>
      </c>
      <c r="G33" s="142">
        <v>4389.7</v>
      </c>
      <c r="H33" s="129">
        <v>4389.7</v>
      </c>
      <c r="I33" s="142">
        <v>1908.2</v>
      </c>
      <c r="J33" s="144">
        <v>1908.2</v>
      </c>
      <c r="K33" s="141">
        <v>753.17332797144718</v>
      </c>
      <c r="L33" s="144">
        <v>753.17332797144718</v>
      </c>
      <c r="M33" s="142">
        <v>216.1</v>
      </c>
      <c r="N33" s="129">
        <v>216.1</v>
      </c>
      <c r="O33" s="103">
        <v>12609.999999999998</v>
      </c>
      <c r="P33" s="145">
        <v>12609.999999999998</v>
      </c>
      <c r="Q33" s="141">
        <v>1906.6000000000001</v>
      </c>
      <c r="R33" s="144">
        <v>1906.6000000000001</v>
      </c>
      <c r="S33" s="135">
        <v>743.57400000000007</v>
      </c>
      <c r="T33" s="144">
        <v>743.57400000000007</v>
      </c>
      <c r="U33" s="135">
        <v>8436.4</v>
      </c>
      <c r="V33" s="144">
        <v>8436.4</v>
      </c>
      <c r="W33" s="129">
        <v>12.7</v>
      </c>
      <c r="X33" s="294"/>
      <c r="Y33" s="129">
        <v>0</v>
      </c>
      <c r="Z33" s="144">
        <v>0</v>
      </c>
      <c r="AA33" s="135">
        <v>14.3</v>
      </c>
      <c r="AB33" s="144">
        <v>14.3</v>
      </c>
      <c r="AC33" s="283">
        <v>2.2829999999999999</v>
      </c>
      <c r="AD33" s="284">
        <v>2.2829999999999999</v>
      </c>
      <c r="AE33" s="283">
        <v>18.690000000000001</v>
      </c>
      <c r="AF33" s="149">
        <v>18.690000000000001</v>
      </c>
      <c r="AG33" s="142">
        <v>94666</v>
      </c>
      <c r="AH33" s="143">
        <f>AG33</f>
        <v>94666</v>
      </c>
      <c r="AI33" s="260"/>
      <c r="AJ33" s="260"/>
      <c r="AK33" s="260"/>
    </row>
    <row r="34" spans="1:37" s="1" customFormat="1" x14ac:dyDescent="0.3">
      <c r="A34" s="463" t="s">
        <v>64</v>
      </c>
      <c r="B34" s="241">
        <v>2019</v>
      </c>
      <c r="C34" s="10"/>
      <c r="D34" s="233">
        <f>'National Level VPM Sim Result'!E6/0.5</f>
        <v>3955.6179392677873</v>
      </c>
      <c r="E34" s="10"/>
      <c r="F34" s="233">
        <f>'National Level VPM Sim Result'!F6/0.9</f>
        <v>4746.9757507719642</v>
      </c>
      <c r="G34" s="238"/>
      <c r="H34" s="233">
        <f>'National Level VPM Sim Result'!F6</f>
        <v>4272.2781756947679</v>
      </c>
      <c r="I34" s="238"/>
      <c r="J34" s="233">
        <f>'National Level VPM Sim Result'!E6</f>
        <v>1977.8089696338936</v>
      </c>
      <c r="K34" s="238"/>
      <c r="L34" s="233">
        <f>'National Level VPM Sim Result'!B6</f>
        <v>777.71486816328286</v>
      </c>
      <c r="M34" s="238"/>
      <c r="N34" s="233">
        <f>'National Level VPM Sim Result'!K6</f>
        <v>220.34650318741575</v>
      </c>
      <c r="O34" s="238"/>
      <c r="P34" s="233">
        <f>'National Level VPM Sim Result'!L6</f>
        <v>13413.68209140515</v>
      </c>
      <c r="Q34" s="238"/>
      <c r="R34" s="233">
        <f>'National Level VPM Sim Result'!J6</f>
        <v>1977.8089696338943</v>
      </c>
      <c r="S34" s="238"/>
      <c r="T34" s="233">
        <f>'National Level VPM Sim Result'!G6</f>
        <v>777.71486816328286</v>
      </c>
      <c r="U34" s="238"/>
      <c r="V34" s="233">
        <f>'National Level VPM Sim Result'!AB6</f>
        <v>9361.7434188977968</v>
      </c>
      <c r="W34" s="197"/>
      <c r="X34" s="233">
        <f>'National Level VPM Sim Result'!Z6</f>
        <v>0</v>
      </c>
      <c r="Y34" s="196"/>
      <c r="Z34" s="233">
        <f>'National Level VPM Sim Result'!W6</f>
        <v>0</v>
      </c>
      <c r="AA34" s="238"/>
      <c r="AB34" s="233">
        <f>'National Level VPM Sim Result'!V6</f>
        <v>2.1000000000000001E-2</v>
      </c>
      <c r="AC34" s="4"/>
      <c r="AD34" s="259">
        <f t="shared" ref="AD34:AD81" si="0">N34/AH34*1000</f>
        <v>2.3012797867440486</v>
      </c>
      <c r="AE34" s="4"/>
      <c r="AF34" s="259">
        <f t="shared" ref="AF34:AF81" si="1">R34/AH34*1000</f>
        <v>20.656065506010247</v>
      </c>
      <c r="AG34" s="187"/>
      <c r="AH34" s="188">
        <f t="shared" ref="AH34:AH44" si="2">AH33*(AH$45/AH$33)^(1/12)</f>
        <v>95749.549644796396</v>
      </c>
    </row>
    <row r="35" spans="1:37" s="1" customFormat="1" x14ac:dyDescent="0.3">
      <c r="A35" s="464"/>
      <c r="B35" s="323">
        <v>2020</v>
      </c>
      <c r="C35" s="13"/>
      <c r="D35" s="192">
        <f>'National Level VPM Sim Result'!E7/0.5</f>
        <v>4109.8014489153957</v>
      </c>
      <c r="E35" s="13"/>
      <c r="F35" s="192">
        <f>'National Level VPM Sim Result'!F7/0.9</f>
        <v>4905.2042211984135</v>
      </c>
      <c r="G35" s="193"/>
      <c r="H35" s="192">
        <f>'National Level VPM Sim Result'!F7</f>
        <v>4414.6837990785725</v>
      </c>
      <c r="I35" s="193"/>
      <c r="J35" s="192">
        <f>'National Level VPM Sim Result'!E7</f>
        <v>2054.9007244576978</v>
      </c>
      <c r="K35" s="193"/>
      <c r="L35" s="192">
        <f>'National Level VPM Sim Result'!B7</f>
        <v>801.81352268981232</v>
      </c>
      <c r="M35" s="193"/>
      <c r="N35" s="192">
        <f>'National Level VPM Sim Result'!K7</f>
        <v>225.92758844061416</v>
      </c>
      <c r="O35" s="193"/>
      <c r="P35" s="192">
        <f>'National Level VPM Sim Result'!L7</f>
        <v>14132.052817191428</v>
      </c>
      <c r="Q35" s="193"/>
      <c r="R35" s="192">
        <f>'National Level VPM Sim Result'!J7</f>
        <v>2054.9007244576978</v>
      </c>
      <c r="S35" s="193"/>
      <c r="T35" s="192">
        <f>'National Level VPM Sim Result'!G7</f>
        <v>801.81352268981232</v>
      </c>
      <c r="U35" s="193"/>
      <c r="V35" s="192">
        <f>'National Level VPM Sim Result'!AB7</f>
        <v>9943.2896065534696</v>
      </c>
      <c r="W35" s="197"/>
      <c r="X35" s="192">
        <f>'National Level VPM Sim Result'!Z7</f>
        <v>0</v>
      </c>
      <c r="Y35" s="196"/>
      <c r="Z35" s="192">
        <f>'National Level VPM Sim Result'!W7</f>
        <v>0</v>
      </c>
      <c r="AA35" s="193"/>
      <c r="AB35" s="192">
        <f>'National Level VPM Sim Result'!V7</f>
        <v>2.1000000000000001E-2</v>
      </c>
      <c r="AC35" s="7"/>
      <c r="AD35" s="195">
        <f t="shared" si="0"/>
        <v>2.3328661077809945</v>
      </c>
      <c r="AE35" s="7"/>
      <c r="AF35" s="195">
        <f t="shared" si="1"/>
        <v>21.218339415870165</v>
      </c>
      <c r="AG35" s="126"/>
      <c r="AH35" s="101">
        <f t="shared" si="2"/>
        <v>96845.501628687489</v>
      </c>
    </row>
    <row r="36" spans="1:37" s="1" customFormat="1" x14ac:dyDescent="0.3">
      <c r="A36" s="464"/>
      <c r="B36" s="242">
        <v>2021</v>
      </c>
      <c r="C36" s="13"/>
      <c r="D36" s="192">
        <f>'National Level VPM Sim Result'!E8/0.5</f>
        <v>4284.1901448789358</v>
      </c>
      <c r="E36" s="13"/>
      <c r="F36" s="192">
        <f>'National Level VPM Sim Result'!F8/0.9</f>
        <v>5101.1832337585429</v>
      </c>
      <c r="G36" s="193"/>
      <c r="H36" s="192">
        <f>'National Level VPM Sim Result'!F8</f>
        <v>4591.064910382689</v>
      </c>
      <c r="I36" s="193"/>
      <c r="J36" s="192">
        <f>'National Level VPM Sim Result'!E8</f>
        <v>2142.0950724394679</v>
      </c>
      <c r="K36" s="193"/>
      <c r="L36" s="192">
        <f>'National Level VPM Sim Result'!B8</f>
        <v>826.52329291544686</v>
      </c>
      <c r="M36" s="193"/>
      <c r="N36" s="192">
        <f>'National Level VPM Sim Result'!K8</f>
        <v>231.18462798001454</v>
      </c>
      <c r="O36" s="193"/>
      <c r="P36" s="192">
        <f>'National Level VPM Sim Result'!L8</f>
        <v>14881.950726617306</v>
      </c>
      <c r="Q36" s="193"/>
      <c r="R36" s="192">
        <f>'National Level VPM Sim Result'!J8</f>
        <v>2142.0950724394679</v>
      </c>
      <c r="S36" s="193"/>
      <c r="T36" s="192">
        <f>'National Level VPM Sim Result'!G8</f>
        <v>826.52329291544663</v>
      </c>
      <c r="U36" s="193"/>
      <c r="V36" s="192">
        <f>'National Level VPM Sim Result'!AB8</f>
        <v>10522.063444214631</v>
      </c>
      <c r="W36" s="197"/>
      <c r="X36" s="192">
        <f>'National Level VPM Sim Result'!Z8</f>
        <v>0</v>
      </c>
      <c r="Y36" s="196"/>
      <c r="Z36" s="192">
        <f>'National Level VPM Sim Result'!W8</f>
        <v>0</v>
      </c>
      <c r="AA36" s="193"/>
      <c r="AB36" s="192">
        <f>'National Level VPM Sim Result'!V8</f>
        <v>2.1000000000000001E-2</v>
      </c>
      <c r="AC36" s="7"/>
      <c r="AD36" s="195">
        <f t="shared" si="0"/>
        <v>2.3601346847970648</v>
      </c>
      <c r="AE36" s="7"/>
      <c r="AF36" s="195">
        <f t="shared" si="1"/>
        <v>21.868378199584786</v>
      </c>
      <c r="AG36" s="126"/>
      <c r="AH36" s="101">
        <f t="shared" si="2"/>
        <v>97953.997909188329</v>
      </c>
    </row>
    <row r="37" spans="1:37" s="1" customFormat="1" x14ac:dyDescent="0.3">
      <c r="A37" s="464"/>
      <c r="B37" s="242">
        <v>2022</v>
      </c>
      <c r="C37" s="13"/>
      <c r="D37" s="192">
        <f>'National Level VPM Sim Result'!E9/0.5</f>
        <v>4481.60742348858</v>
      </c>
      <c r="E37" s="13"/>
      <c r="F37" s="192">
        <f>'National Level VPM Sim Result'!F9/0.9</f>
        <v>5325.9579221091353</v>
      </c>
      <c r="G37" s="193"/>
      <c r="H37" s="192">
        <f>'National Level VPM Sim Result'!F9</f>
        <v>4793.3621298982216</v>
      </c>
      <c r="I37" s="193"/>
      <c r="J37" s="192">
        <f>'National Level VPM Sim Result'!E9</f>
        <v>2240.80371174429</v>
      </c>
      <c r="K37" s="193"/>
      <c r="L37" s="192">
        <f>'National Level VPM Sim Result'!B9</f>
        <v>851.9243209025517</v>
      </c>
      <c r="M37" s="193"/>
      <c r="N37" s="192">
        <f>'National Level VPM Sim Result'!K9</f>
        <v>236.49976214458161</v>
      </c>
      <c r="O37" s="193"/>
      <c r="P37" s="192">
        <f>'National Level VPM Sim Result'!L9</f>
        <v>15685.109233664602</v>
      </c>
      <c r="Q37" s="193"/>
      <c r="R37" s="192">
        <f>'National Level VPM Sim Result'!J9</f>
        <v>2240.8037117442896</v>
      </c>
      <c r="S37" s="193"/>
      <c r="T37" s="192">
        <f>'National Level VPM Sim Result'!G9</f>
        <v>851.92432090255147</v>
      </c>
      <c r="U37" s="193"/>
      <c r="V37" s="192">
        <f>'National Level VPM Sim Result'!AB9</f>
        <v>11128.239865910962</v>
      </c>
      <c r="W37" s="197"/>
      <c r="X37" s="192">
        <f>'National Level VPM Sim Result'!Z9</f>
        <v>0</v>
      </c>
      <c r="Y37" s="196"/>
      <c r="Z37" s="192">
        <f>'National Level VPM Sim Result'!W9</f>
        <v>0</v>
      </c>
      <c r="AA37" s="193"/>
      <c r="AB37" s="192">
        <f>'National Level VPM Sim Result'!V9</f>
        <v>2.1000000000000001E-2</v>
      </c>
      <c r="AC37" s="7"/>
      <c r="AD37" s="195">
        <f t="shared" si="0"/>
        <v>2.3870737071235104</v>
      </c>
      <c r="AE37" s="7"/>
      <c r="AF37" s="195">
        <f t="shared" si="1"/>
        <v>22.617205085642038</v>
      </c>
      <c r="AG37" s="126"/>
      <c r="AH37" s="101">
        <f t="shared" si="2"/>
        <v>99075.18206866362</v>
      </c>
    </row>
    <row r="38" spans="1:37" s="1" customFormat="1" x14ac:dyDescent="0.3">
      <c r="A38" s="464"/>
      <c r="B38" s="242">
        <v>2023</v>
      </c>
      <c r="C38" s="13"/>
      <c r="D38" s="192">
        <f>'National Level VPM Sim Result'!E10/0.5</f>
        <v>4705.1866926511539</v>
      </c>
      <c r="E38" s="13"/>
      <c r="F38" s="192">
        <f>'National Level VPM Sim Result'!F10/0.9</f>
        <v>5577.4655946891007</v>
      </c>
      <c r="G38" s="193"/>
      <c r="H38" s="192">
        <f>'National Level VPM Sim Result'!F10</f>
        <v>5019.7190352201906</v>
      </c>
      <c r="I38" s="193"/>
      <c r="J38" s="192">
        <f>'National Level VPM Sim Result'!E10</f>
        <v>2352.5933463255769</v>
      </c>
      <c r="K38" s="193"/>
      <c r="L38" s="192">
        <f>'National Level VPM Sim Result'!B10</f>
        <v>878.0632207653714</v>
      </c>
      <c r="M38" s="193"/>
      <c r="N38" s="192">
        <f>'National Level VPM Sim Result'!K10</f>
        <v>241.91242564104769</v>
      </c>
      <c r="O38" s="193"/>
      <c r="P38" s="192">
        <f>'National Level VPM Sim Result'!L10</f>
        <v>16555.19559335841</v>
      </c>
      <c r="Q38" s="193"/>
      <c r="R38" s="192">
        <f>'National Level VPM Sim Result'!J10</f>
        <v>2352.5933463255774</v>
      </c>
      <c r="S38" s="193"/>
      <c r="T38" s="192">
        <f>'National Level VPM Sim Result'!G10</f>
        <v>878.06322076537151</v>
      </c>
      <c r="U38" s="193"/>
      <c r="V38" s="192">
        <f>'National Level VPM Sim Result'!AB10</f>
        <v>11777.381983779267</v>
      </c>
      <c r="W38" s="197"/>
      <c r="X38" s="192">
        <f>'National Level VPM Sim Result'!Z10</f>
        <v>0</v>
      </c>
      <c r="Y38" s="196"/>
      <c r="Z38" s="192">
        <f>'National Level VPM Sim Result'!W10</f>
        <v>0</v>
      </c>
      <c r="AA38" s="193"/>
      <c r="AB38" s="192">
        <f>'National Level VPM Sim Result'!V10</f>
        <v>2.1000000000000001E-2</v>
      </c>
      <c r="AC38" s="7"/>
      <c r="AD38" s="195">
        <f t="shared" si="0"/>
        <v>2.4140740296441274</v>
      </c>
      <c r="AE38" s="7"/>
      <c r="AF38" s="195">
        <f t="shared" si="1"/>
        <v>23.476820112188896</v>
      </c>
      <c r="AG38" s="126"/>
      <c r="AH38" s="101">
        <f t="shared" si="2"/>
        <v>100209.19933292575</v>
      </c>
    </row>
    <row r="39" spans="1:37" s="1" customFormat="1" x14ac:dyDescent="0.3">
      <c r="A39" s="464"/>
      <c r="B39" s="242">
        <v>2024</v>
      </c>
      <c r="C39" s="13"/>
      <c r="D39" s="192">
        <f>'National Level VPM Sim Result'!E11/0.5</f>
        <v>4958.3332667254826</v>
      </c>
      <c r="E39" s="13"/>
      <c r="F39" s="192">
        <f>'National Level VPM Sim Result'!F11/0.9</f>
        <v>5865.0275856720591</v>
      </c>
      <c r="G39" s="193"/>
      <c r="H39" s="192">
        <f>'National Level VPM Sim Result'!F11</f>
        <v>5278.5248271048531</v>
      </c>
      <c r="I39" s="193"/>
      <c r="J39" s="192">
        <f>'National Level VPM Sim Result'!E11</f>
        <v>2479.1666333627413</v>
      </c>
      <c r="K39" s="193"/>
      <c r="L39" s="192">
        <f>'National Level VPM Sim Result'!B11</f>
        <v>904.9309865601075</v>
      </c>
      <c r="M39" s="193"/>
      <c r="N39" s="192">
        <f>'National Level VPM Sim Result'!K11</f>
        <v>246.95150122726602</v>
      </c>
      <c r="O39" s="193"/>
      <c r="P39" s="192">
        <f>'National Level VPM Sim Result'!L11</f>
        <v>17490.482278813532</v>
      </c>
      <c r="Q39" s="193"/>
      <c r="R39" s="192">
        <f>'National Level VPM Sim Result'!J11</f>
        <v>2479.1666333627418</v>
      </c>
      <c r="S39" s="193"/>
      <c r="T39" s="192">
        <f>'National Level VPM Sim Result'!G11</f>
        <v>904.93098656010693</v>
      </c>
      <c r="U39" s="193"/>
      <c r="V39" s="192">
        <f>'National Level VPM Sim Result'!AB11</f>
        <v>12458.901952935945</v>
      </c>
      <c r="W39" s="197"/>
      <c r="X39" s="192">
        <f>'National Level VPM Sim Result'!Z11</f>
        <v>0</v>
      </c>
      <c r="Y39" s="196"/>
      <c r="Z39" s="192">
        <f>'National Level VPM Sim Result'!W11</f>
        <v>0</v>
      </c>
      <c r="AA39" s="193"/>
      <c r="AB39" s="192">
        <f>'National Level VPM Sim Result'!V11</f>
        <v>2.1000000000000001E-2</v>
      </c>
      <c r="AC39" s="7"/>
      <c r="AD39" s="195">
        <f t="shared" si="0"/>
        <v>2.4364716666126287</v>
      </c>
      <c r="AE39" s="7"/>
      <c r="AF39" s="195">
        <f t="shared" si="1"/>
        <v>24.459941441865649</v>
      </c>
      <c r="AG39" s="126"/>
      <c r="AH39" s="101">
        <f t="shared" si="2"/>
        <v>101356.19659004576</v>
      </c>
    </row>
    <row r="40" spans="1:37" s="1" customFormat="1" x14ac:dyDescent="0.3">
      <c r="A40" s="464"/>
      <c r="B40" s="323">
        <v>2025</v>
      </c>
      <c r="C40" s="13"/>
      <c r="D40" s="338">
        <f>'National Level VPM Sim Result'!E12/0.5</f>
        <v>5245.3589718490448</v>
      </c>
      <c r="E40" s="13"/>
      <c r="F40" s="192">
        <f>'National Level VPM Sim Result'!F12/0.9</f>
        <v>6192.9767425856026</v>
      </c>
      <c r="G40" s="193"/>
      <c r="H40" s="192">
        <f>'National Level VPM Sim Result'!F12</f>
        <v>5573.6790683270428</v>
      </c>
      <c r="I40" s="193"/>
      <c r="J40" s="192">
        <f>'National Level VPM Sim Result'!E12</f>
        <v>2622.6794859245224</v>
      </c>
      <c r="K40" s="193"/>
      <c r="L40" s="192">
        <f>'National Level VPM Sim Result'!B12</f>
        <v>932.54743291140869</v>
      </c>
      <c r="M40" s="193"/>
      <c r="N40" s="192">
        <f>'National Level VPM Sim Result'!K12</f>
        <v>251.48461990766447</v>
      </c>
      <c r="O40" s="193"/>
      <c r="P40" s="192">
        <f>'National Level VPM Sim Result'!L12</f>
        <v>18499.659618849393</v>
      </c>
      <c r="Q40" s="193"/>
      <c r="R40" s="192">
        <f>'National Level VPM Sim Result'!J12</f>
        <v>2622.6794859245224</v>
      </c>
      <c r="S40" s="193"/>
      <c r="T40" s="192">
        <f>'National Level VPM Sim Result'!G12</f>
        <v>932.54743291140903</v>
      </c>
      <c r="U40" s="193"/>
      <c r="V40" s="192">
        <f>'National Level VPM Sim Result'!AB12</f>
        <v>13177.458170430011</v>
      </c>
      <c r="W40" s="197"/>
      <c r="X40" s="192">
        <f>'National Level VPM Sim Result'!Z12</f>
        <v>0</v>
      </c>
      <c r="Y40" s="196"/>
      <c r="Z40" s="192">
        <f>'National Level VPM Sim Result'!W12</f>
        <v>0</v>
      </c>
      <c r="AA40" s="193"/>
      <c r="AB40" s="192">
        <f>'National Level VPM Sim Result'!V12</f>
        <v>2.1000000000000001E-2</v>
      </c>
      <c r="AC40" s="7"/>
      <c r="AD40" s="195">
        <f t="shared" si="0"/>
        <v>2.4531178450140656</v>
      </c>
      <c r="AE40" s="7"/>
      <c r="AF40" s="285">
        <f t="shared" si="1"/>
        <v>25.583043014861055</v>
      </c>
      <c r="AG40" s="126"/>
      <c r="AH40" s="101">
        <f t="shared" si="2"/>
        <v>102516.3224093796</v>
      </c>
    </row>
    <row r="41" spans="1:37" s="1" customFormat="1" x14ac:dyDescent="0.3">
      <c r="A41" s="464"/>
      <c r="B41" s="242">
        <v>2026</v>
      </c>
      <c r="C41" s="13"/>
      <c r="D41" s="192">
        <f>'National Level VPM Sim Result'!E13/0.5</f>
        <v>5447.0667236973177</v>
      </c>
      <c r="E41" s="13"/>
      <c r="F41" s="192">
        <f>'National Level VPM Sim Result'!F13/0.9</f>
        <v>6581.0050378982414</v>
      </c>
      <c r="G41" s="193"/>
      <c r="H41" s="192">
        <f>'National Level VPM Sim Result'!F13</f>
        <v>5922.9045341084175</v>
      </c>
      <c r="I41" s="193"/>
      <c r="J41" s="192">
        <f>'National Level VPM Sim Result'!E13</f>
        <v>2723.5333618486588</v>
      </c>
      <c r="K41" s="193"/>
      <c r="L41" s="192">
        <f>'National Level VPM Sim Result'!B13</f>
        <v>897.64391804891409</v>
      </c>
      <c r="M41" s="193"/>
      <c r="N41" s="192">
        <f>'National Level VPM Sim Result'!K13</f>
        <v>262.52757799979338</v>
      </c>
      <c r="O41" s="193"/>
      <c r="P41" s="192">
        <f>'National Level VPM Sim Result'!L13</f>
        <v>19559.949640259212</v>
      </c>
      <c r="Q41" s="193"/>
      <c r="R41" s="192">
        <f>'National Level VPM Sim Result'!J13</f>
        <v>2723.5333618486593</v>
      </c>
      <c r="S41" s="193"/>
      <c r="T41" s="192">
        <f>'National Level VPM Sim Result'!G13</f>
        <v>897.64391804891397</v>
      </c>
      <c r="U41" s="193"/>
      <c r="V41" s="192">
        <f>'National Level VPM Sim Result'!AB13</f>
        <v>13899.565684150584</v>
      </c>
      <c r="W41" s="197"/>
      <c r="X41" s="192">
        <f>'National Level VPM Sim Result'!Z13</f>
        <v>0</v>
      </c>
      <c r="Y41" s="196"/>
      <c r="Z41" s="192">
        <f>'National Level VPM Sim Result'!W13</f>
        <v>0</v>
      </c>
      <c r="AA41" s="193"/>
      <c r="AB41" s="192">
        <f>'National Level VPM Sim Result'!V13</f>
        <v>2.1000000000000001E-2</v>
      </c>
      <c r="AC41" s="7"/>
      <c r="AD41" s="195">
        <f t="shared" si="0"/>
        <v>2.5318571611807372</v>
      </c>
      <c r="AE41" s="7"/>
      <c r="AF41" s="195">
        <f t="shared" si="1"/>
        <v>26.266183150924444</v>
      </c>
      <c r="AG41" s="126"/>
      <c r="AH41" s="101">
        <f t="shared" si="2"/>
        <v>103689.72706081218</v>
      </c>
    </row>
    <row r="42" spans="1:37" s="1" customFormat="1" x14ac:dyDescent="0.3">
      <c r="A42" s="464"/>
      <c r="B42" s="242">
        <v>2027</v>
      </c>
      <c r="C42" s="13"/>
      <c r="D42" s="192">
        <f>'National Level VPM Sim Result'!E14/0.5</f>
        <v>5680.8898792052596</v>
      </c>
      <c r="E42" s="13"/>
      <c r="F42" s="192">
        <f>'National Level VPM Sim Result'!F14/0.9</f>
        <v>7026.0182420043739</v>
      </c>
      <c r="G42" s="193"/>
      <c r="H42" s="192">
        <f>'National Level VPM Sim Result'!F14</f>
        <v>6323.4164178039364</v>
      </c>
      <c r="I42" s="193"/>
      <c r="J42" s="192">
        <f>'National Level VPM Sim Result'!E14</f>
        <v>2840.4449396026298</v>
      </c>
      <c r="K42" s="193"/>
      <c r="L42" s="192">
        <f>'National Level VPM Sim Result'!B14</f>
        <v>856.50785415385167</v>
      </c>
      <c r="M42" s="193"/>
      <c r="N42" s="192">
        <f>'National Level VPM Sim Result'!K14</f>
        <v>274.99543646746736</v>
      </c>
      <c r="O42" s="193"/>
      <c r="P42" s="192">
        <f>'National Level VPM Sim Result'!L14</f>
        <v>20771.481981948949</v>
      </c>
      <c r="Q42" s="193"/>
      <c r="R42" s="192">
        <f>'National Level VPM Sim Result'!J14</f>
        <v>2840.4170484298047</v>
      </c>
      <c r="S42" s="193"/>
      <c r="T42" s="192">
        <f>'National Level VPM Sim Result'!G14</f>
        <v>856.50785415385167</v>
      </c>
      <c r="U42" s="193"/>
      <c r="V42" s="192">
        <f>'National Level VPM Sim Result'!AB14</f>
        <v>14723.054000612479</v>
      </c>
      <c r="W42" s="197"/>
      <c r="X42" s="192">
        <f>'National Level VPM Sim Result'!Z14</f>
        <v>0</v>
      </c>
      <c r="Y42" s="196"/>
      <c r="Z42" s="192">
        <f>'National Level VPM Sim Result'!W14</f>
        <v>0</v>
      </c>
      <c r="AA42" s="193"/>
      <c r="AB42" s="192">
        <f>'National Level VPM Sim Result'!V14</f>
        <v>4.8891172826274677E-2</v>
      </c>
      <c r="AC42" s="7"/>
      <c r="AD42" s="195">
        <f t="shared" si="0"/>
        <v>2.6220866685798869</v>
      </c>
      <c r="AE42" s="7"/>
      <c r="AF42" s="195">
        <f t="shared" si="1"/>
        <v>27.083430080033043</v>
      </c>
      <c r="AG42" s="126"/>
      <c r="AH42" s="101">
        <f t="shared" si="2"/>
        <v>104876.56253422162</v>
      </c>
    </row>
    <row r="43" spans="1:37" s="1" customFormat="1" x14ac:dyDescent="0.3">
      <c r="A43" s="464"/>
      <c r="B43" s="242">
        <v>2028</v>
      </c>
      <c r="C43" s="13"/>
      <c r="D43" s="192">
        <f>'National Level VPM Sim Result'!E15/0.5</f>
        <v>5965.3893955549474</v>
      </c>
      <c r="E43" s="13"/>
      <c r="F43" s="192">
        <f>'National Level VPM Sim Result'!F15/0.9</f>
        <v>7471.8639492821858</v>
      </c>
      <c r="G43" s="193"/>
      <c r="H43" s="192">
        <f>'National Level VPM Sim Result'!F15</f>
        <v>6724.677554353967</v>
      </c>
      <c r="I43" s="193"/>
      <c r="J43" s="192">
        <f>'National Level VPM Sim Result'!E15</f>
        <v>2982.6946977774737</v>
      </c>
      <c r="K43" s="193"/>
      <c r="L43" s="192">
        <f>'National Level VPM Sim Result'!B15</f>
        <v>810.61276606520096</v>
      </c>
      <c r="M43" s="193"/>
      <c r="N43" s="192">
        <f>'National Level VPM Sim Result'!K15</f>
        <v>292.24387195643124</v>
      </c>
      <c r="O43" s="193"/>
      <c r="P43" s="192">
        <f>'National Level VPM Sim Result'!L15</f>
        <v>22325.568338436224</v>
      </c>
      <c r="Q43" s="193"/>
      <c r="R43" s="192">
        <f>'National Level VPM Sim Result'!J15</f>
        <v>2975.6091231860687</v>
      </c>
      <c r="S43" s="193"/>
      <c r="T43" s="192">
        <f>'National Level VPM Sim Result'!G15</f>
        <v>810.6127660652005</v>
      </c>
      <c r="U43" s="193"/>
      <c r="V43" s="192">
        <f>'National Level VPM Sim Result'!AB15</f>
        <v>15893.12765603869</v>
      </c>
      <c r="W43" s="197"/>
      <c r="X43" s="192">
        <f>'National Level VPM Sim Result'!Z15</f>
        <v>0</v>
      </c>
      <c r="Y43" s="196"/>
      <c r="Z43" s="192">
        <f>'National Level VPM Sim Result'!W15</f>
        <v>0</v>
      </c>
      <c r="AA43" s="193"/>
      <c r="AB43" s="192">
        <f>'National Level VPM Sim Result'!V15</f>
        <v>7.1065745914047973</v>
      </c>
      <c r="AC43" s="7"/>
      <c r="AD43" s="195">
        <f t="shared" si="0"/>
        <v>2.755016827457613</v>
      </c>
      <c r="AE43" s="7"/>
      <c r="AF43" s="195">
        <f t="shared" si="1"/>
        <v>28.051411827503362</v>
      </c>
      <c r="AG43" s="126"/>
      <c r="AH43" s="101">
        <f t="shared" si="2"/>
        <v>106076.98255916641</v>
      </c>
    </row>
    <row r="44" spans="1:37" s="1" customFormat="1" x14ac:dyDescent="0.3">
      <c r="A44" s="464"/>
      <c r="B44" s="242">
        <v>2029</v>
      </c>
      <c r="C44" s="13"/>
      <c r="D44" s="192">
        <f>'National Level VPM Sim Result'!E16/0.5</f>
        <v>6309.8910981988793</v>
      </c>
      <c r="E44" s="13"/>
      <c r="F44" s="192">
        <f>'National Level VPM Sim Result'!F16/0.9</f>
        <v>8057.5322236926086</v>
      </c>
      <c r="G44" s="193"/>
      <c r="H44" s="192">
        <f>'National Level VPM Sim Result'!F16</f>
        <v>7251.779001323348</v>
      </c>
      <c r="I44" s="193"/>
      <c r="J44" s="192">
        <f>'National Level VPM Sim Result'!E16</f>
        <v>3154.9455490994396</v>
      </c>
      <c r="K44" s="193"/>
      <c r="L44" s="192">
        <f>'National Level VPM Sim Result'!B16</f>
        <v>760.12160004139923</v>
      </c>
      <c r="M44" s="193"/>
      <c r="N44" s="192">
        <f>'National Level VPM Sim Result'!K16</f>
        <v>311.80510373476272</v>
      </c>
      <c r="O44" s="193"/>
      <c r="P44" s="192">
        <f>'National Level VPM Sim Result'!L16</f>
        <v>24160.953830395498</v>
      </c>
      <c r="Q44" s="193"/>
      <c r="R44" s="192">
        <f>'National Level VPM Sim Result'!J16</f>
        <v>3133.8740350762537</v>
      </c>
      <c r="S44" s="193"/>
      <c r="T44" s="192">
        <f>'National Level VPM Sim Result'!G16</f>
        <v>760.12160004139923</v>
      </c>
      <c r="U44" s="193"/>
      <c r="V44" s="192">
        <f>'National Level VPM Sim Result'!AB16</f>
        <v>17220.972932806912</v>
      </c>
      <c r="W44" s="197"/>
      <c r="X44" s="192">
        <f>'National Level VPM Sim Result'!Z16</f>
        <v>0</v>
      </c>
      <c r="Y44" s="196"/>
      <c r="Z44" s="192">
        <f>'National Level VPM Sim Result'!W16</f>
        <v>0</v>
      </c>
      <c r="AA44" s="193"/>
      <c r="AB44" s="192">
        <f>'National Level VPM Sim Result'!V16</f>
        <v>21.092514023186236</v>
      </c>
      <c r="AC44" s="7"/>
      <c r="AD44" s="195">
        <f t="shared" si="0"/>
        <v>2.9061588506439904</v>
      </c>
      <c r="AE44" s="7"/>
      <c r="AF44" s="195">
        <f t="shared" si="1"/>
        <v>29.209065710443223</v>
      </c>
      <c r="AG44" s="126"/>
      <c r="AH44" s="101">
        <f t="shared" si="2"/>
        <v>107291.14262479777</v>
      </c>
    </row>
    <row r="45" spans="1:37" s="1" customFormat="1" ht="16.2" thickBot="1" x14ac:dyDescent="0.35">
      <c r="A45" s="465"/>
      <c r="B45" s="324">
        <v>2030</v>
      </c>
      <c r="C45" s="19"/>
      <c r="D45" s="198">
        <f>'National Level VPM Sim Result'!E17/0.5</f>
        <v>6728.5710103853435</v>
      </c>
      <c r="E45" s="19"/>
      <c r="F45" s="198">
        <f>'National Level VPM Sim Result'!F17/0.9</f>
        <v>8742.3290539068767</v>
      </c>
      <c r="G45" s="199"/>
      <c r="H45" s="198">
        <f>'National Level VPM Sim Result'!F17</f>
        <v>7868.0961485161897</v>
      </c>
      <c r="I45" s="199"/>
      <c r="J45" s="198">
        <f>'National Level VPM Sim Result'!E17</f>
        <v>3364.2855051926717</v>
      </c>
      <c r="K45" s="199"/>
      <c r="L45" s="198">
        <f>'National Level VPM Sim Result'!B17</f>
        <v>706.51807184998381</v>
      </c>
      <c r="M45" s="199"/>
      <c r="N45" s="198">
        <f>'National Level VPM Sim Result'!K17</f>
        <v>334.58101313630647</v>
      </c>
      <c r="O45" s="199"/>
      <c r="P45" s="198">
        <f>'National Level VPM Sim Result'!L17</f>
        <v>26367.747943211223</v>
      </c>
      <c r="Q45" s="199"/>
      <c r="R45" s="198">
        <f>'National Level VPM Sim Result'!J17</f>
        <v>3323.0523615625489</v>
      </c>
      <c r="S45" s="199"/>
      <c r="T45" s="198">
        <f>'National Level VPM Sim Result'!G17</f>
        <v>706.51807184998404</v>
      </c>
      <c r="U45" s="199"/>
      <c r="V45" s="198">
        <f>'National Level VPM Sim Result'!AB17</f>
        <v>18834.225807831343</v>
      </c>
      <c r="W45" s="202"/>
      <c r="X45" s="198">
        <f>'National Level VPM Sim Result'!Z17</f>
        <v>0</v>
      </c>
      <c r="Y45" s="201"/>
      <c r="Z45" s="198">
        <f>'National Level VPM Sim Result'!W17</f>
        <v>0</v>
      </c>
      <c r="AA45" s="199"/>
      <c r="AB45" s="198">
        <f>'National Level VPM Sim Result'!V17</f>
        <v>41.254143630123416</v>
      </c>
      <c r="AC45" s="16"/>
      <c r="AD45" s="200">
        <f t="shared" si="0"/>
        <v>3.083150383861164</v>
      </c>
      <c r="AE45" s="16"/>
      <c r="AF45" s="200">
        <f t="shared" si="1"/>
        <v>30.621791918504268</v>
      </c>
      <c r="AG45" s="234"/>
      <c r="AH45" s="189">
        <v>108519.20000000001</v>
      </c>
    </row>
    <row r="46" spans="1:37" s="1" customFormat="1" x14ac:dyDescent="0.3">
      <c r="A46" s="463" t="s">
        <v>83</v>
      </c>
      <c r="B46" s="241">
        <v>2019</v>
      </c>
      <c r="C46" s="10"/>
      <c r="D46" s="233">
        <f>'National Level VPM Sim Result'!E23/0.5</f>
        <v>3291.1532925966899</v>
      </c>
      <c r="E46" s="10"/>
      <c r="F46" s="233">
        <f>'National Level VPM Sim Result'!F23/0.9</f>
        <v>4848.0393855756838</v>
      </c>
      <c r="G46" s="238"/>
      <c r="H46" s="233">
        <f>'National Level VPM Sim Result'!F23</f>
        <v>4363.2354470181153</v>
      </c>
      <c r="I46" s="238"/>
      <c r="J46" s="233">
        <f>'National Level VPM Sim Result'!E23</f>
        <v>1645.5766462983449</v>
      </c>
      <c r="K46" s="238"/>
      <c r="L46" s="233">
        <f>'National Level VPM Sim Result'!B23</f>
        <v>561.42673280612155</v>
      </c>
      <c r="M46" s="238"/>
      <c r="N46" s="233">
        <f>'National Level VPM Sim Result'!K23</f>
        <v>248.88643264583166</v>
      </c>
      <c r="O46" s="238"/>
      <c r="P46" s="233">
        <f>'National Level VPM Sim Result'!L23</f>
        <v>12386.446216336561</v>
      </c>
      <c r="Q46" s="238"/>
      <c r="R46" s="233">
        <f>'National Level VPM Sim Result'!J23</f>
        <v>1645.5766462983449</v>
      </c>
      <c r="S46" s="238"/>
      <c r="T46" s="233">
        <f>'National Level VPM Sim Result'!G23</f>
        <v>561.42673280612155</v>
      </c>
      <c r="U46" s="238"/>
      <c r="V46" s="233">
        <f>'National Level VPM Sim Result'!AB23</f>
        <v>8272.0902019642763</v>
      </c>
      <c r="W46" s="197"/>
      <c r="X46" s="233">
        <f>'National Level VPM Sim Result'!Z23</f>
        <v>0</v>
      </c>
      <c r="Y46" s="196"/>
      <c r="Z46" s="233">
        <f>'National Level VPM Sim Result'!W23</f>
        <v>0</v>
      </c>
      <c r="AA46" s="238"/>
      <c r="AB46" s="233">
        <f>'National Level VPM Sim Result'!V23</f>
        <v>2.1000000000000001E-2</v>
      </c>
      <c r="AC46" s="4"/>
      <c r="AD46" s="259">
        <f t="shared" si="0"/>
        <v>2.2675241770901482</v>
      </c>
      <c r="AE46" s="4"/>
      <c r="AF46" s="259">
        <f t="shared" si="1"/>
        <v>14.992319151627783</v>
      </c>
      <c r="AG46" s="187"/>
      <c r="AH46" s="188">
        <f t="shared" ref="AH46:AH56" si="3">AH45*(AH$45/AH$33)^(1/12)</f>
        <v>109761.31375376154</v>
      </c>
    </row>
    <row r="47" spans="1:37" s="1" customFormat="1" x14ac:dyDescent="0.3">
      <c r="A47" s="464"/>
      <c r="B47" s="242">
        <v>2020</v>
      </c>
      <c r="C47" s="13"/>
      <c r="D47" s="192">
        <f>'National Level VPM Sim Result'!E24/0.5</f>
        <v>3496.6338263241259</v>
      </c>
      <c r="E47" s="13"/>
      <c r="F47" s="192">
        <f>'National Level VPM Sim Result'!F24/0.9</f>
        <v>5003.5656462889283</v>
      </c>
      <c r="G47" s="193"/>
      <c r="H47" s="192">
        <f>'National Level VPM Sim Result'!F24</f>
        <v>4503.2090816600357</v>
      </c>
      <c r="I47" s="193"/>
      <c r="J47" s="192">
        <f>'National Level VPM Sim Result'!E24</f>
        <v>1748.316913162063</v>
      </c>
      <c r="K47" s="193"/>
      <c r="L47" s="192">
        <f>'National Level VPM Sim Result'!B24</f>
        <v>597.57316580963334</v>
      </c>
      <c r="M47" s="193"/>
      <c r="N47" s="192">
        <f>'National Level VPM Sim Result'!K24</f>
        <v>259.76120378490805</v>
      </c>
      <c r="O47" s="193"/>
      <c r="P47" s="192">
        <f>'National Level VPM Sim Result'!L24</f>
        <v>13227.889453500302</v>
      </c>
      <c r="Q47" s="193"/>
      <c r="R47" s="192">
        <f>'National Level VPM Sim Result'!J24</f>
        <v>1748.316913162063</v>
      </c>
      <c r="S47" s="193"/>
      <c r="T47" s="192">
        <f>'National Level VPM Sim Result'!G24</f>
        <v>597.57316580963322</v>
      </c>
      <c r="U47" s="193"/>
      <c r="V47" s="192">
        <f>'National Level VPM Sim Result'!AB24</f>
        <v>8984.4345756251732</v>
      </c>
      <c r="W47" s="197"/>
      <c r="X47" s="192">
        <f>'National Level VPM Sim Result'!Z24</f>
        <v>0</v>
      </c>
      <c r="Y47" s="196"/>
      <c r="Z47" s="192">
        <f>'National Level VPM Sim Result'!W24</f>
        <v>0</v>
      </c>
      <c r="AA47" s="193"/>
      <c r="AB47" s="192">
        <f>'National Level VPM Sim Result'!V24</f>
        <v>2.1000000000000001E-2</v>
      </c>
      <c r="AC47" s="7"/>
      <c r="AD47" s="195">
        <f t="shared" si="0"/>
        <v>2.3398190828993477</v>
      </c>
      <c r="AE47" s="7"/>
      <c r="AF47" s="195">
        <f t="shared" si="1"/>
        <v>15.748099472774102</v>
      </c>
      <c r="AG47" s="126"/>
      <c r="AH47" s="101">
        <f t="shared" si="3"/>
        <v>111017.64477577868</v>
      </c>
    </row>
    <row r="48" spans="1:37" s="1" customFormat="1" x14ac:dyDescent="0.3">
      <c r="A48" s="464"/>
      <c r="B48" s="242">
        <v>2021</v>
      </c>
      <c r="C48" s="13"/>
      <c r="D48" s="192">
        <f>'National Level VPM Sim Result'!E25/0.5</f>
        <v>3648.0888128148981</v>
      </c>
      <c r="E48" s="13"/>
      <c r="F48" s="192">
        <f>'National Level VPM Sim Result'!F25/0.9</f>
        <v>5205.9889551779497</v>
      </c>
      <c r="G48" s="193"/>
      <c r="H48" s="192">
        <f>'National Level VPM Sim Result'!F25</f>
        <v>4685.3900596601552</v>
      </c>
      <c r="I48" s="193"/>
      <c r="J48" s="192">
        <f>'National Level VPM Sim Result'!E25</f>
        <v>1824.0444064074491</v>
      </c>
      <c r="K48" s="193"/>
      <c r="L48" s="192">
        <f>'National Level VPM Sim Result'!B25</f>
        <v>615.80720452500702</v>
      </c>
      <c r="M48" s="193"/>
      <c r="N48" s="192">
        <f>'National Level VPM Sim Result'!K25</f>
        <v>268.91570000166718</v>
      </c>
      <c r="O48" s="193"/>
      <c r="P48" s="192">
        <f>'National Level VPM Sim Result'!L25</f>
        <v>13937.268248270611</v>
      </c>
      <c r="Q48" s="193"/>
      <c r="R48" s="192">
        <f>'National Level VPM Sim Result'!J25</f>
        <v>1824.0444064074491</v>
      </c>
      <c r="S48" s="193"/>
      <c r="T48" s="192">
        <f>'National Level VPM Sim Result'!G25</f>
        <v>615.80720452500714</v>
      </c>
      <c r="U48" s="193"/>
      <c r="V48" s="192">
        <f>'National Level VPM Sim Result'!AB25</f>
        <v>9520.7868886121214</v>
      </c>
      <c r="W48" s="197"/>
      <c r="X48" s="192">
        <f>'National Level VPM Sim Result'!Z25</f>
        <v>0</v>
      </c>
      <c r="Y48" s="196"/>
      <c r="Z48" s="192">
        <f>'National Level VPM Sim Result'!W25</f>
        <v>0</v>
      </c>
      <c r="AA48" s="193"/>
      <c r="AB48" s="192">
        <f>'National Level VPM Sim Result'!V25</f>
        <v>2.1000000000000001E-2</v>
      </c>
      <c r="AC48" s="7"/>
      <c r="AD48" s="195">
        <f t="shared" si="0"/>
        <v>2.3948671978697158</v>
      </c>
      <c r="AE48" s="7"/>
      <c r="AF48" s="195">
        <f t="shared" si="1"/>
        <v>16.244288140617506</v>
      </c>
      <c r="AG48" s="126"/>
      <c r="AH48" s="101">
        <f t="shared" si="3"/>
        <v>112288.35579729568</v>
      </c>
    </row>
    <row r="49" spans="1:34" s="1" customFormat="1" x14ac:dyDescent="0.3">
      <c r="A49" s="464"/>
      <c r="B49" s="242">
        <v>2022</v>
      </c>
      <c r="C49" s="13"/>
      <c r="D49" s="192">
        <f>'National Level VPM Sim Result'!E26/0.5</f>
        <v>3820.5062823626477</v>
      </c>
      <c r="E49" s="13"/>
      <c r="F49" s="192">
        <f>'National Level VPM Sim Result'!F26/0.9</f>
        <v>5435.3354843773022</v>
      </c>
      <c r="G49" s="193"/>
      <c r="H49" s="192">
        <f>'National Level VPM Sim Result'!F26</f>
        <v>4891.8019359395721</v>
      </c>
      <c r="I49" s="193"/>
      <c r="J49" s="192">
        <f>'National Level VPM Sim Result'!E26</f>
        <v>1910.2531411813238</v>
      </c>
      <c r="K49" s="193"/>
      <c r="L49" s="192">
        <f>'National Level VPM Sim Result'!B26</f>
        <v>634.55465047247912</v>
      </c>
      <c r="M49" s="193"/>
      <c r="N49" s="192">
        <f>'National Level VPM Sim Result'!K26</f>
        <v>277.84916322054426</v>
      </c>
      <c r="O49" s="193"/>
      <c r="P49" s="192">
        <f>'National Level VPM Sim Result'!L26</f>
        <v>14707.142739460811</v>
      </c>
      <c r="Q49" s="193"/>
      <c r="R49" s="192">
        <f>'National Level VPM Sim Result'!J26</f>
        <v>1910.2531411813238</v>
      </c>
      <c r="S49" s="193"/>
      <c r="T49" s="192">
        <f>'National Level VPM Sim Result'!G26</f>
        <v>634.55465047247935</v>
      </c>
      <c r="U49" s="193"/>
      <c r="V49" s="192">
        <f>'National Level VPM Sim Result'!AB26</f>
        <v>10093.182966741781</v>
      </c>
      <c r="W49" s="197"/>
      <c r="X49" s="192">
        <f>'National Level VPM Sim Result'!Z26</f>
        <v>0</v>
      </c>
      <c r="Y49" s="196"/>
      <c r="Z49" s="192">
        <f>'National Level VPM Sim Result'!W26</f>
        <v>0</v>
      </c>
      <c r="AA49" s="193"/>
      <c r="AB49" s="192">
        <f>'National Level VPM Sim Result'!V26</f>
        <v>2.1000000000000001E-2</v>
      </c>
      <c r="AC49" s="7"/>
      <c r="AD49" s="195">
        <f t="shared" si="0"/>
        <v>2.4464235993356755</v>
      </c>
      <c r="AE49" s="7"/>
      <c r="AF49" s="195">
        <f t="shared" si="1"/>
        <v>16.819515708174531</v>
      </c>
      <c r="AG49" s="126"/>
      <c r="AH49" s="101">
        <f t="shared" si="3"/>
        <v>113573.61141218308</v>
      </c>
    </row>
    <row r="50" spans="1:34" s="1" customFormat="1" x14ac:dyDescent="0.3">
      <c r="A50" s="464"/>
      <c r="B50" s="242">
        <v>2023</v>
      </c>
      <c r="C50" s="13"/>
      <c r="D50" s="192">
        <f>'National Level VPM Sim Result'!E27/0.5</f>
        <v>4016.8338699519791</v>
      </c>
      <c r="E50" s="13"/>
      <c r="F50" s="192">
        <f>'National Level VPM Sim Result'!F27/0.9</f>
        <v>5691.8425963674272</v>
      </c>
      <c r="G50" s="193"/>
      <c r="H50" s="192">
        <f>'National Level VPM Sim Result'!F27</f>
        <v>5122.6583367306848</v>
      </c>
      <c r="I50" s="193"/>
      <c r="J50" s="192">
        <f>'National Level VPM Sim Result'!E27</f>
        <v>2008.4169349759895</v>
      </c>
      <c r="K50" s="193"/>
      <c r="L50" s="192">
        <f>'National Level VPM Sim Result'!B27</f>
        <v>653.84648730446577</v>
      </c>
      <c r="M50" s="193"/>
      <c r="N50" s="192">
        <f>'National Level VPM Sim Result'!K27</f>
        <v>286.58464887845611</v>
      </c>
      <c r="O50" s="193"/>
      <c r="P50" s="192">
        <f>'National Level VPM Sim Result'!L27</f>
        <v>15547.609057216574</v>
      </c>
      <c r="Q50" s="193"/>
      <c r="R50" s="192">
        <f>'National Level VPM Sim Result'!J27</f>
        <v>2008.4169349759895</v>
      </c>
      <c r="S50" s="193"/>
      <c r="T50" s="192">
        <f>'National Level VPM Sim Result'!G27</f>
        <v>653.84648730446588</v>
      </c>
      <c r="U50" s="193"/>
      <c r="V50" s="192">
        <f>'National Level VPM Sim Result'!AB27</f>
        <v>10711.528369364343</v>
      </c>
      <c r="W50" s="197"/>
      <c r="X50" s="192">
        <f>'National Level VPM Sim Result'!Z27</f>
        <v>0</v>
      </c>
      <c r="Y50" s="196"/>
      <c r="Z50" s="192">
        <f>'National Level VPM Sim Result'!W27</f>
        <v>0</v>
      </c>
      <c r="AA50" s="193"/>
      <c r="AB50" s="192">
        <f>'National Level VPM Sim Result'!V27</f>
        <v>2.1000000000000001E-2</v>
      </c>
      <c r="AC50" s="7"/>
      <c r="AD50" s="195">
        <f t="shared" si="0"/>
        <v>2.4947829920760816</v>
      </c>
      <c r="AE50" s="7"/>
      <c r="AF50" s="195">
        <f t="shared" si="1"/>
        <v>17.48371530011962</v>
      </c>
      <c r="AG50" s="126"/>
      <c r="AH50" s="101">
        <f t="shared" si="3"/>
        <v>114873.57809825744</v>
      </c>
    </row>
    <row r="51" spans="1:34" s="1" customFormat="1" x14ac:dyDescent="0.3">
      <c r="A51" s="464"/>
      <c r="B51" s="242">
        <v>2024</v>
      </c>
      <c r="C51" s="13"/>
      <c r="D51" s="192">
        <f>'National Level VPM Sim Result'!E28/0.5</f>
        <v>4240.0989653631041</v>
      </c>
      <c r="E51" s="13"/>
      <c r="F51" s="192">
        <f>'National Level VPM Sim Result'!F28/0.9</f>
        <v>5985.1607005557753</v>
      </c>
      <c r="G51" s="193"/>
      <c r="H51" s="192">
        <f>'National Level VPM Sim Result'!F28</f>
        <v>5386.6446305001982</v>
      </c>
      <c r="I51" s="193"/>
      <c r="J51" s="192">
        <f>'National Level VPM Sim Result'!E28</f>
        <v>2120.049482681552</v>
      </c>
      <c r="K51" s="193"/>
      <c r="L51" s="192">
        <f>'National Level VPM Sim Result'!B28</f>
        <v>673.64820406833269</v>
      </c>
      <c r="M51" s="193"/>
      <c r="N51" s="192">
        <f>'National Level VPM Sim Result'!K28</f>
        <v>294.37421656424709</v>
      </c>
      <c r="O51" s="193"/>
      <c r="P51" s="192">
        <f>'National Level VPM Sim Result'!L28</f>
        <v>16456.485358714883</v>
      </c>
      <c r="Q51" s="193"/>
      <c r="R51" s="192">
        <f>'National Level VPM Sim Result'!J28</f>
        <v>2120.049482681552</v>
      </c>
      <c r="S51" s="193"/>
      <c r="T51" s="192">
        <f>'National Level VPM Sim Result'!G28</f>
        <v>673.64820406833269</v>
      </c>
      <c r="U51" s="193"/>
      <c r="V51" s="192">
        <f>'National Level VPM Sim Result'!AB28</f>
        <v>11364.207944778933</v>
      </c>
      <c r="W51" s="197"/>
      <c r="X51" s="192">
        <f>'National Level VPM Sim Result'!Z28</f>
        <v>0</v>
      </c>
      <c r="Y51" s="196"/>
      <c r="Z51" s="192">
        <f>'National Level VPM Sim Result'!W28</f>
        <v>0</v>
      </c>
      <c r="AA51" s="193"/>
      <c r="AB51" s="192">
        <f>'National Level VPM Sim Result'!V28</f>
        <v>2.1000000000000001E-2</v>
      </c>
      <c r="AC51" s="7"/>
      <c r="AD51" s="195">
        <f t="shared" si="0"/>
        <v>2.5335933290489518</v>
      </c>
      <c r="AE51" s="7"/>
      <c r="AF51" s="195">
        <f t="shared" si="1"/>
        <v>18.246649755086032</v>
      </c>
      <c r="AG51" s="126"/>
      <c r="AH51" s="101">
        <f t="shared" si="3"/>
        <v>116188.42423884495</v>
      </c>
    </row>
    <row r="52" spans="1:34" s="1" customFormat="1" x14ac:dyDescent="0.3">
      <c r="A52" s="464"/>
      <c r="B52" s="242">
        <v>2025</v>
      </c>
      <c r="C52" s="13"/>
      <c r="D52" s="337">
        <f>'National Level VPM Sim Result'!E29/0.5</f>
        <v>4494.325117024393</v>
      </c>
      <c r="E52" s="13"/>
      <c r="F52" s="192">
        <f>'National Level VPM Sim Result'!F29/0.9</f>
        <v>6319.7291149322718</v>
      </c>
      <c r="G52" s="193"/>
      <c r="H52" s="192">
        <f>'National Level VPM Sim Result'!F29</f>
        <v>5687.7562034390448</v>
      </c>
      <c r="I52" s="193"/>
      <c r="J52" s="192">
        <f>'National Level VPM Sim Result'!E29</f>
        <v>2247.1625585121965</v>
      </c>
      <c r="K52" s="193"/>
      <c r="L52" s="192">
        <f>'National Level VPM Sim Result'!B29</f>
        <v>693.9858165839139</v>
      </c>
      <c r="M52" s="193"/>
      <c r="N52" s="192">
        <f>'National Level VPM Sim Result'!K29</f>
        <v>301.20465070685225</v>
      </c>
      <c r="O52" s="193"/>
      <c r="P52" s="192">
        <f>'National Level VPM Sim Result'!L29</f>
        <v>17445.401937801904</v>
      </c>
      <c r="Q52" s="193"/>
      <c r="R52" s="192">
        <f>'National Level VPM Sim Result'!J29</f>
        <v>2247.1625585121956</v>
      </c>
      <c r="S52" s="193"/>
      <c r="T52" s="192">
        <f>'National Level VPM Sim Result'!G29</f>
        <v>693.98581658391379</v>
      </c>
      <c r="U52" s="193"/>
      <c r="V52" s="192">
        <f>'National Level VPM Sim Result'!AB29</f>
        <v>12058.843385069713</v>
      </c>
      <c r="W52" s="197"/>
      <c r="X52" s="192">
        <f>'National Level VPM Sim Result'!Z29</f>
        <v>0</v>
      </c>
      <c r="Y52" s="196"/>
      <c r="Z52" s="192">
        <f>'National Level VPM Sim Result'!W29</f>
        <v>0</v>
      </c>
      <c r="AA52" s="193"/>
      <c r="AB52" s="192">
        <f>'National Level VPM Sim Result'!V29</f>
        <v>2.1000000000000001E-2</v>
      </c>
      <c r="AC52" s="7"/>
      <c r="AD52" s="195">
        <f t="shared" si="0"/>
        <v>2.5630442158827362</v>
      </c>
      <c r="AE52" s="7"/>
      <c r="AF52" s="285">
        <f t="shared" si="1"/>
        <v>19.121806334087609</v>
      </c>
      <c r="AG52" s="126"/>
      <c r="AH52" s="101">
        <f t="shared" si="3"/>
        <v>117518.32014459203</v>
      </c>
    </row>
    <row r="53" spans="1:34" s="1" customFormat="1" x14ac:dyDescent="0.3">
      <c r="A53" s="464"/>
      <c r="B53" s="242">
        <v>2026</v>
      </c>
      <c r="C53" s="13"/>
      <c r="D53" s="192">
        <f>'National Level VPM Sim Result'!E30/0.5</f>
        <v>4692.2355222174683</v>
      </c>
      <c r="E53" s="13"/>
      <c r="F53" s="192">
        <f>'National Level VPM Sim Result'!F30/0.9</f>
        <v>6715.595447755386</v>
      </c>
      <c r="G53" s="193"/>
      <c r="H53" s="192">
        <f>'National Level VPM Sim Result'!F30</f>
        <v>6044.0359029798474</v>
      </c>
      <c r="I53" s="193"/>
      <c r="J53" s="192">
        <f>'National Level VPM Sim Result'!E30</f>
        <v>2346.1177611087342</v>
      </c>
      <c r="K53" s="193"/>
      <c r="L53" s="192">
        <f>'National Level VPM Sim Result'!B30</f>
        <v>667.72874823421785</v>
      </c>
      <c r="M53" s="193"/>
      <c r="N53" s="192">
        <f>'National Level VPM Sim Result'!K30</f>
        <v>319.04392264204648</v>
      </c>
      <c r="O53" s="193"/>
      <c r="P53" s="192">
        <f>'National Level VPM Sim Result'!L30</f>
        <v>18550.961836950588</v>
      </c>
      <c r="Q53" s="193"/>
      <c r="R53" s="192">
        <f>'National Level VPM Sim Result'!J30</f>
        <v>2346.1177611087346</v>
      </c>
      <c r="S53" s="193"/>
      <c r="T53" s="192">
        <f>'National Level VPM Sim Result'!G30</f>
        <v>667.72874823421796</v>
      </c>
      <c r="U53" s="193"/>
      <c r="V53" s="192">
        <f>'National Level VPM Sim Result'!AB30</f>
        <v>12825.962856612787</v>
      </c>
      <c r="W53" s="197"/>
      <c r="X53" s="192">
        <f>'National Level VPM Sim Result'!Z30</f>
        <v>0</v>
      </c>
      <c r="Y53" s="196"/>
      <c r="Z53" s="192">
        <f>'National Level VPM Sim Result'!W30</f>
        <v>0</v>
      </c>
      <c r="AA53" s="193"/>
      <c r="AB53" s="192">
        <f>'National Level VPM Sim Result'!V30</f>
        <v>2.1000000000000001E-2</v>
      </c>
      <c r="AC53" s="7"/>
      <c r="AD53" s="195">
        <f t="shared" si="0"/>
        <v>2.6841216088611453</v>
      </c>
      <c r="AE53" s="7"/>
      <c r="AF53" s="195">
        <f t="shared" si="1"/>
        <v>19.737926136866569</v>
      </c>
      <c r="AG53" s="126"/>
      <c r="AH53" s="101">
        <f t="shared" si="3"/>
        <v>118863.43807552544</v>
      </c>
    </row>
    <row r="54" spans="1:34" s="1" customFormat="1" x14ac:dyDescent="0.3">
      <c r="A54" s="464"/>
      <c r="B54" s="242">
        <v>2027</v>
      </c>
      <c r="C54" s="13"/>
      <c r="D54" s="192">
        <f>'National Level VPM Sim Result'!E31/0.5</f>
        <v>4922.1964106021478</v>
      </c>
      <c r="E54" s="13"/>
      <c r="F54" s="192">
        <f>'National Level VPM Sim Result'!F31/0.9</f>
        <v>7168.2977704173409</v>
      </c>
      <c r="G54" s="193"/>
      <c r="H54" s="192">
        <f>'National Level VPM Sim Result'!F31</f>
        <v>6451.467993375607</v>
      </c>
      <c r="I54" s="193"/>
      <c r="J54" s="192">
        <f>'National Level VPM Sim Result'!E31</f>
        <v>2461.0982053010739</v>
      </c>
      <c r="K54" s="193"/>
      <c r="L54" s="192">
        <f>'National Level VPM Sim Result'!B31</f>
        <v>636.87536632901663</v>
      </c>
      <c r="M54" s="193"/>
      <c r="N54" s="192">
        <f>'National Level VPM Sim Result'!K31</f>
        <v>338.94892417443589</v>
      </c>
      <c r="O54" s="193"/>
      <c r="P54" s="192">
        <f>'National Level VPM Sim Result'!L31</f>
        <v>19810.119645189043</v>
      </c>
      <c r="Q54" s="193"/>
      <c r="R54" s="192">
        <f>'National Level VPM Sim Result'!J31</f>
        <v>2461.0982053010734</v>
      </c>
      <c r="S54" s="193"/>
      <c r="T54" s="192">
        <f>'National Level VPM Sim Result'!G31</f>
        <v>636.87536632901652</v>
      </c>
      <c r="U54" s="193"/>
      <c r="V54" s="192">
        <f>'National Level VPM Sim Result'!AB31</f>
        <v>13697.593575987876</v>
      </c>
      <c r="W54" s="197"/>
      <c r="X54" s="192">
        <f>'National Level VPM Sim Result'!Z31</f>
        <v>0</v>
      </c>
      <c r="Y54" s="196"/>
      <c r="Z54" s="192">
        <f>'National Level VPM Sim Result'!W31</f>
        <v>0</v>
      </c>
      <c r="AA54" s="193"/>
      <c r="AB54" s="192">
        <f>'National Level VPM Sim Result'!V31</f>
        <v>2.1000000000000001E-2</v>
      </c>
      <c r="AC54" s="7"/>
      <c r="AD54" s="195">
        <f t="shared" si="0"/>
        <v>2.8193127724825398</v>
      </c>
      <c r="AE54" s="7"/>
      <c r="AF54" s="195">
        <f t="shared" si="1"/>
        <v>20.470947419111159</v>
      </c>
      <c r="AG54" s="126"/>
      <c r="AH54" s="101">
        <f t="shared" si="3"/>
        <v>120223.95226336493</v>
      </c>
    </row>
    <row r="55" spans="1:34" s="1" customFormat="1" x14ac:dyDescent="0.3">
      <c r="A55" s="464"/>
      <c r="B55" s="242">
        <v>2028</v>
      </c>
      <c r="C55" s="13"/>
      <c r="D55" s="192">
        <f>'National Level VPM Sim Result'!E32/0.5</f>
        <v>5192.7260851534047</v>
      </c>
      <c r="E55" s="13"/>
      <c r="F55" s="192">
        <f>'National Level VPM Sim Result'!F32/0.9</f>
        <v>7685.8440400369836</v>
      </c>
      <c r="G55" s="193"/>
      <c r="H55" s="192">
        <f>'National Level VPM Sim Result'!F32</f>
        <v>6917.2596360332855</v>
      </c>
      <c r="I55" s="193"/>
      <c r="J55" s="192">
        <f>'National Level VPM Sim Result'!E32</f>
        <v>2596.3630425767024</v>
      </c>
      <c r="K55" s="193"/>
      <c r="L55" s="192">
        <f>'National Level VPM Sim Result'!B32</f>
        <v>602.14859957157694</v>
      </c>
      <c r="M55" s="193"/>
      <c r="N55" s="192">
        <f>'National Level VPM Sim Result'!K32</f>
        <v>360.79579775975753</v>
      </c>
      <c r="O55" s="193"/>
      <c r="P55" s="192">
        <f>'National Level VPM Sim Result'!L32</f>
        <v>21262.015854711339</v>
      </c>
      <c r="Q55" s="193"/>
      <c r="R55" s="192">
        <f>'National Level VPM Sim Result'!J32</f>
        <v>2596.3630425767024</v>
      </c>
      <c r="S55" s="193"/>
      <c r="T55" s="192">
        <f>'National Level VPM Sim Result'!G32</f>
        <v>602.14859957157682</v>
      </c>
      <c r="U55" s="193"/>
      <c r="V55" s="192">
        <f>'National Level VPM Sim Result'!AB32</f>
        <v>14705.545016437814</v>
      </c>
      <c r="W55" s="197"/>
      <c r="X55" s="192">
        <f>'National Level VPM Sim Result'!Z32</f>
        <v>0</v>
      </c>
      <c r="Y55" s="196"/>
      <c r="Z55" s="192">
        <f>'National Level VPM Sim Result'!W32</f>
        <v>0</v>
      </c>
      <c r="AA55" s="193"/>
      <c r="AB55" s="192">
        <f>'National Level VPM Sim Result'!V32</f>
        <v>2.1000000000000001E-2</v>
      </c>
      <c r="AC55" s="7"/>
      <c r="AD55" s="195">
        <f t="shared" si="0"/>
        <v>2.967069755259808</v>
      </c>
      <c r="AE55" s="7"/>
      <c r="AF55" s="195">
        <f t="shared" si="1"/>
        <v>21.351662921620949</v>
      </c>
      <c r="AG55" s="126"/>
      <c r="AH55" s="101">
        <f t="shared" si="3"/>
        <v>121600.03893409135</v>
      </c>
    </row>
    <row r="56" spans="1:34" s="1" customFormat="1" x14ac:dyDescent="0.3">
      <c r="A56" s="464"/>
      <c r="B56" s="242">
        <v>2029</v>
      </c>
      <c r="C56" s="13"/>
      <c r="D56" s="192">
        <f>'National Level VPM Sim Result'!E33/0.5</f>
        <v>5522.5387689293257</v>
      </c>
      <c r="E56" s="13"/>
      <c r="F56" s="192">
        <f>'National Level VPM Sim Result'!F33/0.9</f>
        <v>8197.5015127016031</v>
      </c>
      <c r="G56" s="193"/>
      <c r="H56" s="192">
        <f>'National Level VPM Sim Result'!F33</f>
        <v>7377.751361431443</v>
      </c>
      <c r="I56" s="193"/>
      <c r="J56" s="192">
        <f>'National Level VPM Sim Result'!E33</f>
        <v>2761.2693844646628</v>
      </c>
      <c r="K56" s="193"/>
      <c r="L56" s="192">
        <f>'National Level VPM Sim Result'!B33</f>
        <v>564.80061342366037</v>
      </c>
      <c r="M56" s="193"/>
      <c r="N56" s="192">
        <f>'National Level VPM Sim Result'!K33</f>
        <v>389.59410192318398</v>
      </c>
      <c r="O56" s="193"/>
      <c r="P56" s="192">
        <f>'National Level VPM Sim Result'!L33</f>
        <v>23109.518916947305</v>
      </c>
      <c r="Q56" s="193"/>
      <c r="R56" s="192">
        <f>'National Level VPM Sim Result'!J33</f>
        <v>2754.7007534288714</v>
      </c>
      <c r="S56" s="193"/>
      <c r="T56" s="192">
        <f>'National Level VPM Sim Result'!G33</f>
        <v>564.80061342366025</v>
      </c>
      <c r="U56" s="193"/>
      <c r="V56" s="192">
        <f>'National Level VPM Sim Result'!AB33</f>
        <v>16121.35465743904</v>
      </c>
      <c r="W56" s="197"/>
      <c r="X56" s="192">
        <f>'National Level VPM Sim Result'!Z33</f>
        <v>0</v>
      </c>
      <c r="Y56" s="196"/>
      <c r="Z56" s="192">
        <f>'National Level VPM Sim Result'!W33</f>
        <v>0</v>
      </c>
      <c r="AA56" s="193"/>
      <c r="AB56" s="192">
        <f>'National Level VPM Sim Result'!V33</f>
        <v>6.5896310357917631</v>
      </c>
      <c r="AC56" s="7"/>
      <c r="AD56" s="195">
        <f t="shared" si="0"/>
        <v>3.1676409332549245</v>
      </c>
      <c r="AE56" s="7"/>
      <c r="AF56" s="195">
        <f t="shared" si="1"/>
        <v>22.397420346856158</v>
      </c>
      <c r="AG56" s="126"/>
      <c r="AH56" s="101">
        <f t="shared" si="3"/>
        <v>122991.87633077298</v>
      </c>
    </row>
    <row r="57" spans="1:34" s="1" customFormat="1" ht="16.2" thickBot="1" x14ac:dyDescent="0.35">
      <c r="A57" s="465"/>
      <c r="B57" s="243">
        <v>2030</v>
      </c>
      <c r="C57" s="19"/>
      <c r="D57" s="198">
        <f>'National Level VPM Sim Result'!E34/0.5</f>
        <v>5928.3095302384754</v>
      </c>
      <c r="E57" s="19"/>
      <c r="F57" s="198">
        <f>'National Level VPM Sim Result'!F34/0.9</f>
        <v>8894.8863849926784</v>
      </c>
      <c r="G57" s="199"/>
      <c r="H57" s="198">
        <f>'National Level VPM Sim Result'!F34</f>
        <v>8005.3977464934105</v>
      </c>
      <c r="I57" s="199"/>
      <c r="J57" s="198">
        <f>'National Level VPM Sim Result'!E34</f>
        <v>2964.1547651192377</v>
      </c>
      <c r="K57" s="199"/>
      <c r="L57" s="198">
        <f>'National Level VPM Sim Result'!B34</f>
        <v>524.84821475456101</v>
      </c>
      <c r="M57" s="199"/>
      <c r="N57" s="198">
        <f>'National Level VPM Sim Result'!K34</f>
        <v>425.98471727108381</v>
      </c>
      <c r="O57" s="199"/>
      <c r="P57" s="198">
        <f>'National Level VPM Sim Result'!L34</f>
        <v>25409.236853666443</v>
      </c>
      <c r="Q57" s="199"/>
      <c r="R57" s="198">
        <f>'National Level VPM Sim Result'!J34</f>
        <v>2938.7444152695111</v>
      </c>
      <c r="S57" s="199"/>
      <c r="T57" s="198">
        <f>'National Level VPM Sim Result'!G34</f>
        <v>524.84821475456124</v>
      </c>
      <c r="U57" s="199"/>
      <c r="V57" s="198">
        <f>'National Level VPM Sim Result'!AB34</f>
        <v>17829.816824444115</v>
      </c>
      <c r="W57" s="202"/>
      <c r="X57" s="198">
        <f>'National Level VPM Sim Result'!Z34</f>
        <v>0</v>
      </c>
      <c r="Y57" s="201"/>
      <c r="Z57" s="198">
        <f>'National Level VPM Sim Result'!W34</f>
        <v>0</v>
      </c>
      <c r="AA57" s="199"/>
      <c r="AB57" s="198">
        <f>'National Level VPM Sim Result'!V34</f>
        <v>25.43134984972723</v>
      </c>
      <c r="AC57" s="16"/>
      <c r="AD57" s="200">
        <f t="shared" si="0"/>
        <v>3.9254317878410805</v>
      </c>
      <c r="AE57" s="16"/>
      <c r="AF57" s="200">
        <f t="shared" si="1"/>
        <v>27.080409874653618</v>
      </c>
      <c r="AG57" s="234"/>
      <c r="AH57" s="189">
        <v>108519.20000000001</v>
      </c>
    </row>
    <row r="58" spans="1:34" s="1" customFormat="1" x14ac:dyDescent="0.3">
      <c r="A58" s="463" t="s">
        <v>84</v>
      </c>
      <c r="B58" s="241">
        <v>2019</v>
      </c>
      <c r="C58" s="10"/>
      <c r="D58" s="233">
        <f>'National Level VPM Sim Result'!E40/0.5</f>
        <v>3365.8882123245039</v>
      </c>
      <c r="E58" s="10"/>
      <c r="F58" s="233">
        <f>'National Level VPM Sim Result'!F40/0.9</f>
        <v>4880.0566642296462</v>
      </c>
      <c r="G58" s="238"/>
      <c r="H58" s="233">
        <f>'National Level VPM Sim Result'!F40</f>
        <v>4392.0509978066821</v>
      </c>
      <c r="I58" s="238"/>
      <c r="J58" s="233">
        <f>'National Level VPM Sim Result'!E40</f>
        <v>1682.944106162252</v>
      </c>
      <c r="K58" s="238"/>
      <c r="L58" s="233">
        <f>'National Level VPM Sim Result'!B40</f>
        <v>557.49492031380623</v>
      </c>
      <c r="M58" s="238"/>
      <c r="N58" s="233">
        <f>'National Level VPM Sim Result'!K40</f>
        <v>258.36054722913536</v>
      </c>
      <c r="O58" s="238"/>
      <c r="P58" s="233">
        <f>'National Level VPM Sim Result'!L40</f>
        <v>12925.156633610652</v>
      </c>
      <c r="Q58" s="238"/>
      <c r="R58" s="233">
        <f>'National Level VPM Sim Result'!J40</f>
        <v>1682.944106162252</v>
      </c>
      <c r="S58" s="238"/>
      <c r="T58" s="233">
        <f>'National Level VPM Sim Result'!G40</f>
        <v>557.49492031380612</v>
      </c>
      <c r="U58" s="238"/>
      <c r="V58" s="233">
        <f>'National Level VPM Sim Result'!AB40</f>
        <v>8791.4591830331028</v>
      </c>
      <c r="W58" s="197"/>
      <c r="X58" s="233">
        <f>'National Level VPM Sim Result'!Z40</f>
        <v>0</v>
      </c>
      <c r="Y58" s="196"/>
      <c r="Z58" s="233">
        <f>'National Level VPM Sim Result'!W40</f>
        <v>0</v>
      </c>
      <c r="AA58" s="238"/>
      <c r="AB58" s="233">
        <f>'National Level VPM Sim Result'!V40</f>
        <v>2.1000000000000001E-2</v>
      </c>
      <c r="AC58" s="4"/>
      <c r="AD58" s="259">
        <f t="shared" si="0"/>
        <v>2.3538397855617985</v>
      </c>
      <c r="AE58" s="4"/>
      <c r="AF58" s="259">
        <f t="shared" si="1"/>
        <v>15.332762050732809</v>
      </c>
      <c r="AG58" s="187"/>
      <c r="AH58" s="188">
        <f t="shared" ref="AH58:AH68" si="4">AH57*(AH$45/AH$33)^(1/12)</f>
        <v>109761.31375376154</v>
      </c>
    </row>
    <row r="59" spans="1:34" s="1" customFormat="1" x14ac:dyDescent="0.3">
      <c r="A59" s="464"/>
      <c r="B59" s="242">
        <v>2020</v>
      </c>
      <c r="C59" s="13"/>
      <c r="D59" s="192">
        <f>'National Level VPM Sim Result'!E41/0.5</f>
        <v>3659.3513724099612</v>
      </c>
      <c r="E59" s="13"/>
      <c r="F59" s="192">
        <f>'National Level VPM Sim Result'!F41/0.9</f>
        <v>5077.1295221540049</v>
      </c>
      <c r="G59" s="193"/>
      <c r="H59" s="192">
        <f>'National Level VPM Sim Result'!F41</f>
        <v>4569.4165699386049</v>
      </c>
      <c r="I59" s="193"/>
      <c r="J59" s="192">
        <f>'National Level VPM Sim Result'!E41</f>
        <v>1829.6756862049806</v>
      </c>
      <c r="K59" s="193"/>
      <c r="L59" s="192">
        <f>'National Level VPM Sim Result'!B41</f>
        <v>589.18692634744571</v>
      </c>
      <c r="M59" s="193"/>
      <c r="N59" s="192">
        <f>'National Level VPM Sim Result'!K41</f>
        <v>281.4847800559188</v>
      </c>
      <c r="O59" s="193"/>
      <c r="P59" s="192">
        <f>'National Level VPM Sim Result'!L41</f>
        <v>14411.539814811516</v>
      </c>
      <c r="Q59" s="193"/>
      <c r="R59" s="192">
        <f>'National Level VPM Sim Result'!J41</f>
        <v>1829.6756862049801</v>
      </c>
      <c r="S59" s="193"/>
      <c r="T59" s="192">
        <f>'National Level VPM Sim Result'!G41</f>
        <v>589.18692634744559</v>
      </c>
      <c r="U59" s="193"/>
      <c r="V59" s="192">
        <f>'National Level VPM Sim Result'!AB41</f>
        <v>10123.60102492883</v>
      </c>
      <c r="W59" s="197"/>
      <c r="X59" s="192">
        <f>'National Level VPM Sim Result'!Z41</f>
        <v>0</v>
      </c>
      <c r="Y59" s="196"/>
      <c r="Z59" s="192">
        <f>'National Level VPM Sim Result'!W41</f>
        <v>0</v>
      </c>
      <c r="AA59" s="193"/>
      <c r="AB59" s="192">
        <f>'National Level VPM Sim Result'!V41</f>
        <v>2.1000000000000001E-2</v>
      </c>
      <c r="AC59" s="7"/>
      <c r="AD59" s="195">
        <f t="shared" si="0"/>
        <v>2.5354958720699852</v>
      </c>
      <c r="AE59" s="7"/>
      <c r="AF59" s="195">
        <f t="shared" si="1"/>
        <v>16.480944897546326</v>
      </c>
      <c r="AG59" s="126"/>
      <c r="AH59" s="101">
        <f t="shared" si="4"/>
        <v>111017.64477577868</v>
      </c>
    </row>
    <row r="60" spans="1:34" s="1" customFormat="1" x14ac:dyDescent="0.3">
      <c r="A60" s="464"/>
      <c r="B60" s="242">
        <v>2021</v>
      </c>
      <c r="C60" s="13"/>
      <c r="D60" s="192">
        <f>'National Level VPM Sim Result'!E42/0.5</f>
        <v>3912.0201242705361</v>
      </c>
      <c r="E60" s="13"/>
      <c r="F60" s="192">
        <f>'National Level VPM Sim Result'!F42/0.9</f>
        <v>5314.8216638248578</v>
      </c>
      <c r="G60" s="193"/>
      <c r="H60" s="192">
        <f>'National Level VPM Sim Result'!F42</f>
        <v>4783.3394974423718</v>
      </c>
      <c r="I60" s="193"/>
      <c r="J60" s="192">
        <f>'National Level VPM Sim Result'!E42</f>
        <v>1956.0100621352681</v>
      </c>
      <c r="K60" s="193"/>
      <c r="L60" s="192">
        <f>'National Level VPM Sim Result'!B42</f>
        <v>602.90946365257037</v>
      </c>
      <c r="M60" s="193"/>
      <c r="N60" s="192">
        <f>'National Level VPM Sim Result'!K42</f>
        <v>306.27164316019986</v>
      </c>
      <c r="O60" s="193"/>
      <c r="P60" s="192">
        <f>'National Level VPM Sim Result'!L42</f>
        <v>15884.720040021413</v>
      </c>
      <c r="Q60" s="193"/>
      <c r="R60" s="192">
        <f>'National Level VPM Sim Result'!J42</f>
        <v>1956.0100621352676</v>
      </c>
      <c r="S60" s="193"/>
      <c r="T60" s="192">
        <f>'National Level VPM Sim Result'!G42</f>
        <v>602.90946365257037</v>
      </c>
      <c r="U60" s="193"/>
      <c r="V60" s="192">
        <f>'National Level VPM Sim Result'!AB42</f>
        <v>11407.645185739242</v>
      </c>
      <c r="W60" s="197"/>
      <c r="X60" s="192">
        <f>'National Level VPM Sim Result'!Z42</f>
        <v>0</v>
      </c>
      <c r="Y60" s="196"/>
      <c r="Z60" s="192">
        <f>'National Level VPM Sim Result'!W42</f>
        <v>0</v>
      </c>
      <c r="AA60" s="193"/>
      <c r="AB60" s="192">
        <f>'National Level VPM Sim Result'!V42</f>
        <v>2.1000000000000001E-2</v>
      </c>
      <c r="AC60" s="7"/>
      <c r="AD60" s="195">
        <f t="shared" si="0"/>
        <v>2.7275458883117429</v>
      </c>
      <c r="AE60" s="7"/>
      <c r="AF60" s="195">
        <f t="shared" si="1"/>
        <v>17.419527147287482</v>
      </c>
      <c r="AG60" s="126"/>
      <c r="AH60" s="101">
        <f t="shared" si="4"/>
        <v>112288.35579729568</v>
      </c>
    </row>
    <row r="61" spans="1:34" s="1" customFormat="1" x14ac:dyDescent="0.3">
      <c r="A61" s="464"/>
      <c r="B61" s="242">
        <v>2022</v>
      </c>
      <c r="C61" s="13"/>
      <c r="D61" s="192">
        <f>'National Level VPM Sim Result'!E43/0.5</f>
        <v>4203.3029288037978</v>
      </c>
      <c r="E61" s="13"/>
      <c r="F61" s="192">
        <f>'National Level VPM Sim Result'!F43/0.9</f>
        <v>5586.5608217207973</v>
      </c>
      <c r="G61" s="193"/>
      <c r="H61" s="192">
        <f>'National Level VPM Sim Result'!F43</f>
        <v>5027.9047395487178</v>
      </c>
      <c r="I61" s="193"/>
      <c r="J61" s="192">
        <f>'National Level VPM Sim Result'!E43</f>
        <v>2101.6514644018989</v>
      </c>
      <c r="K61" s="193"/>
      <c r="L61" s="192">
        <f>'National Level VPM Sim Result'!B43</f>
        <v>616.91758897225759</v>
      </c>
      <c r="M61" s="193"/>
      <c r="N61" s="192">
        <f>'National Level VPM Sim Result'!K43</f>
        <v>334.79271850282936</v>
      </c>
      <c r="O61" s="193"/>
      <c r="P61" s="192">
        <f>'National Level VPM Sim Result'!L43</f>
        <v>17559.846523047345</v>
      </c>
      <c r="Q61" s="193"/>
      <c r="R61" s="192">
        <f>'National Level VPM Sim Result'!J43</f>
        <v>2101.6514644018989</v>
      </c>
      <c r="S61" s="193"/>
      <c r="T61" s="192">
        <f>'National Level VPM Sim Result'!G43</f>
        <v>616.91758897225759</v>
      </c>
      <c r="U61" s="193"/>
      <c r="V61" s="192">
        <f>'National Level VPM Sim Result'!AB43</f>
        <v>12866.727502001455</v>
      </c>
      <c r="W61" s="197"/>
      <c r="X61" s="192">
        <f>'National Level VPM Sim Result'!Z43</f>
        <v>0</v>
      </c>
      <c r="Y61" s="196"/>
      <c r="Z61" s="192">
        <f>'National Level VPM Sim Result'!W43</f>
        <v>0</v>
      </c>
      <c r="AA61" s="193"/>
      <c r="AB61" s="192">
        <f>'National Level VPM Sim Result'!V43</f>
        <v>2.1000000000000001E-2</v>
      </c>
      <c r="AC61" s="7"/>
      <c r="AD61" s="195">
        <f t="shared" si="0"/>
        <v>2.947803757756672</v>
      </c>
      <c r="AE61" s="7"/>
      <c r="AF61" s="195">
        <f t="shared" si="1"/>
        <v>18.50475157274478</v>
      </c>
      <c r="AG61" s="126"/>
      <c r="AH61" s="101">
        <f t="shared" si="4"/>
        <v>113573.61141218308</v>
      </c>
    </row>
    <row r="62" spans="1:34" s="1" customFormat="1" x14ac:dyDescent="0.3">
      <c r="A62" s="464"/>
      <c r="B62" s="242">
        <v>2023</v>
      </c>
      <c r="C62" s="13"/>
      <c r="D62" s="192">
        <f>'National Level VPM Sim Result'!E44/0.5</f>
        <v>4540.6147005654539</v>
      </c>
      <c r="E62" s="13"/>
      <c r="F62" s="192">
        <f>'National Level VPM Sim Result'!F44/0.9</f>
        <v>5890.9068635148678</v>
      </c>
      <c r="G62" s="193"/>
      <c r="H62" s="192">
        <f>'National Level VPM Sim Result'!F44</f>
        <v>5301.8161771633813</v>
      </c>
      <c r="I62" s="193"/>
      <c r="J62" s="192">
        <f>'National Level VPM Sim Result'!E44</f>
        <v>2270.3073502827269</v>
      </c>
      <c r="K62" s="193"/>
      <c r="L62" s="192">
        <f>'National Level VPM Sim Result'!B44</f>
        <v>631.23334339466453</v>
      </c>
      <c r="M62" s="193"/>
      <c r="N62" s="192">
        <f>'National Level VPM Sim Result'!K44</f>
        <v>367.47147786175429</v>
      </c>
      <c r="O62" s="193"/>
      <c r="P62" s="192">
        <f>'National Level VPM Sim Result'!L44</f>
        <v>19479.923016099197</v>
      </c>
      <c r="Q62" s="193"/>
      <c r="R62" s="192">
        <f>'National Level VPM Sim Result'!J44</f>
        <v>2270.3073502827269</v>
      </c>
      <c r="S62" s="193"/>
      <c r="T62" s="192">
        <f>'National Level VPM Sim Result'!G44</f>
        <v>631.23334339466464</v>
      </c>
      <c r="U62" s="193"/>
      <c r="V62" s="192">
        <f>'National Level VPM Sim Result'!AB44</f>
        <v>14545.571316797566</v>
      </c>
      <c r="W62" s="197"/>
      <c r="X62" s="192">
        <f>'National Level VPM Sim Result'!Z44</f>
        <v>0</v>
      </c>
      <c r="Y62" s="196"/>
      <c r="Z62" s="192">
        <f>'National Level VPM Sim Result'!W44</f>
        <v>0</v>
      </c>
      <c r="AA62" s="193"/>
      <c r="AB62" s="192">
        <f>'National Level VPM Sim Result'!V44</f>
        <v>2.1000000000000001E-2</v>
      </c>
      <c r="AC62" s="7"/>
      <c r="AD62" s="195">
        <f t="shared" si="0"/>
        <v>3.198920795758939</v>
      </c>
      <c r="AE62" s="7"/>
      <c r="AF62" s="195">
        <f t="shared" si="1"/>
        <v>19.763529506679188</v>
      </c>
      <c r="AG62" s="126"/>
      <c r="AH62" s="101">
        <f t="shared" si="4"/>
        <v>114873.57809825744</v>
      </c>
    </row>
    <row r="63" spans="1:34" s="1" customFormat="1" x14ac:dyDescent="0.3">
      <c r="A63" s="464"/>
      <c r="B63" s="242">
        <v>2024</v>
      </c>
      <c r="C63" s="13"/>
      <c r="D63" s="192">
        <f>'National Level VPM Sim Result'!E45/0.5</f>
        <v>4932.5004418340004</v>
      </c>
      <c r="E63" s="13"/>
      <c r="F63" s="192">
        <f>'National Level VPM Sim Result'!F45/0.9</f>
        <v>6238.8995172710038</v>
      </c>
      <c r="G63" s="193"/>
      <c r="H63" s="192">
        <f>'National Level VPM Sim Result'!F45</f>
        <v>5615.0095655439036</v>
      </c>
      <c r="I63" s="193"/>
      <c r="J63" s="192">
        <f>'National Level VPM Sim Result'!E45</f>
        <v>2466.2502209170002</v>
      </c>
      <c r="K63" s="193"/>
      <c r="L63" s="192">
        <f>'National Level VPM Sim Result'!B45</f>
        <v>645.8363187368202</v>
      </c>
      <c r="M63" s="193"/>
      <c r="N63" s="192">
        <f>'National Level VPM Sim Result'!K45</f>
        <v>403.71348595206371</v>
      </c>
      <c r="O63" s="193"/>
      <c r="P63" s="192">
        <f>'National Level VPM Sim Result'!L45</f>
        <v>21676.773380793988</v>
      </c>
      <c r="Q63" s="193"/>
      <c r="R63" s="192">
        <f>'National Level VPM Sim Result'!J45</f>
        <v>2466.2502209170002</v>
      </c>
      <c r="S63" s="193"/>
      <c r="T63" s="192">
        <f>'National Level VPM Sim Result'!G45</f>
        <v>645.83631873682032</v>
      </c>
      <c r="U63" s="193"/>
      <c r="V63" s="192">
        <f>'National Level VPM Sim Result'!AB45</f>
        <v>16465.470301202145</v>
      </c>
      <c r="W63" s="197"/>
      <c r="X63" s="192">
        <f>'National Level VPM Sim Result'!Z45</f>
        <v>0</v>
      </c>
      <c r="Y63" s="196"/>
      <c r="Z63" s="192">
        <f>'National Level VPM Sim Result'!W45</f>
        <v>0</v>
      </c>
      <c r="AA63" s="193"/>
      <c r="AB63" s="192">
        <f>'National Level VPM Sim Result'!V45</f>
        <v>2.1000000000000001E-2</v>
      </c>
      <c r="AC63" s="7"/>
      <c r="AD63" s="195">
        <f t="shared" si="0"/>
        <v>3.4746446437913847</v>
      </c>
      <c r="AE63" s="7"/>
      <c r="AF63" s="195">
        <f t="shared" si="1"/>
        <v>21.226298894003467</v>
      </c>
      <c r="AG63" s="126"/>
      <c r="AH63" s="101">
        <f t="shared" si="4"/>
        <v>116188.42423884495</v>
      </c>
    </row>
    <row r="64" spans="1:34" s="1" customFormat="1" x14ac:dyDescent="0.3">
      <c r="A64" s="464"/>
      <c r="B64" s="242">
        <v>2025</v>
      </c>
      <c r="C64" s="13"/>
      <c r="D64" s="337">
        <f>'National Level VPM Sim Result'!E46/0.5</f>
        <v>5389.7365549916894</v>
      </c>
      <c r="E64" s="13"/>
      <c r="F64" s="192">
        <f>'National Level VPM Sim Result'!F46/0.9</f>
        <v>6635.908451532232</v>
      </c>
      <c r="G64" s="193"/>
      <c r="H64" s="192">
        <f>'National Level VPM Sim Result'!F46</f>
        <v>5972.3176063790088</v>
      </c>
      <c r="I64" s="193"/>
      <c r="J64" s="192">
        <f>'National Level VPM Sim Result'!E46</f>
        <v>2694.8682774958447</v>
      </c>
      <c r="K64" s="193"/>
      <c r="L64" s="192">
        <f>'National Level VPM Sim Result'!B46</f>
        <v>660.73421248866089</v>
      </c>
      <c r="M64" s="193"/>
      <c r="N64" s="192">
        <f>'National Level VPM Sim Result'!K46</f>
        <v>442.84770649776704</v>
      </c>
      <c r="O64" s="193"/>
      <c r="P64" s="192">
        <f>'National Level VPM Sim Result'!L46</f>
        <v>24199.972385657733</v>
      </c>
      <c r="Q64" s="193"/>
      <c r="R64" s="192">
        <f>'National Level VPM Sim Result'!J46</f>
        <v>2694.8682774958447</v>
      </c>
      <c r="S64" s="193"/>
      <c r="T64" s="192">
        <f>'National Level VPM Sim Result'!G46</f>
        <v>660.734212488661</v>
      </c>
      <c r="U64" s="193"/>
      <c r="V64" s="192">
        <f>'National Level VPM Sim Result'!AB46</f>
        <v>18670.495485776497</v>
      </c>
      <c r="W64" s="197"/>
      <c r="X64" s="192">
        <f>'National Level VPM Sim Result'!Z46</f>
        <v>0</v>
      </c>
      <c r="Y64" s="196"/>
      <c r="Z64" s="192">
        <f>'National Level VPM Sim Result'!W46</f>
        <v>0</v>
      </c>
      <c r="AA64" s="193"/>
      <c r="AB64" s="192">
        <f>'National Level VPM Sim Result'!V46</f>
        <v>2.1000000000000001E-2</v>
      </c>
      <c r="AC64" s="7"/>
      <c r="AD64" s="195">
        <f t="shared" si="0"/>
        <v>3.7683291077756786</v>
      </c>
      <c r="AE64" s="7"/>
      <c r="AF64" s="285">
        <f t="shared" si="1"/>
        <v>22.931473783663147</v>
      </c>
      <c r="AG64" s="126"/>
      <c r="AH64" s="101">
        <f t="shared" si="4"/>
        <v>117518.32014459203</v>
      </c>
    </row>
    <row r="65" spans="1:34" s="1" customFormat="1" x14ac:dyDescent="0.3">
      <c r="A65" s="464"/>
      <c r="B65" s="242">
        <v>2026</v>
      </c>
      <c r="C65" s="13"/>
      <c r="D65" s="192">
        <f>'National Level VPM Sim Result'!E47/0.5</f>
        <v>5838.1906738307625</v>
      </c>
      <c r="E65" s="13"/>
      <c r="F65" s="192">
        <f>'National Level VPM Sim Result'!F47/0.9</f>
        <v>7097.4759057437541</v>
      </c>
      <c r="G65" s="193"/>
      <c r="H65" s="192">
        <f>'National Level VPM Sim Result'!F47</f>
        <v>6387.7283151693791</v>
      </c>
      <c r="I65" s="193"/>
      <c r="J65" s="192">
        <f>'National Level VPM Sim Result'!E47</f>
        <v>2919.0953369153813</v>
      </c>
      <c r="K65" s="193"/>
      <c r="L65" s="192">
        <f>'National Level VPM Sim Result'!B47</f>
        <v>631.19439418724153</v>
      </c>
      <c r="M65" s="193"/>
      <c r="N65" s="192">
        <f>'National Level VPM Sim Result'!K47</f>
        <v>508.98482356514734</v>
      </c>
      <c r="O65" s="193"/>
      <c r="P65" s="192">
        <f>'National Level VPM Sim Result'!L47</f>
        <v>27192.403662690813</v>
      </c>
      <c r="Q65" s="193"/>
      <c r="R65" s="192">
        <f>'National Level VPM Sim Result'!J47</f>
        <v>2919.2896904478625</v>
      </c>
      <c r="S65" s="193"/>
      <c r="T65" s="192">
        <f>'National Level VPM Sim Result'!G47</f>
        <v>631.19439418724141</v>
      </c>
      <c r="U65" s="193"/>
      <c r="V65" s="192">
        <f>'National Level VPM Sim Result'!AB47</f>
        <v>21313.653171086582</v>
      </c>
      <c r="W65" s="197"/>
      <c r="X65" s="192">
        <f>'National Level VPM Sim Result'!Z47</f>
        <v>0.1873535324810931</v>
      </c>
      <c r="Y65" s="196"/>
      <c r="Z65" s="192">
        <f>'National Level VPM Sim Result'!W47</f>
        <v>0</v>
      </c>
      <c r="AA65" s="193"/>
      <c r="AB65" s="192">
        <f>'National Level VPM Sim Result'!V47</f>
        <v>1.4E-2</v>
      </c>
      <c r="AC65" s="7"/>
      <c r="AD65" s="195">
        <f t="shared" si="0"/>
        <v>4.2820974372434026</v>
      </c>
      <c r="AE65" s="7"/>
      <c r="AF65" s="195">
        <f t="shared" si="1"/>
        <v>24.560030718554138</v>
      </c>
      <c r="AG65" s="126"/>
      <c r="AH65" s="101">
        <f t="shared" si="4"/>
        <v>118863.43807552544</v>
      </c>
    </row>
    <row r="66" spans="1:34" s="1" customFormat="1" x14ac:dyDescent="0.3">
      <c r="A66" s="464"/>
      <c r="B66" s="242">
        <v>2027</v>
      </c>
      <c r="C66" s="13"/>
      <c r="D66" s="192">
        <f>'National Level VPM Sim Result'!E48/0.5</f>
        <v>6372.8173101424272</v>
      </c>
      <c r="E66" s="13"/>
      <c r="F66" s="192">
        <f>'National Level VPM Sim Result'!F48/0.9</f>
        <v>7617.8300581059175</v>
      </c>
      <c r="G66" s="193"/>
      <c r="H66" s="192">
        <f>'National Level VPM Sim Result'!F48</f>
        <v>6856.0470522953256</v>
      </c>
      <c r="I66" s="193"/>
      <c r="J66" s="192">
        <f>'National Level VPM Sim Result'!E48</f>
        <v>3186.4086550712136</v>
      </c>
      <c r="K66" s="193"/>
      <c r="L66" s="192">
        <f>'National Level VPM Sim Result'!B48</f>
        <v>597.55995648638316</v>
      </c>
      <c r="M66" s="193"/>
      <c r="N66" s="192">
        <f>'National Level VPM Sim Result'!K48</f>
        <v>586.02605073716427</v>
      </c>
      <c r="O66" s="193"/>
      <c r="P66" s="192">
        <f>'National Level VPM Sim Result'!L48</f>
        <v>30677.593628076298</v>
      </c>
      <c r="Q66" s="193"/>
      <c r="R66" s="192">
        <f>'National Level VPM Sim Result'!J48</f>
        <v>3187.2193145654865</v>
      </c>
      <c r="S66" s="193"/>
      <c r="T66" s="192">
        <f>'National Level VPM Sim Result'!G48</f>
        <v>597.55995648638316</v>
      </c>
      <c r="U66" s="193"/>
      <c r="V66" s="192">
        <f>'National Level VPM Sim Result'!AB48</f>
        <v>24407.565626518139</v>
      </c>
      <c r="W66" s="197"/>
      <c r="X66" s="192">
        <f>'National Level VPM Sim Result'!Z48</f>
        <v>0.80365949427294847</v>
      </c>
      <c r="Y66" s="196"/>
      <c r="Z66" s="192">
        <f>'National Level VPM Sim Result'!W48</f>
        <v>0</v>
      </c>
      <c r="AA66" s="193"/>
      <c r="AB66" s="192">
        <f>'National Level VPM Sim Result'!V48</f>
        <v>1.4E-2</v>
      </c>
      <c r="AC66" s="7"/>
      <c r="AD66" s="195">
        <f t="shared" si="0"/>
        <v>4.8744533822461946</v>
      </c>
      <c r="AE66" s="7"/>
      <c r="AF66" s="195">
        <f t="shared" si="1"/>
        <v>26.510684889010317</v>
      </c>
      <c r="AG66" s="126"/>
      <c r="AH66" s="101">
        <f t="shared" si="4"/>
        <v>120223.95226336493</v>
      </c>
    </row>
    <row r="67" spans="1:34" s="1" customFormat="1" x14ac:dyDescent="0.3">
      <c r="A67" s="464"/>
      <c r="B67" s="242">
        <v>2028</v>
      </c>
      <c r="C67" s="13"/>
      <c r="D67" s="192">
        <f>'National Level VPM Sim Result'!E49/0.5</f>
        <v>7017.2967103058818</v>
      </c>
      <c r="E67" s="13"/>
      <c r="F67" s="192">
        <f>'National Level VPM Sim Result'!F49/0.9</f>
        <v>8212.4537826347878</v>
      </c>
      <c r="G67" s="193"/>
      <c r="H67" s="192">
        <f>'National Level VPM Sim Result'!F49</f>
        <v>7391.2084043713094</v>
      </c>
      <c r="I67" s="193"/>
      <c r="J67" s="192">
        <f>'National Level VPM Sim Result'!E49</f>
        <v>3508.6483551529409</v>
      </c>
      <c r="K67" s="193"/>
      <c r="L67" s="192">
        <f>'National Level VPM Sim Result'!B49</f>
        <v>560.83071302392591</v>
      </c>
      <c r="M67" s="193"/>
      <c r="N67" s="192">
        <f>'National Level VPM Sim Result'!K49</f>
        <v>679.80283417863859</v>
      </c>
      <c r="O67" s="193"/>
      <c r="P67" s="192">
        <f>'National Level VPM Sim Result'!L49</f>
        <v>34886.63678652596</v>
      </c>
      <c r="Q67" s="193"/>
      <c r="R67" s="192">
        <f>'National Level VPM Sim Result'!J49</f>
        <v>3510.3229432289359</v>
      </c>
      <c r="S67" s="193"/>
      <c r="T67" s="192">
        <f>'National Level VPM Sim Result'!G49</f>
        <v>560.83071302392568</v>
      </c>
      <c r="U67" s="193"/>
      <c r="V67" s="192">
        <f>'National Level VPM Sim Result'!AB49</f>
        <v>28175.224216333292</v>
      </c>
      <c r="W67" s="197"/>
      <c r="X67" s="192">
        <f>'National Level VPM Sim Result'!Z49</f>
        <v>1.6675880759951796</v>
      </c>
      <c r="Y67" s="196"/>
      <c r="Z67" s="192">
        <f>'National Level VPM Sim Result'!W49</f>
        <v>0</v>
      </c>
      <c r="AA67" s="193"/>
      <c r="AB67" s="192">
        <f>'National Level VPM Sim Result'!V49</f>
        <v>1.4E-2</v>
      </c>
      <c r="AC67" s="7"/>
      <c r="AD67" s="195">
        <f t="shared" si="0"/>
        <v>5.5904820437360199</v>
      </c>
      <c r="AE67" s="7"/>
      <c r="AF67" s="195">
        <f t="shared" si="1"/>
        <v>28.867778119146593</v>
      </c>
      <c r="AG67" s="126"/>
      <c r="AH67" s="101">
        <f t="shared" si="4"/>
        <v>121600.03893409135</v>
      </c>
    </row>
    <row r="68" spans="1:34" s="1" customFormat="1" x14ac:dyDescent="0.3">
      <c r="A68" s="464"/>
      <c r="B68" s="242">
        <v>2029</v>
      </c>
      <c r="C68" s="13"/>
      <c r="D68" s="192">
        <f>'National Level VPM Sim Result'!E50/0.5</f>
        <v>7799.3552346924616</v>
      </c>
      <c r="E68" s="13"/>
      <c r="F68" s="192">
        <f>'National Level VPM Sim Result'!F50/0.9</f>
        <v>8897.9263657031497</v>
      </c>
      <c r="G68" s="193"/>
      <c r="H68" s="192">
        <f>'National Level VPM Sim Result'!F50</f>
        <v>8008.1337291328346</v>
      </c>
      <c r="I68" s="193"/>
      <c r="J68" s="192">
        <f>'National Level VPM Sim Result'!E50</f>
        <v>3899.6776173462308</v>
      </c>
      <c r="K68" s="193"/>
      <c r="L68" s="192">
        <f>'National Level VPM Sim Result'!B50</f>
        <v>521.81953099512589</v>
      </c>
      <c r="M68" s="193"/>
      <c r="N68" s="192">
        <f>'National Level VPM Sim Result'!K50</f>
        <v>796.28326196313139</v>
      </c>
      <c r="O68" s="193"/>
      <c r="P68" s="192">
        <f>'National Level VPM Sim Result'!L50</f>
        <v>40046.190534045374</v>
      </c>
      <c r="Q68" s="193"/>
      <c r="R68" s="192">
        <f>'National Level VPM Sim Result'!J50</f>
        <v>3902.454800608908</v>
      </c>
      <c r="S68" s="193"/>
      <c r="T68" s="192">
        <f>'National Level VPM Sim Result'!G50</f>
        <v>521.81953099512612</v>
      </c>
      <c r="U68" s="193"/>
      <c r="V68" s="192">
        <f>'National Level VPM Sim Result'!AB50</f>
        <v>32834.333066875668</v>
      </c>
      <c r="W68" s="197"/>
      <c r="X68" s="192">
        <f>'National Level VPM Sim Result'!Z50</f>
        <v>2.7701832626777283</v>
      </c>
      <c r="Y68" s="196"/>
      <c r="Z68" s="192">
        <f>'National Level VPM Sim Result'!W50</f>
        <v>0</v>
      </c>
      <c r="AA68" s="193"/>
      <c r="AB68" s="192">
        <f>'National Level VPM Sim Result'!V50</f>
        <v>1.4E-2</v>
      </c>
      <c r="AC68" s="7"/>
      <c r="AD68" s="195">
        <f t="shared" si="0"/>
        <v>6.4742752588115335</v>
      </c>
      <c r="AE68" s="7"/>
      <c r="AF68" s="195">
        <f t="shared" si="1"/>
        <v>31.729370402592195</v>
      </c>
      <c r="AG68" s="126"/>
      <c r="AH68" s="101">
        <f t="shared" si="4"/>
        <v>122991.87633077298</v>
      </c>
    </row>
    <row r="69" spans="1:34" s="1" customFormat="1" ht="16.2" thickBot="1" x14ac:dyDescent="0.35">
      <c r="A69" s="465"/>
      <c r="B69" s="243">
        <v>2030</v>
      </c>
      <c r="C69" s="19"/>
      <c r="D69" s="198">
        <f>'National Level VPM Sim Result'!E51/0.5</f>
        <v>8753.3150491804608</v>
      </c>
      <c r="E69" s="19"/>
      <c r="F69" s="198">
        <f>'National Level VPM Sim Result'!F51/0.9</f>
        <v>9686.2203389156712</v>
      </c>
      <c r="G69" s="199"/>
      <c r="H69" s="198">
        <f>'National Level VPM Sim Result'!F51</f>
        <v>8717.5983050241048</v>
      </c>
      <c r="I69" s="199"/>
      <c r="J69" s="198">
        <f>'National Level VPM Sim Result'!E51</f>
        <v>4376.6575245902304</v>
      </c>
      <c r="K69" s="199"/>
      <c r="L69" s="198">
        <f>'National Level VPM Sim Result'!B51</f>
        <v>481.2977904484726</v>
      </c>
      <c r="M69" s="199"/>
      <c r="N69" s="198">
        <f>'National Level VPM Sim Result'!K51</f>
        <v>939.52358223036526</v>
      </c>
      <c r="O69" s="199"/>
      <c r="P69" s="198">
        <f>'National Level VPM Sim Result'!L51</f>
        <v>46386.435252622265</v>
      </c>
      <c r="Q69" s="199"/>
      <c r="R69" s="198">
        <f>'National Level VPM Sim Result'!J51</f>
        <v>4380.9917751761641</v>
      </c>
      <c r="S69" s="199"/>
      <c r="T69" s="198">
        <f>'National Level VPM Sim Result'!G51</f>
        <v>481.29779044847243</v>
      </c>
      <c r="U69" s="199"/>
      <c r="V69" s="198">
        <f>'National Level VPM Sim Result'!AB51</f>
        <v>38608.353529828528</v>
      </c>
      <c r="W69" s="202"/>
      <c r="X69" s="198">
        <f>'National Level VPM Sim Result'!Z51</f>
        <v>4.3272505859351433</v>
      </c>
      <c r="Y69" s="201"/>
      <c r="Z69" s="198">
        <f>'National Level VPM Sim Result'!W51</f>
        <v>0</v>
      </c>
      <c r="AA69" s="199"/>
      <c r="AB69" s="198">
        <f>'National Level VPM Sim Result'!V51</f>
        <v>1.4E-2</v>
      </c>
      <c r="AC69" s="16"/>
      <c r="AD69" s="200">
        <f t="shared" si="0"/>
        <v>8.6576714740835286</v>
      </c>
      <c r="AE69" s="16"/>
      <c r="AF69" s="200">
        <f t="shared" si="1"/>
        <v>40.370660446963882</v>
      </c>
      <c r="AG69" s="234"/>
      <c r="AH69" s="189">
        <v>108519.20000000001</v>
      </c>
    </row>
    <row r="70" spans="1:34" s="1" customFormat="1" x14ac:dyDescent="0.3">
      <c r="A70" s="463" t="s">
        <v>85</v>
      </c>
      <c r="B70" s="241">
        <v>2019</v>
      </c>
      <c r="C70" s="10"/>
      <c r="D70" s="233">
        <f>'National Level VPM Sim Result'!E57/0.5</f>
        <v>4036.7161839466016</v>
      </c>
      <c r="E70" s="10"/>
      <c r="F70" s="233">
        <f>'National Level VPM Sim Result'!F57/0.9</f>
        <v>4777.4516601038113</v>
      </c>
      <c r="G70" s="238"/>
      <c r="H70" s="233">
        <f>'National Level VPM Sim Result'!F57</f>
        <v>4299.7064940934306</v>
      </c>
      <c r="I70" s="238"/>
      <c r="J70" s="233">
        <f>'National Level VPM Sim Result'!E57</f>
        <v>2018.3580919733008</v>
      </c>
      <c r="K70" s="238"/>
      <c r="L70" s="233">
        <f>'National Level VPM Sim Result'!B57</f>
        <v>772.20339949445133</v>
      </c>
      <c r="M70" s="238"/>
      <c r="N70" s="233">
        <f>'National Level VPM Sim Result'!K57</f>
        <v>226.06826208998152</v>
      </c>
      <c r="O70" s="238"/>
      <c r="P70" s="233">
        <f>'National Level VPM Sim Result'!L57</f>
        <v>13969.154831078422</v>
      </c>
      <c r="Q70" s="238"/>
      <c r="R70" s="233">
        <f>'National Level VPM Sim Result'!J57</f>
        <v>2018.3580919733013</v>
      </c>
      <c r="S70" s="238"/>
      <c r="T70" s="233">
        <f>'National Level VPM Sim Result'!G57</f>
        <v>772.20339949445156</v>
      </c>
      <c r="U70" s="238"/>
      <c r="V70" s="233">
        <f>'National Level VPM Sim Result'!AB57</f>
        <v>9895.5095990749724</v>
      </c>
      <c r="W70" s="197"/>
      <c r="X70" s="233">
        <f>'National Level VPM Sim Result'!Z57</f>
        <v>0</v>
      </c>
      <c r="Y70" s="196"/>
      <c r="Z70" s="233">
        <f>'National Level VPM Sim Result'!W57</f>
        <v>0</v>
      </c>
      <c r="AA70" s="238"/>
      <c r="AB70" s="233">
        <f>'National Level VPM Sim Result'!V57</f>
        <v>2.1000000000000001E-2</v>
      </c>
      <c r="AC70" s="4"/>
      <c r="AD70" s="259">
        <f t="shared" si="0"/>
        <v>2.0596351697934567</v>
      </c>
      <c r="AE70" s="4"/>
      <c r="AF70" s="259">
        <f t="shared" si="1"/>
        <v>18.388610913507144</v>
      </c>
      <c r="AG70" s="187"/>
      <c r="AH70" s="188">
        <f t="shared" ref="AH70:AH80" si="5">AH69*(AH$45/AH$33)^(1/12)</f>
        <v>109761.31375376154</v>
      </c>
    </row>
    <row r="71" spans="1:34" s="1" customFormat="1" x14ac:dyDescent="0.3">
      <c r="A71" s="464"/>
      <c r="B71" s="242">
        <v>2020</v>
      </c>
      <c r="C71" s="13"/>
      <c r="D71" s="192">
        <f>'National Level VPM Sim Result'!E58/0.5</f>
        <v>4284.1880629148773</v>
      </c>
      <c r="E71" s="13"/>
      <c r="F71" s="192">
        <f>'National Level VPM Sim Result'!F58/0.9</f>
        <v>4969.0973232065462</v>
      </c>
      <c r="G71" s="193"/>
      <c r="H71" s="192">
        <f>'National Level VPM Sim Result'!F58</f>
        <v>4472.187590885892</v>
      </c>
      <c r="I71" s="193"/>
      <c r="J71" s="192">
        <f>'National Level VPM Sim Result'!E58</f>
        <v>2142.0940314574386</v>
      </c>
      <c r="K71" s="193"/>
      <c r="L71" s="192">
        <f>'National Level VPM Sim Result'!B58</f>
        <v>790.5086133248426</v>
      </c>
      <c r="M71" s="193"/>
      <c r="N71" s="192">
        <f>'National Level VPM Sim Result'!K58</f>
        <v>239.6150214715154</v>
      </c>
      <c r="O71" s="193"/>
      <c r="P71" s="192">
        <f>'National Level VPM Sim Result'!L58</f>
        <v>15346.27221822205</v>
      </c>
      <c r="Q71" s="193"/>
      <c r="R71" s="192">
        <f>'National Level VPM Sim Result'!J58</f>
        <v>2142.09403145744</v>
      </c>
      <c r="S71" s="193"/>
      <c r="T71" s="192">
        <f>'National Level VPM Sim Result'!G58</f>
        <v>790.50861332484817</v>
      </c>
      <c r="U71" s="193"/>
      <c r="V71" s="192">
        <f>'National Level VPM Sim Result'!AB58</f>
        <v>11113.692648807933</v>
      </c>
      <c r="W71" s="197"/>
      <c r="X71" s="192">
        <f>'National Level VPM Sim Result'!Z58</f>
        <v>0</v>
      </c>
      <c r="Y71" s="196"/>
      <c r="Z71" s="192">
        <f>'National Level VPM Sim Result'!W58</f>
        <v>0</v>
      </c>
      <c r="AA71" s="193"/>
      <c r="AB71" s="192">
        <f>'National Level VPM Sim Result'!V58</f>
        <v>2.1000000000000001E-2</v>
      </c>
      <c r="AC71" s="7"/>
      <c r="AD71" s="195">
        <f t="shared" si="0"/>
        <v>2.1583507914932234</v>
      </c>
      <c r="AE71" s="7"/>
      <c r="AF71" s="195">
        <f t="shared" si="1"/>
        <v>19.295077244557003</v>
      </c>
      <c r="AG71" s="126"/>
      <c r="AH71" s="101">
        <f t="shared" si="5"/>
        <v>111017.64477577868</v>
      </c>
    </row>
    <row r="72" spans="1:34" s="1" customFormat="1" x14ac:dyDescent="0.3">
      <c r="A72" s="464"/>
      <c r="B72" s="242">
        <v>2021</v>
      </c>
      <c r="C72" s="13"/>
      <c r="D72" s="192">
        <f>'National Level VPM Sim Result'!E59/0.5</f>
        <v>4567.2170086116203</v>
      </c>
      <c r="E72" s="13"/>
      <c r="F72" s="192">
        <f>'National Level VPM Sim Result'!F59/0.9</f>
        <v>5204.4028765516769</v>
      </c>
      <c r="G72" s="193"/>
      <c r="H72" s="192">
        <f>'National Level VPM Sim Result'!F59</f>
        <v>4683.9625888965093</v>
      </c>
      <c r="I72" s="193"/>
      <c r="J72" s="192">
        <f>'National Level VPM Sim Result'!E59</f>
        <v>2283.6085043058101</v>
      </c>
      <c r="K72" s="193"/>
      <c r="L72" s="192">
        <f>'National Level VPM Sim Result'!B59</f>
        <v>809.1296040253867</v>
      </c>
      <c r="M72" s="193"/>
      <c r="N72" s="192">
        <f>'National Level VPM Sim Result'!K59</f>
        <v>255.16016118432935</v>
      </c>
      <c r="O72" s="193"/>
      <c r="P72" s="192">
        <f>'National Level VPM Sim Result'!L59</f>
        <v>16874.698466112291</v>
      </c>
      <c r="Q72" s="193"/>
      <c r="R72" s="192">
        <f>'National Level VPM Sim Result'!J59</f>
        <v>2283.6085043058097</v>
      </c>
      <c r="S72" s="193"/>
      <c r="T72" s="192">
        <f>'National Level VPM Sim Result'!G59</f>
        <v>809.12960402538693</v>
      </c>
      <c r="U72" s="193"/>
      <c r="V72" s="192">
        <f>'National Level VPM Sim Result'!AB59</f>
        <v>12445.88903840011</v>
      </c>
      <c r="W72" s="197"/>
      <c r="X72" s="192">
        <f>'National Level VPM Sim Result'!Z59</f>
        <v>0</v>
      </c>
      <c r="Y72" s="196"/>
      <c r="Z72" s="192">
        <f>'National Level VPM Sim Result'!W59</f>
        <v>0</v>
      </c>
      <c r="AA72" s="193"/>
      <c r="AB72" s="192">
        <f>'National Level VPM Sim Result'!V59</f>
        <v>2.1000000000000001E-2</v>
      </c>
      <c r="AC72" s="7"/>
      <c r="AD72" s="195">
        <f t="shared" si="0"/>
        <v>2.2723652810888746</v>
      </c>
      <c r="AE72" s="7"/>
      <c r="AF72" s="195">
        <f t="shared" si="1"/>
        <v>20.337001892059117</v>
      </c>
      <c r="AG72" s="126"/>
      <c r="AH72" s="101">
        <f t="shared" si="5"/>
        <v>112288.35579729568</v>
      </c>
    </row>
    <row r="73" spans="1:34" s="1" customFormat="1" x14ac:dyDescent="0.3">
      <c r="A73" s="464"/>
      <c r="B73" s="242">
        <v>2022</v>
      </c>
      <c r="C73" s="13"/>
      <c r="D73" s="192">
        <f>'National Level VPM Sim Result'!E60/0.5</f>
        <v>4892.5328141309819</v>
      </c>
      <c r="E73" s="13"/>
      <c r="F73" s="192">
        <f>'National Level VPM Sim Result'!F60/0.9</f>
        <v>5477.0891317710666</v>
      </c>
      <c r="G73" s="193"/>
      <c r="H73" s="192">
        <f>'National Level VPM Sim Result'!F60</f>
        <v>4929.3802185939603</v>
      </c>
      <c r="I73" s="193"/>
      <c r="J73" s="192">
        <f>'National Level VPM Sim Result'!E60</f>
        <v>2446.266407065491</v>
      </c>
      <c r="K73" s="193"/>
      <c r="L73" s="192">
        <f>'National Level VPM Sim Result'!B60</f>
        <v>828.12708751966738</v>
      </c>
      <c r="M73" s="193"/>
      <c r="N73" s="192">
        <f>'National Level VPM Sim Result'!K60</f>
        <v>273.15069533453942</v>
      </c>
      <c r="O73" s="193"/>
      <c r="P73" s="192">
        <f>'National Level VPM Sim Result'!L60</f>
        <v>18599.714423949408</v>
      </c>
      <c r="Q73" s="193"/>
      <c r="R73" s="192">
        <f>'National Level VPM Sim Result'!J60</f>
        <v>2446.2664070654905</v>
      </c>
      <c r="S73" s="193"/>
      <c r="T73" s="192">
        <f>'National Level VPM Sim Result'!G60</f>
        <v>828.12708751966727</v>
      </c>
      <c r="U73" s="193"/>
      <c r="V73" s="192">
        <f>'National Level VPM Sim Result'!AB60</f>
        <v>13943.477900689984</v>
      </c>
      <c r="W73" s="197"/>
      <c r="X73" s="192">
        <f>'National Level VPM Sim Result'!Z60</f>
        <v>0</v>
      </c>
      <c r="Y73" s="196"/>
      <c r="Z73" s="192">
        <f>'National Level VPM Sim Result'!W60</f>
        <v>0</v>
      </c>
      <c r="AA73" s="193"/>
      <c r="AB73" s="192">
        <f>'National Level VPM Sim Result'!V60</f>
        <v>2.1000000000000001E-2</v>
      </c>
      <c r="AC73" s="7"/>
      <c r="AD73" s="195">
        <f t="shared" si="0"/>
        <v>2.405054236967219</v>
      </c>
      <c r="AE73" s="7"/>
      <c r="AF73" s="195">
        <f t="shared" si="1"/>
        <v>21.539038660903927</v>
      </c>
      <c r="AG73" s="126"/>
      <c r="AH73" s="101">
        <f t="shared" si="5"/>
        <v>113573.61141218308</v>
      </c>
    </row>
    <row r="74" spans="1:34" s="1" customFormat="1" x14ac:dyDescent="0.3">
      <c r="A74" s="464"/>
      <c r="B74" s="242">
        <v>2023</v>
      </c>
      <c r="C74" s="13"/>
      <c r="D74" s="192">
        <f>'National Level VPM Sim Result'!E61/0.5</f>
        <v>5268.1496511263204</v>
      </c>
      <c r="E74" s="13"/>
      <c r="F74" s="192">
        <f>'National Level VPM Sim Result'!F61/0.9</f>
        <v>5775.450459820674</v>
      </c>
      <c r="G74" s="193"/>
      <c r="H74" s="192">
        <f>'National Level VPM Sim Result'!F61</f>
        <v>5197.9054138386064</v>
      </c>
      <c r="I74" s="193"/>
      <c r="J74" s="192">
        <f>'National Level VPM Sim Result'!E61</f>
        <v>2634.0748255631602</v>
      </c>
      <c r="K74" s="193"/>
      <c r="L74" s="192">
        <f>'National Level VPM Sim Result'!B61</f>
        <v>847.54232686553473</v>
      </c>
      <c r="M74" s="193"/>
      <c r="N74" s="192">
        <f>'National Level VPM Sim Result'!K61</f>
        <v>294.04856517512235</v>
      </c>
      <c r="O74" s="193"/>
      <c r="P74" s="192">
        <f>'National Level VPM Sim Result'!L61</f>
        <v>20569.534681159985</v>
      </c>
      <c r="Q74" s="193"/>
      <c r="R74" s="192">
        <f>'National Level VPM Sim Result'!J61</f>
        <v>2634.0748255631602</v>
      </c>
      <c r="S74" s="193"/>
      <c r="T74" s="192">
        <f>'National Level VPM Sim Result'!G61</f>
        <v>847.54232686553473</v>
      </c>
      <c r="U74" s="193"/>
      <c r="V74" s="192">
        <f>'National Level VPM Sim Result'!AB61</f>
        <v>15665.6708324965</v>
      </c>
      <c r="W74" s="197"/>
      <c r="X74" s="192">
        <f>'National Level VPM Sim Result'!Z61</f>
        <v>0</v>
      </c>
      <c r="Y74" s="196"/>
      <c r="Z74" s="192">
        <f>'National Level VPM Sim Result'!W61</f>
        <v>0</v>
      </c>
      <c r="AA74" s="193"/>
      <c r="AB74" s="192">
        <f>'National Level VPM Sim Result'!V61</f>
        <v>2.1000000000000001E-2</v>
      </c>
      <c r="AC74" s="7"/>
      <c r="AD74" s="195">
        <f t="shared" si="0"/>
        <v>2.5597580404747826</v>
      </c>
      <c r="AE74" s="7"/>
      <c r="AF74" s="195">
        <f t="shared" si="1"/>
        <v>22.930206137655926</v>
      </c>
      <c r="AG74" s="126"/>
      <c r="AH74" s="101">
        <f t="shared" si="5"/>
        <v>114873.57809825744</v>
      </c>
    </row>
    <row r="75" spans="1:34" s="1" customFormat="1" x14ac:dyDescent="0.3">
      <c r="A75" s="464"/>
      <c r="B75" s="242">
        <v>2024</v>
      </c>
      <c r="C75" s="13"/>
      <c r="D75" s="192">
        <f>'National Level VPM Sim Result'!E62/0.5</f>
        <v>5703.3524048251174</v>
      </c>
      <c r="E75" s="13"/>
      <c r="F75" s="192">
        <f>'National Level VPM Sim Result'!F62/0.9</f>
        <v>6116.7227953561287</v>
      </c>
      <c r="G75" s="193"/>
      <c r="H75" s="192">
        <f>'National Level VPM Sim Result'!F62</f>
        <v>5505.050515820516</v>
      </c>
      <c r="I75" s="193"/>
      <c r="J75" s="192">
        <f>'National Level VPM Sim Result'!E62</f>
        <v>2851.6762024125587</v>
      </c>
      <c r="K75" s="193"/>
      <c r="L75" s="192">
        <f>'National Level VPM Sim Result'!B62</f>
        <v>867.34641208107826</v>
      </c>
      <c r="M75" s="193"/>
      <c r="N75" s="192">
        <f>'National Level VPM Sim Result'!K62</f>
        <v>317.48376966633293</v>
      </c>
      <c r="O75" s="193"/>
      <c r="P75" s="192">
        <f>'National Level VPM Sim Result'!L62</f>
        <v>22814.213012279728</v>
      </c>
      <c r="Q75" s="193"/>
      <c r="R75" s="192">
        <f>'National Level VPM Sim Result'!J62</f>
        <v>2851.6762024125592</v>
      </c>
      <c r="S75" s="193"/>
      <c r="T75" s="192">
        <f>'National Level VPM Sim Result'!G62</f>
        <v>867.34641208107837</v>
      </c>
      <c r="U75" s="193"/>
      <c r="V75" s="192">
        <f>'National Level VPM Sim Result'!AB62</f>
        <v>17626.639266125541</v>
      </c>
      <c r="W75" s="197"/>
      <c r="X75" s="192">
        <f>'National Level VPM Sim Result'!Z62</f>
        <v>0</v>
      </c>
      <c r="Y75" s="196"/>
      <c r="Z75" s="192">
        <f>'National Level VPM Sim Result'!W62</f>
        <v>0</v>
      </c>
      <c r="AA75" s="193"/>
      <c r="AB75" s="192">
        <f>'National Level VPM Sim Result'!V62</f>
        <v>2.1000000000000001E-2</v>
      </c>
      <c r="AC75" s="7"/>
      <c r="AD75" s="195">
        <f t="shared" si="0"/>
        <v>2.7324905363523251</v>
      </c>
      <c r="AE75" s="7"/>
      <c r="AF75" s="195">
        <f t="shared" si="1"/>
        <v>24.543548301769345</v>
      </c>
      <c r="AG75" s="126"/>
      <c r="AH75" s="101">
        <f t="shared" si="5"/>
        <v>116188.42423884495</v>
      </c>
    </row>
    <row r="76" spans="1:34" s="1" customFormat="1" x14ac:dyDescent="0.3">
      <c r="A76" s="464"/>
      <c r="B76" s="242">
        <v>2025</v>
      </c>
      <c r="C76" s="13"/>
      <c r="D76" s="337">
        <f>'National Level VPM Sim Result'!E63/0.5</f>
        <v>6209.8556655243647</v>
      </c>
      <c r="E76" s="13"/>
      <c r="F76" s="192">
        <f>'National Level VPM Sim Result'!F63/0.9</f>
        <v>6506.1109303149251</v>
      </c>
      <c r="G76" s="193"/>
      <c r="H76" s="192">
        <f>'National Level VPM Sim Result'!F63</f>
        <v>5855.4998372834325</v>
      </c>
      <c r="I76" s="193"/>
      <c r="J76" s="192">
        <f>'National Level VPM Sim Result'!E63</f>
        <v>3104.9278327621823</v>
      </c>
      <c r="K76" s="193"/>
      <c r="L76" s="192">
        <f>'National Level VPM Sim Result'!B63</f>
        <v>887.54465583267847</v>
      </c>
      <c r="M76" s="193"/>
      <c r="N76" s="192">
        <f>'National Level VPM Sim Result'!K63</f>
        <v>343.08718242852314</v>
      </c>
      <c r="O76" s="193"/>
      <c r="P76" s="192">
        <f>'National Level VPM Sim Result'!L63</f>
        <v>25384.916268607492</v>
      </c>
      <c r="Q76" s="193"/>
      <c r="R76" s="192">
        <f>'National Level VPM Sim Result'!J63</f>
        <v>3104.9278327621823</v>
      </c>
      <c r="S76" s="193"/>
      <c r="T76" s="192">
        <f>'National Level VPM Sim Result'!G63</f>
        <v>887.54465583267847</v>
      </c>
      <c r="U76" s="193"/>
      <c r="V76" s="192">
        <f>'National Level VPM Sim Result'!AB63</f>
        <v>19872.496613752581</v>
      </c>
      <c r="W76" s="197"/>
      <c r="X76" s="192">
        <f>'National Level VPM Sim Result'!Z63</f>
        <v>0</v>
      </c>
      <c r="Y76" s="196"/>
      <c r="Z76" s="192">
        <f>'National Level VPM Sim Result'!W63</f>
        <v>0</v>
      </c>
      <c r="AA76" s="193"/>
      <c r="AB76" s="192">
        <f>'National Level VPM Sim Result'!V63</f>
        <v>2.1000000000000001E-2</v>
      </c>
      <c r="AC76" s="7"/>
      <c r="AD76" s="195">
        <f t="shared" si="0"/>
        <v>2.9194357271819062</v>
      </c>
      <c r="AE76" s="7"/>
      <c r="AF76" s="285">
        <f t="shared" si="1"/>
        <v>26.42079829716716</v>
      </c>
      <c r="AG76" s="126"/>
      <c r="AH76" s="101">
        <f t="shared" si="5"/>
        <v>117518.32014459203</v>
      </c>
    </row>
    <row r="77" spans="1:34" s="1" customFormat="1" x14ac:dyDescent="0.3">
      <c r="A77" s="464"/>
      <c r="B77" s="242">
        <v>2026</v>
      </c>
      <c r="C77" s="13"/>
      <c r="D77" s="192">
        <f>'National Level VPM Sim Result'!E64/0.5</f>
        <v>6802.298935005253</v>
      </c>
      <c r="E77" s="13"/>
      <c r="F77" s="192">
        <f>'National Level VPM Sim Result'!F64/0.9</f>
        <v>6945.00525228682</v>
      </c>
      <c r="G77" s="193"/>
      <c r="H77" s="192">
        <f>'National Level VPM Sim Result'!F64</f>
        <v>6250.5047270581381</v>
      </c>
      <c r="I77" s="193"/>
      <c r="J77" s="192">
        <f>'National Level VPM Sim Result'!E64</f>
        <v>3401.1494675026265</v>
      </c>
      <c r="K77" s="193"/>
      <c r="L77" s="192">
        <f>'National Level VPM Sim Result'!B64</f>
        <v>908.16437989670749</v>
      </c>
      <c r="M77" s="193"/>
      <c r="N77" s="192">
        <f>'National Level VPM Sim Result'!K64</f>
        <v>370.84158659899214</v>
      </c>
      <c r="O77" s="193"/>
      <c r="P77" s="192">
        <f>'National Level VPM Sim Result'!L64</f>
        <v>28355.778851659226</v>
      </c>
      <c r="Q77" s="193"/>
      <c r="R77" s="192">
        <f>'National Level VPM Sim Result'!J64</f>
        <v>3401.1494675026261</v>
      </c>
      <c r="S77" s="193"/>
      <c r="T77" s="192">
        <f>'National Level VPM Sim Result'!G64</f>
        <v>908.16437989670737</v>
      </c>
      <c r="U77" s="193"/>
      <c r="V77" s="192">
        <f>'National Level VPM Sim Result'!AB64</f>
        <v>22476.108711200075</v>
      </c>
      <c r="W77" s="197"/>
      <c r="X77" s="192">
        <f>'National Level VPM Sim Result'!Z64</f>
        <v>0</v>
      </c>
      <c r="Y77" s="196"/>
      <c r="Z77" s="192">
        <f>'National Level VPM Sim Result'!W64</f>
        <v>0</v>
      </c>
      <c r="AA77" s="193"/>
      <c r="AB77" s="192">
        <f>'National Level VPM Sim Result'!V64</f>
        <v>2.1000000000000001E-2</v>
      </c>
      <c r="AC77" s="7"/>
      <c r="AD77" s="195">
        <f t="shared" si="0"/>
        <v>3.1198961817288224</v>
      </c>
      <c r="AE77" s="7"/>
      <c r="AF77" s="195">
        <f t="shared" si="1"/>
        <v>28.613924706952755</v>
      </c>
      <c r="AG77" s="126"/>
      <c r="AH77" s="101">
        <f t="shared" si="5"/>
        <v>118863.43807552544</v>
      </c>
    </row>
    <row r="78" spans="1:34" s="1" customFormat="1" x14ac:dyDescent="0.3">
      <c r="A78" s="464"/>
      <c r="B78" s="242">
        <v>2027</v>
      </c>
      <c r="C78" s="13"/>
      <c r="D78" s="192">
        <f>'National Level VPM Sim Result'!E65/0.5</f>
        <v>7497.3906147780981</v>
      </c>
      <c r="E78" s="13"/>
      <c r="F78" s="192">
        <f>'National Level VPM Sim Result'!F65/0.9</f>
        <v>7438.1716517767882</v>
      </c>
      <c r="G78" s="193"/>
      <c r="H78" s="192">
        <f>'National Level VPM Sim Result'!F65</f>
        <v>6694.3544865991098</v>
      </c>
      <c r="I78" s="193"/>
      <c r="J78" s="192">
        <f>'National Level VPM Sim Result'!E65</f>
        <v>3748.695307389049</v>
      </c>
      <c r="K78" s="193"/>
      <c r="L78" s="192">
        <f>'National Level VPM Sim Result'!B65</f>
        <v>929.02667666720527</v>
      </c>
      <c r="M78" s="193"/>
      <c r="N78" s="192">
        <f>'National Level VPM Sim Result'!K65</f>
        <v>398.133439007802</v>
      </c>
      <c r="O78" s="193"/>
      <c r="P78" s="192">
        <f>'National Level VPM Sim Result'!L65</f>
        <v>31711.778496983832</v>
      </c>
      <c r="Q78" s="193"/>
      <c r="R78" s="192">
        <f>'National Level VPM Sim Result'!J65</f>
        <v>3748.9264795945951</v>
      </c>
      <c r="S78" s="193"/>
      <c r="T78" s="192">
        <f>'National Level VPM Sim Result'!G65</f>
        <v>929.02667666720527</v>
      </c>
      <c r="U78" s="193"/>
      <c r="V78" s="192">
        <f>'National Level VPM Sim Result'!AB65</f>
        <v>25415.550449392522</v>
      </c>
      <c r="W78" s="197"/>
      <c r="X78" s="192">
        <f>'National Level VPM Sim Result'!Z65</f>
        <v>0.22417220554600983</v>
      </c>
      <c r="Y78" s="196"/>
      <c r="Z78" s="192">
        <f>'National Level VPM Sim Result'!W65</f>
        <v>0</v>
      </c>
      <c r="AA78" s="193"/>
      <c r="AB78" s="192">
        <f>'National Level VPM Sim Result'!V65</f>
        <v>1.4E-2</v>
      </c>
      <c r="AC78" s="7"/>
      <c r="AD78" s="195">
        <f t="shared" si="0"/>
        <v>3.3115983255619739</v>
      </c>
      <c r="AE78" s="7"/>
      <c r="AF78" s="195">
        <f t="shared" si="1"/>
        <v>31.182858398982955</v>
      </c>
      <c r="AG78" s="126"/>
      <c r="AH78" s="101">
        <f t="shared" si="5"/>
        <v>120223.95226336493</v>
      </c>
    </row>
    <row r="79" spans="1:34" s="1" customFormat="1" x14ac:dyDescent="0.3">
      <c r="A79" s="464"/>
      <c r="B79" s="242">
        <v>2028</v>
      </c>
      <c r="C79" s="13"/>
      <c r="D79" s="192">
        <f>'National Level VPM Sim Result'!E66/0.5</f>
        <v>8317.1243133457701</v>
      </c>
      <c r="E79" s="13"/>
      <c r="F79" s="192">
        <f>'National Level VPM Sim Result'!F66/0.9</f>
        <v>7993.4374250602386</v>
      </c>
      <c r="G79" s="193"/>
      <c r="H79" s="192">
        <f>'National Level VPM Sim Result'!F66</f>
        <v>7194.0936825542149</v>
      </c>
      <c r="I79" s="193"/>
      <c r="J79" s="192">
        <f>'National Level VPM Sim Result'!E66</f>
        <v>4158.5621566728851</v>
      </c>
      <c r="K79" s="193"/>
      <c r="L79" s="192">
        <f>'National Level VPM Sim Result'!B66</f>
        <v>950.13669827755825</v>
      </c>
      <c r="M79" s="193"/>
      <c r="N79" s="192">
        <f>'National Level VPM Sim Result'!K66</f>
        <v>424.1489789961866</v>
      </c>
      <c r="O79" s="193"/>
      <c r="P79" s="192">
        <f>'National Level VPM Sim Result'!L66</f>
        <v>35521.998852251018</v>
      </c>
      <c r="Q79" s="193"/>
      <c r="R79" s="192">
        <f>'National Level VPM Sim Result'!J66</f>
        <v>4159.3845791205003</v>
      </c>
      <c r="S79" s="193"/>
      <c r="T79" s="192">
        <f>'National Level VPM Sim Result'!G66</f>
        <v>950.13669827755848</v>
      </c>
      <c r="U79" s="193"/>
      <c r="V79" s="192">
        <f>'National Level VPM Sim Result'!AB66</f>
        <v>28752.047148692986</v>
      </c>
      <c r="W79" s="197"/>
      <c r="X79" s="192">
        <f>'National Level VPM Sim Result'!Z66</f>
        <v>0.81542244761429827</v>
      </c>
      <c r="Y79" s="196"/>
      <c r="Z79" s="192">
        <f>'National Level VPM Sim Result'!W66</f>
        <v>0</v>
      </c>
      <c r="AA79" s="193"/>
      <c r="AB79" s="192">
        <f>'National Level VPM Sim Result'!V66</f>
        <v>1.4E-2</v>
      </c>
      <c r="AC79" s="7"/>
      <c r="AD79" s="195">
        <f t="shared" si="0"/>
        <v>3.4880661446669468</v>
      </c>
      <c r="AE79" s="7"/>
      <c r="AF79" s="195">
        <f t="shared" si="1"/>
        <v>34.205454336860335</v>
      </c>
      <c r="AG79" s="126"/>
      <c r="AH79" s="101">
        <f t="shared" si="5"/>
        <v>121600.03893409135</v>
      </c>
    </row>
    <row r="80" spans="1:34" s="1" customFormat="1" x14ac:dyDescent="0.3">
      <c r="A80" s="464"/>
      <c r="B80" s="242">
        <v>2029</v>
      </c>
      <c r="C80" s="13"/>
      <c r="D80" s="192">
        <f>'National Level VPM Sim Result'!E67/0.5</f>
        <v>9290.4238677717949</v>
      </c>
      <c r="E80" s="13"/>
      <c r="F80" s="192">
        <f>'National Level VPM Sim Result'!F67/0.9</f>
        <v>8630.6036664779094</v>
      </c>
      <c r="G80" s="193"/>
      <c r="H80" s="192">
        <f>'National Level VPM Sim Result'!F67</f>
        <v>7767.5432998301185</v>
      </c>
      <c r="I80" s="193"/>
      <c r="J80" s="192">
        <f>'National Level VPM Sim Result'!E67</f>
        <v>4645.2119338858975</v>
      </c>
      <c r="K80" s="193"/>
      <c r="L80" s="192">
        <f>'National Level VPM Sim Result'!B67</f>
        <v>971.69022472952702</v>
      </c>
      <c r="M80" s="193"/>
      <c r="N80" s="192">
        <f>'National Level VPM Sim Result'!K67</f>
        <v>450.8290433978168</v>
      </c>
      <c r="O80" s="193"/>
      <c r="P80" s="192">
        <f>'National Level VPM Sim Result'!L67</f>
        <v>39990.754657376761</v>
      </c>
      <c r="Q80" s="193"/>
      <c r="R80" s="192">
        <f>'National Level VPM Sim Result'!J67</f>
        <v>4646.8049424853552</v>
      </c>
      <c r="S80" s="193"/>
      <c r="T80" s="192">
        <f>'National Level VPM Sim Result'!G67</f>
        <v>971.69022472952702</v>
      </c>
      <c r="U80" s="193"/>
      <c r="V80" s="192">
        <f>'National Level VPM Sim Result'!AB67</f>
        <v>32674.033400944456</v>
      </c>
      <c r="W80" s="197"/>
      <c r="X80" s="192">
        <f>'National Level VPM Sim Result'!Z67</f>
        <v>1.5860085994600206</v>
      </c>
      <c r="Y80" s="196"/>
      <c r="Z80" s="192">
        <f>'National Level VPM Sim Result'!W67</f>
        <v>0</v>
      </c>
      <c r="AA80" s="193"/>
      <c r="AB80" s="192">
        <f>'National Level VPM Sim Result'!V67</f>
        <v>1.4E-2</v>
      </c>
      <c r="AC80" s="7"/>
      <c r="AD80" s="195">
        <f t="shared" si="0"/>
        <v>3.6655188687857905</v>
      </c>
      <c r="AE80" s="7"/>
      <c r="AF80" s="195">
        <f t="shared" si="1"/>
        <v>37.781397285039297</v>
      </c>
      <c r="AG80" s="126"/>
      <c r="AH80" s="101">
        <f t="shared" si="5"/>
        <v>122991.87633077298</v>
      </c>
    </row>
    <row r="81" spans="1:34" s="1" customFormat="1" ht="16.2" thickBot="1" x14ac:dyDescent="0.35">
      <c r="A81" s="465"/>
      <c r="B81" s="243">
        <v>2030</v>
      </c>
      <c r="C81" s="19"/>
      <c r="D81" s="198">
        <f>'National Level VPM Sim Result'!E68/0.5</f>
        <v>10452.29495861215</v>
      </c>
      <c r="E81" s="19"/>
      <c r="F81" s="198">
        <f>'National Level VPM Sim Result'!F68/0.9</f>
        <v>9359.2035568806205</v>
      </c>
      <c r="G81" s="199"/>
      <c r="H81" s="198">
        <f>'National Level VPM Sim Result'!F68</f>
        <v>8423.2832011925584</v>
      </c>
      <c r="I81" s="199"/>
      <c r="J81" s="198">
        <f>'National Level VPM Sim Result'!E68</f>
        <v>5226.1474793060752</v>
      </c>
      <c r="K81" s="199"/>
      <c r="L81" s="198">
        <f>'National Level VPM Sim Result'!B68</f>
        <v>993.69775505438338</v>
      </c>
      <c r="M81" s="199"/>
      <c r="N81" s="198">
        <f>'National Level VPM Sim Result'!K68</f>
        <v>476.87361294546412</v>
      </c>
      <c r="O81" s="199"/>
      <c r="P81" s="198">
        <f>'National Level VPM Sim Result'!L68</f>
        <v>45244.710886218112</v>
      </c>
      <c r="Q81" s="199"/>
      <c r="R81" s="198">
        <f>'National Level VPM Sim Result'!J68</f>
        <v>5228.7709965676258</v>
      </c>
      <c r="S81" s="199"/>
      <c r="T81" s="198">
        <f>'National Level VPM Sim Result'!G68</f>
        <v>993.69775505438383</v>
      </c>
      <c r="U81" s="199"/>
      <c r="V81" s="198">
        <f>'National Level VPM Sim Result'!AB68</f>
        <v>37298.294297971013</v>
      </c>
      <c r="W81" s="202"/>
      <c r="X81" s="198">
        <f>'National Level VPM Sim Result'!Z68</f>
        <v>2.6165172615516559</v>
      </c>
      <c r="Y81" s="201"/>
      <c r="Z81" s="198">
        <f>'National Level VPM Sim Result'!W68</f>
        <v>0</v>
      </c>
      <c r="AA81" s="199"/>
      <c r="AB81" s="198">
        <f>'National Level VPM Sim Result'!V68</f>
        <v>1.4E-2</v>
      </c>
      <c r="AC81" s="16"/>
      <c r="AD81" s="200">
        <f t="shared" si="0"/>
        <v>4.394370885018172</v>
      </c>
      <c r="AE81" s="16"/>
      <c r="AF81" s="200">
        <f t="shared" si="1"/>
        <v>48.182911379439076</v>
      </c>
      <c r="AG81" s="234"/>
      <c r="AH81" s="189">
        <v>108519.20000000001</v>
      </c>
    </row>
    <row r="82" spans="1:34" s="1" customFormat="1" x14ac:dyDescent="0.3">
      <c r="A82" s="156"/>
      <c r="B82" s="256"/>
      <c r="C82" s="14"/>
      <c r="D82" s="194"/>
      <c r="E82" s="1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7"/>
      <c r="X82" s="197"/>
      <c r="Y82" s="197"/>
      <c r="Z82" s="194"/>
      <c r="AA82" s="194"/>
      <c r="AB82" s="194"/>
      <c r="AC82" s="121"/>
      <c r="AD82" s="258"/>
      <c r="AE82" s="121"/>
      <c r="AF82" s="258"/>
      <c r="AG82" s="257"/>
      <c r="AH82" s="102"/>
    </row>
    <row r="83" spans="1:34" x14ac:dyDescent="0.3">
      <c r="B83" s="109"/>
      <c r="C83" s="109"/>
      <c r="D83" s="109"/>
      <c r="E83" s="109"/>
      <c r="F83" s="109"/>
      <c r="G83" s="109"/>
      <c r="AC83" s="109"/>
      <c r="AD83" s="109"/>
      <c r="AE83" s="109"/>
      <c r="AF83" s="109"/>
      <c r="AG83" s="109"/>
      <c r="AH83" s="109"/>
    </row>
    <row r="84" spans="1:34" s="109" customFormat="1" x14ac:dyDescent="0.3">
      <c r="A84" s="85"/>
    </row>
    <row r="85" spans="1:34" s="109" customFormat="1" x14ac:dyDescent="0.3"/>
    <row r="86" spans="1:34" s="109" customFormat="1" ht="16.2" thickBot="1" x14ac:dyDescent="0.35">
      <c r="A86" s="85" t="s">
        <v>92</v>
      </c>
    </row>
    <row r="87" spans="1:34" x14ac:dyDescent="0.3">
      <c r="A87" s="240" t="s">
        <v>93</v>
      </c>
      <c r="B87" s="99"/>
      <c r="C87" s="261">
        <f>(C33/C29)^(1/4)*100-100</f>
        <v>3.3031072770274506</v>
      </c>
      <c r="D87" s="262"/>
      <c r="E87" s="262">
        <f>(E33/E29)^(1/4)*100-100</f>
        <v>-1.5992870100203476</v>
      </c>
      <c r="F87" s="262"/>
      <c r="G87" s="235">
        <f>(G33/G29)^(1/4)*100-100</f>
        <v>-1.5992204694750285</v>
      </c>
      <c r="H87" s="99"/>
      <c r="I87" s="268">
        <f>(I33/I29)^(1/4)*100-100</f>
        <v>3.3031072770274506</v>
      </c>
      <c r="J87" s="99"/>
      <c r="K87" s="262">
        <f>(K33/K29)^(1/4)*100-100</f>
        <v>-8.3275506808636379</v>
      </c>
      <c r="L87" s="99"/>
      <c r="M87" s="235">
        <f>(M33/M29)^(1/4)*100-100</f>
        <v>-0.27573791829912864</v>
      </c>
      <c r="N87" s="99"/>
      <c r="O87" s="262">
        <f>(O33/O29)^(1/4)*100-100</f>
        <v>8.70647853002788</v>
      </c>
      <c r="P87" s="99"/>
      <c r="Q87" s="268">
        <f>(Q33/Q29)^(1/4)*100-100</f>
        <v>3.5450833201205114</v>
      </c>
      <c r="R87" s="99"/>
      <c r="S87" s="262">
        <f>(S33/S29)^(1/4)*100-100</f>
        <v>-8.387797656105235</v>
      </c>
      <c r="T87" s="89"/>
      <c r="U87" s="262">
        <f>(U33/U29)^(1/4)*100-100</f>
        <v>16.252499749560997</v>
      </c>
      <c r="V87" s="99"/>
      <c r="W87" s="99"/>
      <c r="X87" s="8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 x14ac:dyDescent="0.3">
      <c r="A88" s="293" t="s">
        <v>102</v>
      </c>
      <c r="B88" s="86"/>
      <c r="C88" s="236"/>
      <c r="D88" s="263"/>
      <c r="E88" s="263"/>
      <c r="F88" s="263"/>
      <c r="G88" s="236"/>
      <c r="H88" s="86"/>
      <c r="I88" s="263"/>
      <c r="J88" s="86"/>
      <c r="K88" s="263"/>
      <c r="L88" s="86"/>
      <c r="M88" s="236"/>
      <c r="N88" s="86"/>
      <c r="O88" s="263"/>
      <c r="P88" s="86"/>
      <c r="Q88" s="263"/>
      <c r="R88" s="86"/>
      <c r="S88" s="263"/>
      <c r="T88" s="237"/>
      <c r="U88" s="263"/>
      <c r="V88" s="86"/>
      <c r="W88" s="86"/>
      <c r="X88" s="91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 x14ac:dyDescent="0.3">
      <c r="A89" s="90" t="s">
        <v>94</v>
      </c>
      <c r="B89" s="86"/>
      <c r="C89" s="264">
        <f>D34/C33*100-100</f>
        <v>3.6478864706998309</v>
      </c>
      <c r="D89" s="263"/>
      <c r="E89" s="263">
        <f>F34/E33*100-100</f>
        <v>-2.6740527581915643</v>
      </c>
      <c r="F89" s="263"/>
      <c r="G89" s="236">
        <f>H34/G33*100-100</f>
        <v>-2.6749396155826588</v>
      </c>
      <c r="H89" s="86"/>
      <c r="I89" s="266">
        <f>J34/I33*100-100</f>
        <v>3.6478864706998024</v>
      </c>
      <c r="J89" s="86"/>
      <c r="K89" s="263">
        <f>L34/K33*100-100</f>
        <v>3.2584186508481991</v>
      </c>
      <c r="L89" s="86"/>
      <c r="M89" s="236">
        <f>N34/M33*100-100</f>
        <v>1.9650639460507762</v>
      </c>
      <c r="N89" s="86"/>
      <c r="O89" s="263">
        <f>P34/O33*100-100</f>
        <v>6.3733710658616189</v>
      </c>
      <c r="P89" s="86"/>
      <c r="Q89" s="266">
        <f>R34/Q33*100-100</f>
        <v>3.7348667593566631</v>
      </c>
      <c r="R89" s="86"/>
      <c r="S89" s="263">
        <f>T34/S33*100-100</f>
        <v>4.591455344496012</v>
      </c>
      <c r="T89" s="91"/>
      <c r="U89" s="263">
        <f>V34/U33*100-100</f>
        <v>10.968463075456313</v>
      </c>
      <c r="V89" s="86"/>
      <c r="W89" s="86"/>
      <c r="X89" s="91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 s="109" customFormat="1" x14ac:dyDescent="0.3">
      <c r="A90" s="269" t="s">
        <v>97</v>
      </c>
      <c r="B90" s="86"/>
      <c r="C90" s="292">
        <f>D46/D33*100-100</f>
        <v>-13.762884063602058</v>
      </c>
      <c r="D90" s="263"/>
      <c r="E90" s="263">
        <f>F46/F33*100-100</f>
        <v>-0.60197265806199596</v>
      </c>
      <c r="F90" s="263"/>
      <c r="G90" s="236">
        <f>H46/H33*100-100</f>
        <v>-0.60287839674430188</v>
      </c>
      <c r="H90" s="86"/>
      <c r="I90" s="289">
        <f>J46/J33*100-100</f>
        <v>-13.762884063602087</v>
      </c>
      <c r="J90" s="86"/>
      <c r="K90" s="263">
        <f>L46/L33*100-100</f>
        <v>-25.458495149020294</v>
      </c>
      <c r="L90" s="86"/>
      <c r="M90" s="236">
        <f>N46/N33*100-100</f>
        <v>15.171879984188649</v>
      </c>
      <c r="N90" s="86"/>
      <c r="O90" s="263">
        <f>P46/P33*100-100</f>
        <v>-1.7728293708440788</v>
      </c>
      <c r="P90" s="86"/>
      <c r="Q90" s="289">
        <f>R46/R33*100-100</f>
        <v>-13.690514722629558</v>
      </c>
      <c r="R90" s="86"/>
      <c r="S90" s="273">
        <f>T46/T33*100-100</f>
        <v>-24.496185610830736</v>
      </c>
      <c r="T90" s="91"/>
      <c r="U90" s="273">
        <f>V46/V33*100-100</f>
        <v>-1.9476292972799172</v>
      </c>
      <c r="V90" s="86"/>
      <c r="W90" s="86"/>
      <c r="X90" s="91"/>
    </row>
    <row r="91" spans="1:34" s="109" customFormat="1" x14ac:dyDescent="0.3">
      <c r="A91" s="90" t="s">
        <v>95</v>
      </c>
      <c r="B91" s="86"/>
      <c r="C91" s="292">
        <f>D58/D33*100-100</f>
        <v>-11.804627074612085</v>
      </c>
      <c r="D91" s="263"/>
      <c r="E91" s="263">
        <f>F58/F33*100-100</f>
        <v>5.4468861066283125E-2</v>
      </c>
      <c r="F91" s="263"/>
      <c r="G91" s="236">
        <f>H58/H33*100-100</f>
        <v>5.3557140731300024E-2</v>
      </c>
      <c r="H91" s="86"/>
      <c r="I91" s="289">
        <f>J58/J33*100-100</f>
        <v>-11.8046270746121</v>
      </c>
      <c r="J91" s="86"/>
      <c r="K91" s="263">
        <f>L58/L33*100-100</f>
        <v>-25.980528039232311</v>
      </c>
      <c r="L91" s="86"/>
      <c r="M91" s="236">
        <f>N58/N33*100-100</f>
        <v>19.556014451242646</v>
      </c>
      <c r="N91" s="86"/>
      <c r="O91" s="263">
        <f>P58/P33*100-100</f>
        <v>2.4992595845412637</v>
      </c>
      <c r="P91" s="86"/>
      <c r="Q91" s="289">
        <f>R58/R33*100-100</f>
        <v>-11.730614383601605</v>
      </c>
      <c r="R91" s="86"/>
      <c r="S91" s="273">
        <f>T58/T33*100-100</f>
        <v>-25.024957796560116</v>
      </c>
      <c r="T91" s="91"/>
      <c r="U91" s="273">
        <f>V58/V33*100-100</f>
        <v>4.2086575201875576</v>
      </c>
      <c r="V91" s="86"/>
      <c r="W91" s="86"/>
      <c r="X91" s="91"/>
    </row>
    <row r="92" spans="1:34" s="109" customFormat="1" x14ac:dyDescent="0.3">
      <c r="A92" s="90" t="s">
        <v>96</v>
      </c>
      <c r="B92" s="86"/>
      <c r="C92" s="264">
        <f>D70/D33*100-100</f>
        <v>5.7728797805943515</v>
      </c>
      <c r="D92" s="263"/>
      <c r="E92" s="263">
        <f>F70/F33*100-100</f>
        <v>-2.0492135132691232</v>
      </c>
      <c r="F92" s="263"/>
      <c r="G92" s="236">
        <f>H70/H33*100-100</f>
        <v>-2.0501060643453854</v>
      </c>
      <c r="H92" s="86"/>
      <c r="I92" s="266">
        <f>J70/J33*100-100</f>
        <v>5.7728797805943088</v>
      </c>
      <c r="J92" s="86"/>
      <c r="K92" s="263">
        <f>L70/L33*100-100</f>
        <v>2.5266523410034409</v>
      </c>
      <c r="L92" s="86"/>
      <c r="M92" s="236">
        <f>N70/N33*100-100</f>
        <v>4.6128005969373191</v>
      </c>
      <c r="N92" s="86"/>
      <c r="O92" s="263">
        <f>P70/P33*100-100</f>
        <v>10.778388826950234</v>
      </c>
      <c r="P92" s="86"/>
      <c r="Q92" s="266">
        <f>R70/R33*100-100</f>
        <v>5.8616433427725241</v>
      </c>
      <c r="R92" s="86"/>
      <c r="S92" s="263">
        <f>T70/T33*100-100</f>
        <v>3.8502421405874259</v>
      </c>
      <c r="T92" s="91"/>
      <c r="U92" s="263">
        <f>V70/V33*100-100</f>
        <v>17.295405612286913</v>
      </c>
      <c r="V92" s="86"/>
      <c r="W92" s="86"/>
      <c r="X92" s="91"/>
    </row>
    <row r="93" spans="1:34" x14ac:dyDescent="0.3">
      <c r="A93" s="125" t="s">
        <v>99</v>
      </c>
      <c r="B93" s="86"/>
      <c r="C93" s="236"/>
      <c r="D93" s="263"/>
      <c r="E93" s="263"/>
      <c r="F93" s="263"/>
      <c r="G93" s="236"/>
      <c r="H93" s="86"/>
      <c r="I93" s="266"/>
      <c r="J93" s="86"/>
      <c r="K93" s="263"/>
      <c r="L93" s="86"/>
      <c r="M93" s="236"/>
      <c r="N93" s="86"/>
      <c r="O93" s="263"/>
      <c r="P93" s="86"/>
      <c r="Q93" s="266"/>
      <c r="R93" s="86"/>
      <c r="S93" s="263"/>
      <c r="T93" s="91"/>
      <c r="U93" s="263"/>
      <c r="V93" s="86"/>
      <c r="W93" s="86"/>
      <c r="X93" s="91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 x14ac:dyDescent="0.3">
      <c r="A94" s="90" t="s">
        <v>94</v>
      </c>
      <c r="B94" s="86"/>
      <c r="C94" s="264">
        <f>(D40/D34)^(1/6)*100-100</f>
        <v>4.8158143484772182</v>
      </c>
      <c r="D94" s="263"/>
      <c r="E94" s="273">
        <f>(F40/F34)^(1/6)*100-100</f>
        <v>4.5314735688323822</v>
      </c>
      <c r="F94" s="263"/>
      <c r="G94" s="276">
        <f>(H40/H34)^(1/6)*100-100</f>
        <v>4.5314735688323822</v>
      </c>
      <c r="H94" s="86"/>
      <c r="I94" s="266">
        <f>(J40/J34)^(1/6)*100-100</f>
        <v>4.8158143484772182</v>
      </c>
      <c r="J94" s="86"/>
      <c r="K94" s="273">
        <f>(L40/L34)^(1/6)*100-100</f>
        <v>3.0722496065552036</v>
      </c>
      <c r="L94" s="86"/>
      <c r="M94" s="276">
        <f>(N40/N34)^(1/6)*100-100</f>
        <v>2.2274539548796497</v>
      </c>
      <c r="N94" s="278"/>
      <c r="O94" s="273">
        <f>(P40/P34)^(1/6)*100-100</f>
        <v>5.5040880939580745</v>
      </c>
      <c r="P94" s="278"/>
      <c r="Q94" s="266">
        <f>(R40/R34)^(1/6)*100-100</f>
        <v>4.8158143484772182</v>
      </c>
      <c r="R94" s="86"/>
      <c r="S94" s="273">
        <f>(T40/T34)^(1/6)*100-100</f>
        <v>3.0722496065552036</v>
      </c>
      <c r="T94" s="91"/>
      <c r="U94" s="273">
        <f>(V40/V34)^(1/6)*100-100</f>
        <v>5.8633952832892788</v>
      </c>
      <c r="V94" s="86"/>
      <c r="W94" s="86"/>
      <c r="X94" s="91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 x14ac:dyDescent="0.3">
      <c r="A95" s="269" t="s">
        <v>97</v>
      </c>
      <c r="B95" s="86"/>
      <c r="C95" s="264">
        <f>(D52/D46)^(1/6)*100-100</f>
        <v>5.3301564232143477</v>
      </c>
      <c r="D95" s="263"/>
      <c r="E95" s="273">
        <f>(F52/F46)^(1/6)*100-100</f>
        <v>4.5174296212677945</v>
      </c>
      <c r="F95" s="263"/>
      <c r="G95" s="276">
        <f>(H52/H46)^(1/6)*100-100</f>
        <v>4.5174296212677945</v>
      </c>
      <c r="H95" s="86"/>
      <c r="I95" s="266">
        <f>(J52/J46)^(1/6)*100-100</f>
        <v>5.3301564232143477</v>
      </c>
      <c r="J95" s="86"/>
      <c r="K95" s="273">
        <f>(L52/L46)^(1/6)*100-100</f>
        <v>3.5959834915752111</v>
      </c>
      <c r="L95" s="86"/>
      <c r="M95" s="276">
        <f>(N52/N46)^(1/6)*100-100</f>
        <v>3.2309858999570906</v>
      </c>
      <c r="N95" s="278"/>
      <c r="O95" s="273">
        <f>(P52/P46)^(1/6)*100-100</f>
        <v>5.8739321682313062</v>
      </c>
      <c r="P95" s="278"/>
      <c r="Q95" s="266">
        <f>(R52/R46)^(1/6)*100-100</f>
        <v>5.3301564232143477</v>
      </c>
      <c r="R95" s="86"/>
      <c r="S95" s="273">
        <f>(T52/T46)^(1/6)*100-100</f>
        <v>3.5959834915752111</v>
      </c>
      <c r="T95" s="91"/>
      <c r="U95" s="273">
        <f>(V52/V46)^(1/6)*100-100</f>
        <v>6.4833564951519236</v>
      </c>
      <c r="V95" s="86"/>
      <c r="W95" s="86"/>
      <c r="X95" s="91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 x14ac:dyDescent="0.3">
      <c r="A96" s="90" t="s">
        <v>95</v>
      </c>
      <c r="B96" s="86"/>
      <c r="C96" s="264">
        <f>(D64/D58)^(1/6)*100-100</f>
        <v>8.1628133661848921</v>
      </c>
      <c r="D96" s="263"/>
      <c r="E96" s="273">
        <f>(F64/F58)^(1/6)*100-100</f>
        <v>5.255771818040671</v>
      </c>
      <c r="F96" s="263"/>
      <c r="G96" s="276">
        <f>(H64/H58)^(1/6)*100-100</f>
        <v>5.255771818040671</v>
      </c>
      <c r="H96" s="86"/>
      <c r="I96" s="266">
        <f>(J64/J58)^(1/6)*100-100</f>
        <v>8.1628133661848921</v>
      </c>
      <c r="J96" s="86"/>
      <c r="K96" s="273">
        <f>(L64/L58)^(1/6)*100-100</f>
        <v>2.8721097687761414</v>
      </c>
      <c r="L96" s="86"/>
      <c r="M96" s="276">
        <f>(N64/N58)^(1/6)*100-100</f>
        <v>9.3968207004880639</v>
      </c>
      <c r="N96" s="278"/>
      <c r="O96" s="273">
        <f>(P64/P58)^(1/6)*100-100</f>
        <v>11.018795022368025</v>
      </c>
      <c r="P96" s="278"/>
      <c r="Q96" s="266">
        <f>(R64/R58)^(1/6)*100-100</f>
        <v>8.1628133661848921</v>
      </c>
      <c r="R96" s="86"/>
      <c r="S96" s="273">
        <f>(T64/T58)^(1/6)*100-100</f>
        <v>2.8721097687761699</v>
      </c>
      <c r="T96" s="91"/>
      <c r="U96" s="273">
        <f>(V64/V58)^(1/6)*100-100</f>
        <v>13.374611858413289</v>
      </c>
      <c r="V96" s="86"/>
      <c r="W96" s="86"/>
      <c r="X96" s="91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35" ht="16.2" thickBot="1" x14ac:dyDescent="0.35">
      <c r="A97" s="104" t="s">
        <v>96</v>
      </c>
      <c r="B97" s="87"/>
      <c r="C97" s="265">
        <f>(D76/D70)^(1/6)*100-100</f>
        <v>7.4423622797397115</v>
      </c>
      <c r="D97" s="87"/>
      <c r="E97" s="275">
        <f>(F76/F70)^(1/6)*100-100</f>
        <v>5.2820163066967609</v>
      </c>
      <c r="F97" s="87"/>
      <c r="G97" s="277">
        <f>(H76/H70)^(1/6)*100-100</f>
        <v>5.2820163066967609</v>
      </c>
      <c r="H97" s="87"/>
      <c r="I97" s="267">
        <f>(J76/J70)^(1/6)*100-100</f>
        <v>7.4423622797397115</v>
      </c>
      <c r="J97" s="87"/>
      <c r="K97" s="275">
        <f>(L76/L70)^(1/6)*100-100</f>
        <v>2.3473064159416026</v>
      </c>
      <c r="L97" s="87"/>
      <c r="M97" s="277">
        <f>(N76/N70)^(1/6)*100-100</f>
        <v>7.1998430743499711</v>
      </c>
      <c r="N97" s="287"/>
      <c r="O97" s="275">
        <f>(P76/P70)^(1/6)*100-100</f>
        <v>10.467434326636919</v>
      </c>
      <c r="P97" s="287"/>
      <c r="Q97" s="267">
        <f>(R76/R70)^(1/6)*100-100</f>
        <v>7.4423622797397115</v>
      </c>
      <c r="R97" s="87"/>
      <c r="S97" s="275">
        <f>(T76/T70)^(1/6)*100-100</f>
        <v>2.3473064159416026</v>
      </c>
      <c r="T97" s="106"/>
      <c r="U97" s="275">
        <f>(V76/V70)^(1/6)*100-100</f>
        <v>12.32309056358136</v>
      </c>
      <c r="V97" s="87"/>
      <c r="W97" s="87"/>
      <c r="X97" s="106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</row>
    <row r="98" spans="1:35" x14ac:dyDescent="0.3">
      <c r="G98" s="109"/>
      <c r="H98" s="109"/>
      <c r="I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</row>
    <row r="99" spans="1:35" ht="16.2" thickBot="1" x14ac:dyDescent="0.35">
      <c r="A99" s="85" t="s">
        <v>98</v>
      </c>
      <c r="G99" s="109"/>
      <c r="H99" s="109"/>
      <c r="I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</row>
    <row r="100" spans="1:35" x14ac:dyDescent="0.3">
      <c r="A100" s="270">
        <v>2019</v>
      </c>
      <c r="B100" s="89"/>
      <c r="C100" s="99"/>
      <c r="D100" s="99"/>
      <c r="E100" s="99"/>
      <c r="F100" s="89"/>
      <c r="G100" s="98"/>
      <c r="H100" s="99"/>
      <c r="I100" s="99"/>
      <c r="J100" s="99"/>
      <c r="K100" s="99"/>
      <c r="L100" s="89"/>
      <c r="M100" s="98"/>
      <c r="N100" s="99"/>
      <c r="O100" s="99"/>
      <c r="P100" s="99"/>
      <c r="Q100" s="99"/>
      <c r="R100" s="99"/>
      <c r="S100" s="99"/>
      <c r="T100" s="89"/>
      <c r="U100" s="98"/>
      <c r="V100" s="99"/>
      <c r="W100" s="99"/>
      <c r="X100" s="8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</row>
    <row r="101" spans="1:35" x14ac:dyDescent="0.3">
      <c r="A101" s="269" t="s">
        <v>97</v>
      </c>
      <c r="B101" s="91"/>
      <c r="C101" s="290">
        <f>D46/D34*100-100</f>
        <v>-16.797998615460173</v>
      </c>
      <c r="D101" s="86"/>
      <c r="E101" s="273">
        <f>F46/F34*100-100</f>
        <v>2.129010976879016</v>
      </c>
      <c r="F101" s="91"/>
      <c r="G101" s="276">
        <f>H46/H34*100-100</f>
        <v>2.129010976879016</v>
      </c>
      <c r="H101" s="86"/>
      <c r="I101" s="290">
        <f>J46/J34*100-100</f>
        <v>-16.797998615460173</v>
      </c>
      <c r="J101" s="86"/>
      <c r="K101" s="273">
        <f>L46/L34*100-100</f>
        <v>-27.810723982680912</v>
      </c>
      <c r="L101" s="91"/>
      <c r="M101" s="276">
        <f>N46/N34*100-100</f>
        <v>12.952295155844283</v>
      </c>
      <c r="N101" s="86"/>
      <c r="O101" s="273">
        <f>P46/P34*100-100</f>
        <v>-7.6581200304932935</v>
      </c>
      <c r="P101" s="86"/>
      <c r="Q101" s="290">
        <f>R46/R34*100-100</f>
        <v>-16.797998615460202</v>
      </c>
      <c r="R101" s="291"/>
      <c r="S101" s="278">
        <f>T46/T34*100-100</f>
        <v>-27.810723982680912</v>
      </c>
      <c r="T101" s="222"/>
      <c r="U101" s="276">
        <f>V46/V34*100-100</f>
        <v>-11.639426207023845</v>
      </c>
      <c r="V101" s="86"/>
      <c r="W101" s="86"/>
      <c r="X101" s="91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</row>
    <row r="102" spans="1:35" x14ac:dyDescent="0.3">
      <c r="A102" s="90" t="s">
        <v>100</v>
      </c>
      <c r="B102" s="91"/>
      <c r="C102" s="290">
        <f>D58/D34*100-100</f>
        <v>-14.908662464313892</v>
      </c>
      <c r="D102" s="86"/>
      <c r="E102" s="273">
        <f>F58/F34*100-100</f>
        <v>2.8034883775431183</v>
      </c>
      <c r="F102" s="91"/>
      <c r="G102" s="276">
        <f>H58/H34*100-100</f>
        <v>2.8034883775431183</v>
      </c>
      <c r="H102" s="86"/>
      <c r="I102" s="290">
        <f>J58/J34*100-100</f>
        <v>-14.908662464313892</v>
      </c>
      <c r="J102" s="86"/>
      <c r="K102" s="273">
        <f>L58/L34*100-100</f>
        <v>-28.31628362327271</v>
      </c>
      <c r="L102" s="91"/>
      <c r="M102" s="276">
        <f>N58/N34*100-100</f>
        <v>17.251938874376776</v>
      </c>
      <c r="N102" s="86"/>
      <c r="O102" s="273">
        <f>P58/P34*100-100</f>
        <v>-3.6419937081073499</v>
      </c>
      <c r="P102" s="86"/>
      <c r="Q102" s="290">
        <f>R58/R34*100-100</f>
        <v>-14.90866246431392</v>
      </c>
      <c r="R102" s="291"/>
      <c r="S102" s="278">
        <f>T58/T34*100-100</f>
        <v>-28.316283623272724</v>
      </c>
      <c r="T102" s="222"/>
      <c r="U102" s="276">
        <f>V58/V34*100-100</f>
        <v>-6.0916456513164832</v>
      </c>
      <c r="V102" s="86"/>
      <c r="W102" s="86"/>
      <c r="X102" s="91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</row>
    <row r="103" spans="1:35" x14ac:dyDescent="0.3">
      <c r="A103" s="90" t="s">
        <v>101</v>
      </c>
      <c r="B103" s="91"/>
      <c r="C103" s="272">
        <f>D70/D34*100-100</f>
        <v>2.0502041886741438</v>
      </c>
      <c r="D103" s="86"/>
      <c r="E103" s="273">
        <f>F70/F34*100-100</f>
        <v>0.64200684671480701</v>
      </c>
      <c r="F103" s="91"/>
      <c r="G103" s="276">
        <f>H70/H34*100-100</f>
        <v>0.64200684671480701</v>
      </c>
      <c r="H103" s="86"/>
      <c r="I103" s="272">
        <f>J70/J34*100-100</f>
        <v>2.0502041886741438</v>
      </c>
      <c r="J103" s="86"/>
      <c r="K103" s="273">
        <f>L70/L34*100-100</f>
        <v>-0.70867472057565806</v>
      </c>
      <c r="L103" s="91"/>
      <c r="M103" s="276">
        <f>N70/N34*100-100</f>
        <v>2.5967096458522576</v>
      </c>
      <c r="N103" s="86"/>
      <c r="O103" s="273">
        <f>P70/P34*100-100</f>
        <v>4.1410906855261942</v>
      </c>
      <c r="P103" s="86"/>
      <c r="Q103" s="272">
        <f>R70/R34*100-100</f>
        <v>2.0502041886741438</v>
      </c>
      <c r="R103" s="86"/>
      <c r="S103" s="278">
        <f>T70/T34*100-100</f>
        <v>-0.70867472057562964</v>
      </c>
      <c r="T103" s="222"/>
      <c r="U103" s="276">
        <f>V70/V34*100-100</f>
        <v>5.7015681406062129</v>
      </c>
      <c r="V103" s="86"/>
      <c r="W103" s="86"/>
      <c r="X103" s="91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</row>
    <row r="104" spans="1:35" x14ac:dyDescent="0.3">
      <c r="A104" s="271" t="s">
        <v>99</v>
      </c>
      <c r="B104" s="91"/>
      <c r="C104" s="86"/>
      <c r="D104" s="86"/>
      <c r="E104" s="273"/>
      <c r="F104" s="91"/>
      <c r="G104" s="276"/>
      <c r="H104" s="86"/>
      <c r="I104" s="86"/>
      <c r="J104" s="86"/>
      <c r="K104" s="273"/>
      <c r="L104" s="91"/>
      <c r="M104" s="276"/>
      <c r="N104" s="86"/>
      <c r="O104" s="273"/>
      <c r="P104" s="86"/>
      <c r="Q104" s="86"/>
      <c r="R104" s="86"/>
      <c r="S104" s="278"/>
      <c r="T104" s="222"/>
      <c r="U104" s="276"/>
      <c r="V104" s="86"/>
      <c r="W104" s="86"/>
      <c r="X104" s="91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</row>
    <row r="105" spans="1:35" x14ac:dyDescent="0.3">
      <c r="A105" s="269" t="s">
        <v>97</v>
      </c>
      <c r="B105" s="91"/>
      <c r="C105" s="290">
        <f>AVERAGE(D46:D52)/AVERAGE(D34:D40)*100-100</f>
        <v>-14.910023391457628</v>
      </c>
      <c r="D105" s="86"/>
      <c r="E105" s="273">
        <f>AVERAGE(F46:F52)/AVERAGE(F34:F40)*100-100</f>
        <v>2.0545542236920227</v>
      </c>
      <c r="F105" s="91"/>
      <c r="G105" s="273">
        <f>AVERAGE(H46:H52)/AVERAGE(H34:H40)*100-100</f>
        <v>2.0545542236920511</v>
      </c>
      <c r="H105" s="86"/>
      <c r="I105" s="290">
        <f>AVERAGE(J46:J52)/AVERAGE(J34:J40)*100-100</f>
        <v>-14.910023391457628</v>
      </c>
      <c r="J105" s="86"/>
      <c r="K105" s="273">
        <f>AVERAGE(L46:L52)/AVERAGE(L34:L40)*100-100</f>
        <v>-25.825241926807635</v>
      </c>
      <c r="L105" s="91"/>
      <c r="M105" s="273">
        <f>AVERAGE(N46:N52)/AVERAGE(N34:N40)*100-100</f>
        <v>17.123120580939059</v>
      </c>
      <c r="N105" s="86"/>
      <c r="O105" s="273">
        <f>AVERAGE(P46:P52)/AVERAGE(P34:P40)*100-100</f>
        <v>-6.2805048308556763</v>
      </c>
      <c r="P105" s="86"/>
      <c r="Q105" s="290">
        <f>AVERAGE(R46:R52)/AVERAGE(R34:R40)*100-100</f>
        <v>-14.910023391457642</v>
      </c>
      <c r="R105" s="291"/>
      <c r="S105" s="278">
        <f>AVERAGE(T46:T52)/AVERAGE(T34:T40)*100-100</f>
        <v>-25.825241926807621</v>
      </c>
      <c r="T105" s="222"/>
      <c r="U105" s="276">
        <f>AVERAGE(V46:V52)/AVERAGE(V34:V40)*100-100</f>
        <v>-9.396568464114182</v>
      </c>
      <c r="V105" s="86"/>
      <c r="W105" s="86"/>
      <c r="X105" s="91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</row>
    <row r="106" spans="1:35" x14ac:dyDescent="0.3">
      <c r="A106" s="90" t="s">
        <v>100</v>
      </c>
      <c r="B106" s="91"/>
      <c r="C106" s="289">
        <f>AVERAGE(D58:D64)/AVERAGE(D34:D40)*100-100</f>
        <v>-5.4715699622232705</v>
      </c>
      <c r="D106" s="86"/>
      <c r="E106" s="273">
        <f>AVERAGE(F58:F64)/AVERAGE(F34:F40)*100-100</f>
        <v>5.062980332812586</v>
      </c>
      <c r="F106" s="91"/>
      <c r="G106" s="273">
        <f>AVERAGE(H58:H64)/AVERAGE(H34:H40)*100-100</f>
        <v>5.0629803328126002</v>
      </c>
      <c r="H106" s="86"/>
      <c r="I106" s="289">
        <f>AVERAGE(J58:J64)/AVERAGE(J34:J40)*100-100</f>
        <v>-5.4715699622232705</v>
      </c>
      <c r="J106" s="86"/>
      <c r="K106" s="273">
        <f>AVERAGE(L58:L64)/AVERAGE(L34:L40)*100-100</f>
        <v>-27.943415759801752</v>
      </c>
      <c r="L106" s="91"/>
      <c r="M106" s="273">
        <f>AVERAGE(N58:N64)/AVERAGE(N34:N40)*100-100</f>
        <v>44.770125373269423</v>
      </c>
      <c r="N106" s="86"/>
      <c r="O106" s="273">
        <f>AVERAGE(P58:P64)/AVERAGE(P34:P40)*100-100</f>
        <v>13.988849354330483</v>
      </c>
      <c r="P106" s="86"/>
      <c r="Q106" s="289">
        <f>AVERAGE(R58:R64)/AVERAGE(R34:R40)*100-100</f>
        <v>-5.4715699622232705</v>
      </c>
      <c r="R106" s="291"/>
      <c r="S106" s="273">
        <f>AVERAGE(T58:T64)/AVERAGE(T34:T40)*100-100</f>
        <v>-27.943415759801752</v>
      </c>
      <c r="T106" s="222"/>
      <c r="U106" s="276">
        <f>AVERAGE(V58:V64)/AVERAGE(V34:V40)*100-100</f>
        <v>18.504609017899583</v>
      </c>
      <c r="V106" s="86"/>
      <c r="W106" s="86"/>
      <c r="X106" s="91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</row>
    <row r="107" spans="1:35" ht="16.2" thickBot="1" x14ac:dyDescent="0.35">
      <c r="A107" s="104" t="s">
        <v>101</v>
      </c>
      <c r="B107" s="106"/>
      <c r="C107" s="274">
        <f>AVERAGE(D70:D76)/AVERAGE(D34:D40)*100-100</f>
        <v>10.150933112159649</v>
      </c>
      <c r="D107" s="87"/>
      <c r="E107" s="275">
        <f>AVERAGE(F70:F76)/AVERAGE(F34:F40)*100-100</f>
        <v>2.9472100875311327</v>
      </c>
      <c r="F107" s="106"/>
      <c r="G107" s="275">
        <f>AVERAGE(H70:H76)/AVERAGE(H34:H40)*100-100</f>
        <v>2.9472100875311185</v>
      </c>
      <c r="H107" s="87"/>
      <c r="I107" s="274">
        <f>AVERAGE(J70:J76)/AVERAGE(J34:J40)*100-100</f>
        <v>10.150933112159649</v>
      </c>
      <c r="J107" s="87"/>
      <c r="K107" s="275">
        <f>AVERAGE(L70:L76)/AVERAGE(L34:L40)*100-100</f>
        <v>-2.8645691857996667</v>
      </c>
      <c r="L107" s="106"/>
      <c r="M107" s="275">
        <f>AVERAGE(N70:N76)/AVERAGE(N34:N40)*100-100</f>
        <v>17.790326931241182</v>
      </c>
      <c r="N107" s="87"/>
      <c r="O107" s="275">
        <f>AVERAGE(P70:P76)/AVERAGE(P34:P40)*100-100</f>
        <v>20.694702732763787</v>
      </c>
      <c r="P107" s="87"/>
      <c r="Q107" s="274">
        <f>AVERAGE(R70:R76)/AVERAGE(R34:R40)*100-100</f>
        <v>10.150933112159649</v>
      </c>
      <c r="R107" s="87"/>
      <c r="S107" s="275">
        <f>AVERAGE(T70:T76)/AVERAGE(T34:T40)*100-100</f>
        <v>-2.8645691857995814</v>
      </c>
      <c r="T107" s="227"/>
      <c r="U107" s="277">
        <f>AVERAGE(V70:V76)/AVERAGE(V34:V40)*100-100</f>
        <v>28.320222589891472</v>
      </c>
      <c r="V107" s="87"/>
      <c r="W107" s="87"/>
      <c r="X107" s="106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</row>
    <row r="113" spans="1:31" x14ac:dyDescent="0.3">
      <c r="A113" s="109" t="s">
        <v>132</v>
      </c>
      <c r="C113" s="328">
        <f>(C15/C10)^(1/5)*100-100</f>
        <v>7.0909398491529458</v>
      </c>
      <c r="D113" s="329"/>
      <c r="E113" s="328">
        <f>(E15/E10)^(1/5)*100-100</f>
        <v>11.247895730157126</v>
      </c>
      <c r="G113" s="92"/>
      <c r="I113" s="92"/>
      <c r="K113" s="92"/>
      <c r="M113" s="92"/>
      <c r="Q113" s="92"/>
      <c r="AC113" s="92">
        <f>(AC15/AC10)^(1/5)*100-100</f>
        <v>-5.465346106749152</v>
      </c>
      <c r="AD113" s="92"/>
      <c r="AE113" s="92">
        <f>(AE15/AE10)^(1/5)*100-100</f>
        <v>8.6908810999909036</v>
      </c>
    </row>
    <row r="114" spans="1:31" x14ac:dyDescent="0.3">
      <c r="A114" s="109" t="s">
        <v>133</v>
      </c>
      <c r="C114" s="328">
        <f>(C20/C15)^(1/5)*100-100</f>
        <v>10.042695704395129</v>
      </c>
      <c r="D114" s="329"/>
      <c r="E114" s="328">
        <f>(E20/E15)^(1/5)*100-100</f>
        <v>13.553231770541089</v>
      </c>
      <c r="G114" s="92"/>
      <c r="I114" s="92"/>
      <c r="K114" s="92"/>
      <c r="M114" s="92"/>
      <c r="Q114" s="92"/>
      <c r="AC114" s="92">
        <f>(AC20/AC15)^(1/5)*100-100</f>
        <v>-0.33429592724968415</v>
      </c>
      <c r="AD114" s="92"/>
      <c r="AE114" s="92">
        <f>(AE20/AE15)^(1/5)*100-100</f>
        <v>9.9113576314978644</v>
      </c>
    </row>
    <row r="115" spans="1:31" x14ac:dyDescent="0.3">
      <c r="A115" s="109" t="s">
        <v>134</v>
      </c>
      <c r="C115" s="328">
        <f>(C25/C20)^(1/5)*100-100</f>
        <v>5.8203526334129805</v>
      </c>
      <c r="D115" s="329"/>
      <c r="E115" s="328">
        <f>(E25/E20)^(1/5)*100-100</f>
        <v>4.08164270937786</v>
      </c>
      <c r="G115" s="92"/>
      <c r="I115" s="92"/>
      <c r="K115" s="92"/>
      <c r="M115" s="92"/>
      <c r="Q115" s="92"/>
      <c r="AC115" s="92">
        <f>(AC25/AC20)^(1/5)*100-100</f>
        <v>3.2204249143436243</v>
      </c>
      <c r="AD115" s="92"/>
      <c r="AE115" s="92">
        <f>(AE25/AE20)^(1/5)*100-100</f>
        <v>1.9905142172218007</v>
      </c>
    </row>
    <row r="116" spans="1:31" x14ac:dyDescent="0.3">
      <c r="A116" s="109" t="s">
        <v>136</v>
      </c>
      <c r="C116" s="328">
        <f>(C30/C25)^(1/5)*100-100</f>
        <v>2.833140773415451</v>
      </c>
      <c r="D116" s="329"/>
      <c r="E116" s="328">
        <f>(E30/E25)^(1/5)*100-100</f>
        <v>2.7092729875599844</v>
      </c>
      <c r="G116" s="92"/>
      <c r="I116" s="92"/>
      <c r="K116" s="92"/>
      <c r="M116" s="92"/>
      <c r="Q116" s="92"/>
      <c r="AC116" s="92">
        <f>(AC30/AC25)^(1/5)*100-100</f>
        <v>-0.20669875024846363</v>
      </c>
      <c r="AD116" s="92"/>
      <c r="AE116" s="92">
        <f>(AE30/AE25)^(1/5)*100-100</f>
        <v>5.6125642293437465</v>
      </c>
    </row>
    <row r="117" spans="1:31" x14ac:dyDescent="0.3">
      <c r="A117" s="109" t="s">
        <v>135</v>
      </c>
      <c r="C117" s="328">
        <f>(C33/C30)^(1/3)*100-100</f>
        <v>3.009307476191637</v>
      </c>
      <c r="D117" s="329"/>
      <c r="E117" s="328">
        <f>(E33/E30)^(1/3)*100-100</f>
        <v>-2.6533796628955315</v>
      </c>
      <c r="G117" s="92"/>
      <c r="I117" s="92"/>
      <c r="K117" s="92"/>
      <c r="M117" s="92"/>
      <c r="Q117" s="92"/>
      <c r="AC117" s="92">
        <f>(AC33/AC30)^(1/3)*100-100</f>
        <v>-1.7067225929768597</v>
      </c>
      <c r="AD117" s="92"/>
      <c r="AE117" s="92">
        <f>(AE33/AE30)^(1/3)*100-100</f>
        <v>2.8219602926784262</v>
      </c>
    </row>
    <row r="118" spans="1:31" s="109" customFormat="1" x14ac:dyDescent="0.3">
      <c r="A118" s="95">
        <v>2015</v>
      </c>
      <c r="B118" s="95"/>
      <c r="C118" s="330">
        <f>C30/C29*100-100</f>
        <v>4.1895440439245277</v>
      </c>
      <c r="D118" s="331"/>
      <c r="E118" s="330">
        <f>E30/E29*100-100</f>
        <v>1.6319704745977788</v>
      </c>
      <c r="G118" s="92"/>
      <c r="I118" s="92"/>
      <c r="K118" s="92"/>
      <c r="M118" s="92"/>
      <c r="Q118" s="92"/>
      <c r="AC118" s="92"/>
      <c r="AD118" s="92"/>
      <c r="AE118" s="92"/>
    </row>
    <row r="119" spans="1:31" s="109" customFormat="1" x14ac:dyDescent="0.3">
      <c r="A119" s="95">
        <v>2016</v>
      </c>
      <c r="B119" s="95"/>
      <c r="C119" s="330">
        <f>C31/C30*100-100</f>
        <v>4.9547485393516268</v>
      </c>
      <c r="D119" s="331"/>
      <c r="E119" s="330">
        <f>E31/E30*100-100</f>
        <v>-0.76978362838553949</v>
      </c>
      <c r="G119" s="92"/>
      <c r="I119" s="92"/>
      <c r="K119" s="92"/>
      <c r="M119" s="92"/>
      <c r="Q119" s="92"/>
      <c r="AC119" s="92"/>
      <c r="AD119" s="92"/>
      <c r="AE119" s="92"/>
    </row>
    <row r="120" spans="1:31" s="109" customFormat="1" x14ac:dyDescent="0.3">
      <c r="A120" s="95">
        <v>2017</v>
      </c>
      <c r="B120" s="95"/>
      <c r="C120" s="330">
        <f>C32/C31*100-100</f>
        <v>1.8746930087867781</v>
      </c>
      <c r="D120" s="331"/>
      <c r="E120" s="330">
        <f>E32/E31*100-100</f>
        <v>-2.6093586200324097</v>
      </c>
      <c r="G120" s="92"/>
      <c r="I120" s="92"/>
      <c r="K120" s="92"/>
      <c r="M120" s="92"/>
      <c r="Q120" s="92"/>
      <c r="AC120" s="92"/>
      <c r="AD120" s="92"/>
      <c r="AE120" s="92"/>
    </row>
    <row r="121" spans="1:31" s="109" customFormat="1" x14ac:dyDescent="0.3">
      <c r="A121" s="95">
        <v>2018</v>
      </c>
      <c r="B121" s="95"/>
      <c r="C121" s="330">
        <f>C33/C32*100-100</f>
        <v>2.2259127313636355</v>
      </c>
      <c r="D121" s="331"/>
      <c r="E121" s="330">
        <f>E33/E32*100-100</f>
        <v>-4.5443870361672083</v>
      </c>
      <c r="G121" s="92"/>
      <c r="I121" s="92"/>
      <c r="K121" s="92"/>
      <c r="M121" s="92"/>
      <c r="Q121" s="92"/>
      <c r="AC121" s="92"/>
      <c r="AD121" s="92"/>
      <c r="AE121" s="92"/>
    </row>
    <row r="122" spans="1:31" x14ac:dyDescent="0.3">
      <c r="A122" s="85" t="s">
        <v>64</v>
      </c>
    </row>
    <row r="123" spans="1:31" x14ac:dyDescent="0.3">
      <c r="A123" s="109" t="s">
        <v>102</v>
      </c>
      <c r="D123" s="328">
        <f>D34/D33*100-100</f>
        <v>3.6478864706998309</v>
      </c>
      <c r="E123" s="329"/>
      <c r="F123" s="328">
        <f>F34/F33*100-100</f>
        <v>-2.6740527581915643</v>
      </c>
      <c r="H123" s="92"/>
      <c r="J123" s="92"/>
      <c r="N123" s="92"/>
      <c r="P123" s="92"/>
      <c r="R123" s="92"/>
    </row>
    <row r="124" spans="1:31" x14ac:dyDescent="0.3">
      <c r="A124" s="109" t="s">
        <v>99</v>
      </c>
      <c r="D124" s="332">
        <f>(D40/D34)^(1/6)*100-100</f>
        <v>4.8158143484772182</v>
      </c>
      <c r="E124" s="329"/>
      <c r="F124" s="332">
        <f>(F40/F34)^(1/6)*100-100</f>
        <v>4.5314735688323822</v>
      </c>
      <c r="H124" s="92"/>
      <c r="J124" s="92"/>
      <c r="N124" s="92"/>
      <c r="P124" s="92"/>
      <c r="R124" s="92"/>
    </row>
    <row r="125" spans="1:31" x14ac:dyDescent="0.3">
      <c r="A125" s="109" t="s">
        <v>137</v>
      </c>
      <c r="D125" s="328">
        <f>(D45/D40)^(1/5)*100-100</f>
        <v>5.1064880245942135</v>
      </c>
      <c r="E125" s="329"/>
      <c r="F125" s="328">
        <f>(F45/F40)^(1/5)*100-100</f>
        <v>7.1384946393874031</v>
      </c>
      <c r="H125" s="92"/>
      <c r="J125" s="92"/>
      <c r="N125" s="92"/>
      <c r="P125" s="92"/>
      <c r="R125" s="92"/>
    </row>
    <row r="126" spans="1:31" x14ac:dyDescent="0.3">
      <c r="A126" s="85" t="s">
        <v>83</v>
      </c>
    </row>
    <row r="127" spans="1:31" x14ac:dyDescent="0.3">
      <c r="A127" s="109" t="s">
        <v>102</v>
      </c>
      <c r="D127" s="250">
        <f>D46/D33*100-100</f>
        <v>-13.762884063602058</v>
      </c>
      <c r="F127" s="250">
        <f>F46/F33*100-100</f>
        <v>-0.60197265806199596</v>
      </c>
    </row>
    <row r="128" spans="1:31" x14ac:dyDescent="0.3">
      <c r="A128" s="109" t="s">
        <v>99</v>
      </c>
      <c r="D128" s="260">
        <f>(D52/D46)^(1/6)*100-100</f>
        <v>5.3301564232143477</v>
      </c>
      <c r="F128" s="260">
        <f>(F52/F46)^(1/6)*100-100</f>
        <v>4.5174296212677945</v>
      </c>
    </row>
    <row r="129" spans="1:15" x14ac:dyDescent="0.3">
      <c r="A129" s="109" t="s">
        <v>137</v>
      </c>
      <c r="D129" s="260">
        <f>(D57/D52)^(1/5)*100-100</f>
        <v>5.6947162167413836</v>
      </c>
      <c r="F129" s="260">
        <f>(F57/F52)^(1/5)*100-100</f>
        <v>7.0750752712614116</v>
      </c>
    </row>
    <row r="130" spans="1:15" x14ac:dyDescent="0.3">
      <c r="A130" s="85" t="s">
        <v>138</v>
      </c>
      <c r="F130" s="109"/>
    </row>
    <row r="131" spans="1:15" x14ac:dyDescent="0.3">
      <c r="A131" s="109" t="s">
        <v>102</v>
      </c>
      <c r="D131" s="83">
        <f>D58/D33*100-100</f>
        <v>-11.804627074612085</v>
      </c>
      <c r="F131" s="109">
        <f>F58/F33*100-100</f>
        <v>5.4468861066283125E-2</v>
      </c>
    </row>
    <row r="132" spans="1:15" x14ac:dyDescent="0.3">
      <c r="A132" s="109" t="s">
        <v>99</v>
      </c>
      <c r="D132" s="92">
        <f>(D64/D58)^(1/6)*100-100</f>
        <v>8.1628133661848921</v>
      </c>
      <c r="F132" s="92">
        <f>(F64/F58)^(1/6)*100-100</f>
        <v>5.255771818040671</v>
      </c>
    </row>
    <row r="133" spans="1:15" x14ac:dyDescent="0.3">
      <c r="A133" s="109" t="s">
        <v>137</v>
      </c>
      <c r="D133" s="92">
        <f>(D69/D64)^(1/5)*100-100</f>
        <v>10.184626643453967</v>
      </c>
      <c r="F133" s="92">
        <f>(F69/F64)^(1/5)*100-100</f>
        <v>7.8576097582697457</v>
      </c>
    </row>
    <row r="134" spans="1:15" x14ac:dyDescent="0.3">
      <c r="A134" s="85" t="s">
        <v>139</v>
      </c>
    </row>
    <row r="135" spans="1:15" x14ac:dyDescent="0.3">
      <c r="A135" s="109" t="s">
        <v>102</v>
      </c>
      <c r="D135" s="92">
        <f>D70/D33*100-100</f>
        <v>5.7728797805943515</v>
      </c>
      <c r="F135" s="92">
        <f>F70/F33*100-100</f>
        <v>-2.0492135132691232</v>
      </c>
      <c r="H135" s="92"/>
      <c r="J135" s="92"/>
    </row>
    <row r="136" spans="1:15" x14ac:dyDescent="0.3">
      <c r="A136" s="109" t="s">
        <v>99</v>
      </c>
      <c r="D136" s="92">
        <f>(D76/D70)^(1/6)*100-100</f>
        <v>7.4423622797397115</v>
      </c>
      <c r="F136" s="92">
        <f>(F76/F70)^(1/6)*100-100</f>
        <v>5.2820163066967609</v>
      </c>
      <c r="H136" s="92"/>
      <c r="J136" s="92"/>
    </row>
    <row r="137" spans="1:15" x14ac:dyDescent="0.3">
      <c r="A137" s="109" t="s">
        <v>137</v>
      </c>
      <c r="D137" s="92">
        <f>(D81/D76)^(1/5)*100-100</f>
        <v>10.975223958761759</v>
      </c>
      <c r="F137" s="92">
        <f>(F81/F76)^(1/5)*100-100</f>
        <v>7.5433314570339149</v>
      </c>
      <c r="H137" s="92"/>
      <c r="J137" s="92"/>
    </row>
    <row r="139" spans="1:15" x14ac:dyDescent="0.3">
      <c r="A139" s="331" t="s">
        <v>141</v>
      </c>
    </row>
    <row r="140" spans="1:15" x14ac:dyDescent="0.3">
      <c r="A140" s="109" t="s">
        <v>142</v>
      </c>
    </row>
    <row r="142" spans="1:15" x14ac:dyDescent="0.3">
      <c r="N142" s="83">
        <f>5*0.7</f>
        <v>3.5</v>
      </c>
      <c r="O142" s="83">
        <f>N142/0.65</f>
        <v>5.3846153846153841</v>
      </c>
    </row>
    <row r="143" spans="1:15" x14ac:dyDescent="0.3">
      <c r="N143" s="109">
        <f>5.5*0.7</f>
        <v>3.8499999999999996</v>
      </c>
      <c r="O143" s="109">
        <f>N143/0.65</f>
        <v>5.9230769230769225</v>
      </c>
    </row>
  </sheetData>
  <mergeCells count="32">
    <mergeCell ref="AG3:AH5"/>
    <mergeCell ref="M3:T3"/>
    <mergeCell ref="Q4:T4"/>
    <mergeCell ref="C3:F3"/>
    <mergeCell ref="C4:D5"/>
    <mergeCell ref="M5:N5"/>
    <mergeCell ref="O5:P5"/>
    <mergeCell ref="Q5:R5"/>
    <mergeCell ref="S5:T5"/>
    <mergeCell ref="AC5:AD5"/>
    <mergeCell ref="W4:X5"/>
    <mergeCell ref="M4:P4"/>
    <mergeCell ref="U3:X3"/>
    <mergeCell ref="AE5:AF5"/>
    <mergeCell ref="AC3:AF4"/>
    <mergeCell ref="K5:L5"/>
    <mergeCell ref="A70:A81"/>
    <mergeCell ref="Y4:Z5"/>
    <mergeCell ref="U4:V5"/>
    <mergeCell ref="Y3:AB3"/>
    <mergeCell ref="G3:L3"/>
    <mergeCell ref="G4:H5"/>
    <mergeCell ref="AA4:AB5"/>
    <mergeCell ref="B3:B6"/>
    <mergeCell ref="A3:A6"/>
    <mergeCell ref="A34:A45"/>
    <mergeCell ref="A7:A33"/>
    <mergeCell ref="A46:A57"/>
    <mergeCell ref="A58:A69"/>
    <mergeCell ref="E4:F5"/>
    <mergeCell ref="I4:L4"/>
    <mergeCell ref="I5:J5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N1" zoomScale="80" zoomScaleNormal="80" workbookViewId="0">
      <selection activeCell="AC18" sqref="AC18"/>
    </sheetView>
  </sheetViews>
  <sheetFormatPr defaultRowHeight="15.6" x14ac:dyDescent="0.3"/>
  <cols>
    <col min="1" max="16384" width="8.796875" style="109"/>
  </cols>
  <sheetData>
    <row r="5" spans="16:16" x14ac:dyDescent="0.3">
      <c r="P5" s="95"/>
    </row>
    <row r="6" spans="16:16" x14ac:dyDescent="0.3">
      <c r="P6" s="95"/>
    </row>
    <row r="18" spans="1:10" x14ac:dyDescent="0.3">
      <c r="A18" s="95" t="s">
        <v>50</v>
      </c>
      <c r="B18" s="95"/>
    </row>
    <row r="19" spans="1:10" x14ac:dyDescent="0.3">
      <c r="A19" s="95" t="s">
        <v>51</v>
      </c>
      <c r="B19" s="95"/>
    </row>
    <row r="20" spans="1:10" x14ac:dyDescent="0.3">
      <c r="A20" s="95" t="s">
        <v>52</v>
      </c>
      <c r="B20" s="95"/>
    </row>
    <row r="24" spans="1:10" x14ac:dyDescent="0.3">
      <c r="I24" s="95" t="s">
        <v>53</v>
      </c>
      <c r="J24" s="95"/>
    </row>
    <row r="25" spans="1:10" x14ac:dyDescent="0.3">
      <c r="I25" s="95" t="s">
        <v>54</v>
      </c>
      <c r="J25" s="95"/>
    </row>
    <row r="26" spans="1:10" x14ac:dyDescent="0.3">
      <c r="I26" s="95" t="s">
        <v>55</v>
      </c>
      <c r="J26" s="95"/>
    </row>
    <row r="27" spans="1:10" x14ac:dyDescent="0.3">
      <c r="I27" s="95" t="s">
        <v>56</v>
      </c>
      <c r="J27" s="95"/>
    </row>
    <row r="28" spans="1:10" x14ac:dyDescent="0.3">
      <c r="I28" s="95" t="s">
        <v>63</v>
      </c>
      <c r="J28" s="9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C131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.6" x14ac:dyDescent="0.3"/>
  <cols>
    <col min="1" max="1" width="7.5976562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6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10.09765625" style="1" bestFit="1" customWidth="1"/>
    <col min="26" max="26" width="8.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4" x14ac:dyDescent="0.3">
      <c r="A1" s="28" t="s">
        <v>191</v>
      </c>
    </row>
    <row r="2" spans="1:24" ht="16.2" thickBot="1" x14ac:dyDescent="0.35">
      <c r="A2" s="39" t="s">
        <v>66</v>
      </c>
    </row>
    <row r="3" spans="1:24" ht="16.2" thickBot="1" x14ac:dyDescent="0.35">
      <c r="A3" s="30"/>
      <c r="B3" s="31"/>
      <c r="C3" s="480" t="s">
        <v>26</v>
      </c>
      <c r="D3" s="479"/>
      <c r="E3" s="479"/>
      <c r="F3" s="479"/>
      <c r="G3" s="481"/>
      <c r="H3" s="480" t="s">
        <v>27</v>
      </c>
      <c r="I3" s="479"/>
      <c r="J3" s="479"/>
      <c r="K3" s="479"/>
      <c r="L3" s="479"/>
      <c r="M3" s="479"/>
      <c r="N3" s="481"/>
      <c r="O3" s="480" t="s">
        <v>42</v>
      </c>
      <c r="P3" s="479"/>
      <c r="Q3" s="479"/>
      <c r="R3" s="479"/>
      <c r="S3" s="481"/>
      <c r="T3" s="480" t="s">
        <v>28</v>
      </c>
      <c r="U3" s="479"/>
      <c r="V3" s="479"/>
      <c r="W3" s="479"/>
      <c r="X3" s="481"/>
    </row>
    <row r="4" spans="1:24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4" ht="16.2" thickBot="1" x14ac:dyDescent="0.35">
      <c r="A5" s="26" t="s">
        <v>24</v>
      </c>
      <c r="B5" s="27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3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172" t="s">
        <v>20</v>
      </c>
      <c r="U5" s="172" t="s">
        <v>21</v>
      </c>
      <c r="V5" s="172" t="s">
        <v>22</v>
      </c>
      <c r="W5" s="65" t="s">
        <v>40</v>
      </c>
      <c r="X5" s="172" t="s">
        <v>23</v>
      </c>
    </row>
    <row r="6" spans="1:24" x14ac:dyDescent="0.3">
      <c r="A6" s="22" t="s">
        <v>0</v>
      </c>
      <c r="B6" s="178">
        <v>2018</v>
      </c>
      <c r="C6" s="4">
        <v>220.27144153331335</v>
      </c>
      <c r="D6" s="5">
        <v>78.745003511188145</v>
      </c>
      <c r="E6" s="5">
        <v>8.566474183914492</v>
      </c>
      <c r="F6" s="169">
        <f t="shared" ref="F6:F69" si="0">SUM(C6:E6)</f>
        <v>307.58291922841596</v>
      </c>
      <c r="G6" s="5">
        <v>1561.993503385861</v>
      </c>
      <c r="H6" s="4">
        <v>206.54423966882203</v>
      </c>
      <c r="I6" s="5">
        <v>77.349103907877819</v>
      </c>
      <c r="J6" s="5">
        <v>8.4297745249086979</v>
      </c>
      <c r="K6" s="169">
        <f t="shared" ref="K6:K69" si="1">SUM(H6:J6)</f>
        <v>292.32311810160854</v>
      </c>
      <c r="L6" s="5">
        <v>46.752826129324227</v>
      </c>
      <c r="M6" s="5">
        <v>1761.2290099768259</v>
      </c>
      <c r="N6" s="69">
        <f>SUM(L6:M6)</f>
        <v>1807.98183610615</v>
      </c>
      <c r="O6" s="5">
        <v>1E-3</v>
      </c>
      <c r="P6" s="5">
        <v>1E-3</v>
      </c>
      <c r="Q6" s="5">
        <v>1.0403319791417218E-2</v>
      </c>
      <c r="R6" s="169">
        <f>SUM(O6:Q6)</f>
        <v>1.2403319791417218E-2</v>
      </c>
      <c r="S6" s="11">
        <v>-245.98733272028917</v>
      </c>
      <c r="T6" s="10">
        <v>76994.711518395969</v>
      </c>
      <c r="U6" s="11">
        <v>79620.37074439456</v>
      </c>
      <c r="V6" s="11">
        <v>82438.713899472627</v>
      </c>
      <c r="W6" s="66">
        <f>SUMPRODUCT(T6:V6,H6:J6)/K6</f>
        <v>77846.454283391518</v>
      </c>
      <c r="X6" s="12">
        <v>7357.4300927930281</v>
      </c>
    </row>
    <row r="7" spans="1:24" x14ac:dyDescent="0.3">
      <c r="A7" s="23" t="s">
        <v>1</v>
      </c>
      <c r="B7" s="179">
        <v>2018</v>
      </c>
      <c r="C7" s="7">
        <v>95.48810102722291</v>
      </c>
      <c r="D7" s="8">
        <v>414.04894000327272</v>
      </c>
      <c r="E7" s="8">
        <v>33.830309604790386</v>
      </c>
      <c r="F7" s="170">
        <f t="shared" si="0"/>
        <v>543.36735063528602</v>
      </c>
      <c r="G7" s="8">
        <v>332.10403618883595</v>
      </c>
      <c r="H7" s="7">
        <v>95.065742750544629</v>
      </c>
      <c r="I7" s="8">
        <v>421.23042051868015</v>
      </c>
      <c r="J7" s="8">
        <v>33.888387268538111</v>
      </c>
      <c r="K7" s="170">
        <f>SUM(H7:J7)</f>
        <v>550.18455053776279</v>
      </c>
      <c r="L7" s="8">
        <v>49.94774199522189</v>
      </c>
      <c r="M7" s="8">
        <v>4003.5527529301157</v>
      </c>
      <c r="N7" s="70">
        <f t="shared" ref="N7:N69" si="2">SUM(L7:M7)</f>
        <v>4053.5004949253375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-3721.3954587365006</v>
      </c>
      <c r="T7" s="13">
        <v>78269.678446868464</v>
      </c>
      <c r="U7" s="14">
        <v>79642.820568727446</v>
      </c>
      <c r="V7" s="14">
        <v>83710.933407883742</v>
      </c>
      <c r="W7" s="67">
        <f t="shared" ref="W7:W70" si="3">SUMPRODUCT(T7:V7,H7:J7)/K7</f>
        <v>79656.13066189838</v>
      </c>
      <c r="X7" s="15">
        <v>6993.2141258114571</v>
      </c>
    </row>
    <row r="8" spans="1:24" x14ac:dyDescent="0.3">
      <c r="A8" s="23" t="s">
        <v>2</v>
      </c>
      <c r="B8" s="179">
        <v>2018</v>
      </c>
      <c r="C8" s="7">
        <v>97.043212590161858</v>
      </c>
      <c r="D8" s="8">
        <v>82.8119700845659</v>
      </c>
      <c r="E8" s="8">
        <v>6.4309587999049436</v>
      </c>
      <c r="F8" s="170">
        <f t="shared" si="0"/>
        <v>186.2861414746327</v>
      </c>
      <c r="G8" s="8">
        <v>430.27491767376745</v>
      </c>
      <c r="H8" s="7">
        <v>101.39359082091111</v>
      </c>
      <c r="I8" s="8">
        <v>88.501306752352946</v>
      </c>
      <c r="J8" s="8">
        <v>6.7414787438819701</v>
      </c>
      <c r="K8" s="170">
        <f t="shared" si="1"/>
        <v>196.63637631714604</v>
      </c>
      <c r="L8" s="8">
        <v>30.359288697347203</v>
      </c>
      <c r="M8" s="8">
        <v>1182.1128043851913</v>
      </c>
      <c r="N8" s="70">
        <f t="shared" si="2"/>
        <v>1212.4720930825385</v>
      </c>
      <c r="O8" s="8">
        <v>1E-3</v>
      </c>
      <c r="P8" s="8">
        <v>1E-3</v>
      </c>
      <c r="Q8" s="8">
        <v>1E-3</v>
      </c>
      <c r="R8" s="170">
        <f t="shared" ref="R8:R69" si="4">SUM(O8:Q8)</f>
        <v>3.0000000000000001E-3</v>
      </c>
      <c r="S8" s="14">
        <v>-782.19617540877118</v>
      </c>
      <c r="T8" s="13">
        <v>79612.218468440959</v>
      </c>
      <c r="U8" s="14">
        <v>80542.744492645958</v>
      </c>
      <c r="V8" s="14">
        <v>85054.8072214719</v>
      </c>
      <c r="W8" s="67">
        <f t="shared" si="3"/>
        <v>80217.619502212372</v>
      </c>
      <c r="X8" s="15">
        <v>7388.6490268978041</v>
      </c>
    </row>
    <row r="9" spans="1:24" x14ac:dyDescent="0.3">
      <c r="A9" s="23" t="s">
        <v>3</v>
      </c>
      <c r="B9" s="179">
        <v>2018</v>
      </c>
      <c r="C9" s="7">
        <v>58.980659438163073</v>
      </c>
      <c r="D9" s="8">
        <v>58.138044069897646</v>
      </c>
      <c r="E9" s="8">
        <v>5.147024208227311</v>
      </c>
      <c r="F9" s="170">
        <f t="shared" si="0"/>
        <v>122.26572771628803</v>
      </c>
      <c r="G9" s="8">
        <v>312.95915404968321</v>
      </c>
      <c r="H9" s="7">
        <v>73.273547456555377</v>
      </c>
      <c r="I9" s="8">
        <v>76.396207453537386</v>
      </c>
      <c r="J9" s="8">
        <v>6.6961833275157927</v>
      </c>
      <c r="K9" s="170">
        <f t="shared" si="1"/>
        <v>156.36593823760856</v>
      </c>
      <c r="L9" s="8">
        <v>18.402649429558512</v>
      </c>
      <c r="M9" s="8">
        <v>787.98536010137286</v>
      </c>
      <c r="N9" s="70">
        <f t="shared" si="2"/>
        <v>806.38800953093141</v>
      </c>
      <c r="O9" s="8">
        <v>1E-3</v>
      </c>
      <c r="P9" s="8">
        <v>1E-3</v>
      </c>
      <c r="Q9" s="8">
        <v>1E-3</v>
      </c>
      <c r="R9" s="170">
        <f t="shared" si="4"/>
        <v>3.0000000000000001E-3</v>
      </c>
      <c r="S9" s="14">
        <v>-321.35190063861182</v>
      </c>
      <c r="T9" s="13">
        <v>82538.734659109075</v>
      </c>
      <c r="U9" s="14">
        <v>80704.781294578162</v>
      </c>
      <c r="V9" s="14">
        <v>83859.823210750415</v>
      </c>
      <c r="W9" s="67">
        <f t="shared" si="3"/>
        <v>81699.28821672796</v>
      </c>
      <c r="X9" s="15">
        <v>7730.6606277324245</v>
      </c>
    </row>
    <row r="10" spans="1:24" x14ac:dyDescent="0.3">
      <c r="A10" s="23" t="s">
        <v>4</v>
      </c>
      <c r="B10" s="179">
        <v>2018</v>
      </c>
      <c r="C10" s="7">
        <v>45.125638719458493</v>
      </c>
      <c r="D10" s="8">
        <v>75.318898027449563</v>
      </c>
      <c r="E10" s="8">
        <v>7.0154824615355214</v>
      </c>
      <c r="F10" s="170">
        <f t="shared" si="0"/>
        <v>127.46001920844358</v>
      </c>
      <c r="G10" s="8">
        <v>1057.9985190946586</v>
      </c>
      <c r="H10" s="7">
        <v>33.471229836622044</v>
      </c>
      <c r="I10" s="8">
        <v>59.314386873693344</v>
      </c>
      <c r="J10" s="8">
        <v>5.4653074309244349</v>
      </c>
      <c r="K10" s="170">
        <f t="shared" si="1"/>
        <v>98.250924141239835</v>
      </c>
      <c r="L10" s="8">
        <v>15.41149788713402</v>
      </c>
      <c r="M10" s="8">
        <v>870.51106636488817</v>
      </c>
      <c r="N10" s="70">
        <f t="shared" si="2"/>
        <v>885.9225642520222</v>
      </c>
      <c r="O10" s="8">
        <v>1E-3</v>
      </c>
      <c r="P10" s="8">
        <v>1E-3</v>
      </c>
      <c r="Q10" s="8">
        <v>2.015911322605585E-3</v>
      </c>
      <c r="R10" s="170">
        <f t="shared" si="4"/>
        <v>4.0159113226055851E-3</v>
      </c>
      <c r="S10" s="14">
        <v>1E-3</v>
      </c>
      <c r="T10" s="13">
        <v>80982.491821146294</v>
      </c>
      <c r="U10" s="14">
        <v>76980.306961163718</v>
      </c>
      <c r="V10" s="14">
        <v>82303.256365207955</v>
      </c>
      <c r="W10" s="67">
        <f t="shared" si="3"/>
        <v>78639.829308201312</v>
      </c>
      <c r="X10" s="15">
        <v>7211.188073784655</v>
      </c>
    </row>
    <row r="11" spans="1:24" x14ac:dyDescent="0.3">
      <c r="A11" s="23" t="s">
        <v>5</v>
      </c>
      <c r="B11" s="179">
        <v>2018</v>
      </c>
      <c r="C11" s="7">
        <v>53.864199453964076</v>
      </c>
      <c r="D11" s="8">
        <v>252.91926633769731</v>
      </c>
      <c r="E11" s="8">
        <v>27.319455338942877</v>
      </c>
      <c r="F11" s="170">
        <f t="shared" si="0"/>
        <v>334.10292113060427</v>
      </c>
      <c r="G11" s="8">
        <v>387.04263670514086</v>
      </c>
      <c r="H11" s="7">
        <v>44.797878595792248</v>
      </c>
      <c r="I11" s="8">
        <v>223.65049913701768</v>
      </c>
      <c r="J11" s="8">
        <v>23.768528879446812</v>
      </c>
      <c r="K11" s="170">
        <f t="shared" si="1"/>
        <v>292.21690661225676</v>
      </c>
      <c r="L11" s="8">
        <v>27.744910633943078</v>
      </c>
      <c r="M11" s="8">
        <v>2479.9422049503933</v>
      </c>
      <c r="N11" s="70">
        <f t="shared" si="2"/>
        <v>2507.6871155843364</v>
      </c>
      <c r="O11" s="8">
        <v>1E-3</v>
      </c>
      <c r="P11" s="8">
        <v>1E-3</v>
      </c>
      <c r="Q11" s="8">
        <v>1.9860179629283221</v>
      </c>
      <c r="R11" s="170">
        <f t="shared" si="4"/>
        <v>1.9880179629283221</v>
      </c>
      <c r="S11" s="14">
        <v>-2120.6434788791953</v>
      </c>
      <c r="T11" s="13">
        <v>79943.816429671802</v>
      </c>
      <c r="U11" s="14">
        <v>79057.510311513324</v>
      </c>
      <c r="V11" s="14">
        <v>81688.959999999977</v>
      </c>
      <c r="W11" s="67">
        <f t="shared" si="3"/>
        <v>79407.422720692484</v>
      </c>
      <c r="X11" s="15">
        <v>6873.2976194014682</v>
      </c>
    </row>
    <row r="12" spans="1:24" ht="16.2" thickBot="1" x14ac:dyDescent="0.35">
      <c r="A12" s="24" t="s">
        <v>6</v>
      </c>
      <c r="B12" s="180">
        <v>2018</v>
      </c>
      <c r="C12" s="16">
        <v>183.80673915978605</v>
      </c>
      <c r="D12" s="17">
        <v>97.454661093996563</v>
      </c>
      <c r="E12" s="17">
        <v>9.4373695369141881</v>
      </c>
      <c r="F12" s="171">
        <f>SUM(C12:E12)</f>
        <v>290.69876979069676</v>
      </c>
      <c r="G12" s="17">
        <v>164.06058957423616</v>
      </c>
      <c r="H12" s="16">
        <v>200.03376279282222</v>
      </c>
      <c r="I12" s="17">
        <v>112.99485848490886</v>
      </c>
      <c r="J12" s="17">
        <v>10.761976764971559</v>
      </c>
      <c r="K12" s="171">
        <f>SUM(H12:J12)</f>
        <v>323.79059804270264</v>
      </c>
      <c r="L12" s="17">
        <v>28.592643368601237</v>
      </c>
      <c r="M12" s="17">
        <v>1750.0622792807339</v>
      </c>
      <c r="N12" s="71">
        <f t="shared" si="2"/>
        <v>1778.6549226493353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-1614.5933330750991</v>
      </c>
      <c r="T12" s="19">
        <v>80365.712383166712</v>
      </c>
      <c r="U12" s="20">
        <v>79191.634973012246</v>
      </c>
      <c r="V12" s="20">
        <v>82110.303847000032</v>
      </c>
      <c r="W12" s="68">
        <f t="shared" si="3"/>
        <v>80013.974381195541</v>
      </c>
      <c r="X12" s="21">
        <v>6862.6360620016176</v>
      </c>
    </row>
    <row r="13" spans="1:24" x14ac:dyDescent="0.3">
      <c r="A13" s="22" t="s">
        <v>0</v>
      </c>
      <c r="B13" s="178">
        <v>2019</v>
      </c>
      <c r="C13" s="4">
        <v>227.16586711123782</v>
      </c>
      <c r="D13" s="5">
        <v>81.71506204005243</v>
      </c>
      <c r="E13" s="5">
        <v>8.8673539286943264</v>
      </c>
      <c r="F13" s="169">
        <f t="shared" si="0"/>
        <v>317.74828307998462</v>
      </c>
      <c r="G13" s="6">
        <v>1564.6558393036232</v>
      </c>
      <c r="H13" s="4">
        <v>212.24388153432878</v>
      </c>
      <c r="I13" s="5">
        <v>80.167157736773305</v>
      </c>
      <c r="J13" s="5">
        <v>8.8609068109428062</v>
      </c>
      <c r="K13" s="169">
        <f t="shared" si="1"/>
        <v>301.27194608204491</v>
      </c>
      <c r="L13" s="5">
        <v>45.941902784977103</v>
      </c>
      <c r="M13" s="5">
        <v>1840.3694778905265</v>
      </c>
      <c r="N13" s="69">
        <f t="shared" si="2"/>
        <v>1886.3113806755036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-321.65454137188033</v>
      </c>
      <c r="T13" s="13">
        <v>81574.346765747265</v>
      </c>
      <c r="U13" s="14">
        <v>83652.885863129806</v>
      </c>
      <c r="V13" s="14">
        <v>85377.780370119319</v>
      </c>
      <c r="W13" s="66">
        <f t="shared" si="3"/>
        <v>82239.302281908414</v>
      </c>
      <c r="X13" s="15">
        <v>7658.4792820513085</v>
      </c>
    </row>
    <row r="14" spans="1:24" x14ac:dyDescent="0.3">
      <c r="A14" s="23" t="s">
        <v>1</v>
      </c>
      <c r="B14" s="179">
        <v>2019</v>
      </c>
      <c r="C14" s="7">
        <v>98.412706913651974</v>
      </c>
      <c r="D14" s="8">
        <v>429.16927628235067</v>
      </c>
      <c r="E14" s="8">
        <v>34.964232801887327</v>
      </c>
      <c r="F14" s="170">
        <f t="shared" si="0"/>
        <v>562.54621599788993</v>
      </c>
      <c r="G14" s="9">
        <v>328.24830025103665</v>
      </c>
      <c r="H14" s="7">
        <v>97.569576646029617</v>
      </c>
      <c r="I14" s="8">
        <v>439.50050235692908</v>
      </c>
      <c r="J14" s="8">
        <v>36.068148383679926</v>
      </c>
      <c r="K14" s="170">
        <f t="shared" si="1"/>
        <v>573.13822738663862</v>
      </c>
      <c r="L14" s="8">
        <v>49.261187060383008</v>
      </c>
      <c r="M14" s="8">
        <v>4188.2853737471896</v>
      </c>
      <c r="N14" s="70">
        <f t="shared" si="2"/>
        <v>4237.5465608075729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-3909.2972605565355</v>
      </c>
      <c r="T14" s="13">
        <v>82856.0990809621</v>
      </c>
      <c r="U14" s="14">
        <v>83561.656660409586</v>
      </c>
      <c r="V14" s="14">
        <v>86533.180564509865</v>
      </c>
      <c r="W14" s="67">
        <f t="shared" si="3"/>
        <v>83628.545255413017</v>
      </c>
      <c r="X14" s="15">
        <v>7294.3533974426537</v>
      </c>
    </row>
    <row r="15" spans="1:24" x14ac:dyDescent="0.3">
      <c r="A15" s="23" t="s">
        <v>2</v>
      </c>
      <c r="B15" s="179">
        <v>2019</v>
      </c>
      <c r="C15" s="7">
        <v>99.971623482384828</v>
      </c>
      <c r="D15" s="8">
        <v>85.787480744138222</v>
      </c>
      <c r="E15" s="8">
        <v>6.6452465036664945</v>
      </c>
      <c r="F15" s="170">
        <f t="shared" si="0"/>
        <v>192.40435073018955</v>
      </c>
      <c r="G15" s="9">
        <v>423.35093431195736</v>
      </c>
      <c r="H15" s="7">
        <v>106.19833178561781</v>
      </c>
      <c r="I15" s="8">
        <v>93.948269892851613</v>
      </c>
      <c r="J15" s="8">
        <v>7.2623574430081472</v>
      </c>
      <c r="K15" s="170">
        <f t="shared" si="1"/>
        <v>207.40895912147758</v>
      </c>
      <c r="L15" s="8">
        <v>32.087479370511744</v>
      </c>
      <c r="M15" s="8">
        <v>1234.0811219285545</v>
      </c>
      <c r="N15" s="70">
        <f t="shared" si="2"/>
        <v>1266.1686012990663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-842.81666698710899</v>
      </c>
      <c r="T15" s="13">
        <v>84192.591399857221</v>
      </c>
      <c r="U15" s="14">
        <v>84386.603194493306</v>
      </c>
      <c r="V15" s="14">
        <v>87876.362311771445</v>
      </c>
      <c r="W15" s="67">
        <f t="shared" si="3"/>
        <v>84409.457314116007</v>
      </c>
      <c r="X15" s="15">
        <v>7689.7313877481174</v>
      </c>
    </row>
    <row r="16" spans="1:24" x14ac:dyDescent="0.3">
      <c r="A16" s="23" t="s">
        <v>3</v>
      </c>
      <c r="B16" s="179">
        <v>2019</v>
      </c>
      <c r="C16" s="7">
        <v>60.67991199055853</v>
      </c>
      <c r="D16" s="8">
        <v>60.312019411321799</v>
      </c>
      <c r="E16" s="8">
        <v>5.3423393463490703</v>
      </c>
      <c r="F16" s="170">
        <f t="shared" si="0"/>
        <v>126.33427074822939</v>
      </c>
      <c r="G16" s="9">
        <v>317.43421997600706</v>
      </c>
      <c r="H16" s="7">
        <v>75.586467059160114</v>
      </c>
      <c r="I16" s="8">
        <v>79.268634146583366</v>
      </c>
      <c r="J16" s="8">
        <v>7.0287545638706579</v>
      </c>
      <c r="K16" s="170">
        <f t="shared" si="1"/>
        <v>161.88385576961414</v>
      </c>
      <c r="L16" s="8">
        <v>18.476295393634956</v>
      </c>
      <c r="M16" s="8">
        <v>824.01290052454817</v>
      </c>
      <c r="N16" s="70">
        <f t="shared" si="2"/>
        <v>842.4891959181831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-372.79341160851504</v>
      </c>
      <c r="T16" s="13">
        <v>87117.324506564051</v>
      </c>
      <c r="U16" s="14">
        <v>84731.372046870398</v>
      </c>
      <c r="V16" s="14">
        <v>87114.674900424623</v>
      </c>
      <c r="W16" s="67">
        <f t="shared" si="3"/>
        <v>85948.895356229055</v>
      </c>
      <c r="X16" s="15">
        <v>8031.6415327449904</v>
      </c>
    </row>
    <row r="17" spans="1:24" x14ac:dyDescent="0.3">
      <c r="A17" s="23" t="s">
        <v>4</v>
      </c>
      <c r="B17" s="179">
        <v>2019</v>
      </c>
      <c r="C17" s="7">
        <v>46.447007594092916</v>
      </c>
      <c r="D17" s="8">
        <v>78.129992900502231</v>
      </c>
      <c r="E17" s="8">
        <v>7.2839451541823017</v>
      </c>
      <c r="F17" s="170">
        <f t="shared" si="0"/>
        <v>131.86094564877746</v>
      </c>
      <c r="G17" s="9">
        <v>1079.5427361833376</v>
      </c>
      <c r="H17" s="7">
        <v>34.129148822772471</v>
      </c>
      <c r="I17" s="8">
        <v>61.282322956271912</v>
      </c>
      <c r="J17" s="8">
        <v>5.7837727230815545</v>
      </c>
      <c r="K17" s="170">
        <f t="shared" si="1"/>
        <v>101.19524450212593</v>
      </c>
      <c r="L17" s="8">
        <v>16.594547567959765</v>
      </c>
      <c r="M17" s="8">
        <v>910.68762428171681</v>
      </c>
      <c r="N17" s="70">
        <f t="shared" si="2"/>
        <v>927.28217184967662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85569.172197729436</v>
      </c>
      <c r="U17" s="14">
        <v>80876.888094515307</v>
      </c>
      <c r="V17" s="14">
        <v>85559.195259645247</v>
      </c>
      <c r="W17" s="67">
        <f t="shared" si="3"/>
        <v>82727.025063512498</v>
      </c>
      <c r="X17" s="15">
        <v>7512.2371531473473</v>
      </c>
    </row>
    <row r="18" spans="1:24" x14ac:dyDescent="0.3">
      <c r="A18" s="23" t="s">
        <v>5</v>
      </c>
      <c r="B18" s="179">
        <v>2019</v>
      </c>
      <c r="C18" s="7">
        <v>55.540732130449868</v>
      </c>
      <c r="D18" s="8">
        <v>262.68757786170181</v>
      </c>
      <c r="E18" s="8">
        <v>28.240045237632678</v>
      </c>
      <c r="F18" s="170">
        <f t="shared" si="0"/>
        <v>346.46835522978438</v>
      </c>
      <c r="G18" s="9">
        <v>390.77355145365954</v>
      </c>
      <c r="H18" s="7">
        <v>44.452589270675901</v>
      </c>
      <c r="I18" s="8">
        <v>227.80863648194904</v>
      </c>
      <c r="J18" s="8">
        <v>24.835076162562292</v>
      </c>
      <c r="K18" s="170">
        <f t="shared" si="1"/>
        <v>297.09630191518721</v>
      </c>
      <c r="L18" s="8">
        <v>28.762739173636263</v>
      </c>
      <c r="M18" s="8">
        <v>2594.3599494777827</v>
      </c>
      <c r="N18" s="70">
        <f t="shared" si="2"/>
        <v>2623.1226886514191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-2232.3481371977591</v>
      </c>
      <c r="T18" s="13">
        <v>84536.615761526802</v>
      </c>
      <c r="U18" s="14">
        <v>83164.685044300539</v>
      </c>
      <c r="V18" s="14">
        <v>84465.96801587152</v>
      </c>
      <c r="W18" s="67">
        <f t="shared" si="3"/>
        <v>83478.735854718689</v>
      </c>
      <c r="X18" s="15">
        <v>7173.7356502942621</v>
      </c>
    </row>
    <row r="19" spans="1:24" ht="16.2" thickBot="1" x14ac:dyDescent="0.35">
      <c r="A19" s="24" t="s">
        <v>6</v>
      </c>
      <c r="B19" s="180">
        <v>2019</v>
      </c>
      <c r="C19" s="16">
        <v>189.49701894090686</v>
      </c>
      <c r="D19" s="17">
        <v>101.19515771566068</v>
      </c>
      <c r="E19" s="17">
        <v>9.7543715424709205</v>
      </c>
      <c r="F19" s="171">
        <f>SUM(C19:E19)</f>
        <v>300.44654819903849</v>
      </c>
      <c r="G19" s="18">
        <v>168.27259421514663</v>
      </c>
      <c r="H19" s="16">
        <v>207.53487304469817</v>
      </c>
      <c r="I19" s="17">
        <v>117.02104338436976</v>
      </c>
      <c r="J19" s="17">
        <v>11.258518427737743</v>
      </c>
      <c r="K19" s="171">
        <f>SUM(H19:J19)</f>
        <v>335.81443485680563</v>
      </c>
      <c r="L19" s="17">
        <v>29.222351836312939</v>
      </c>
      <c r="M19" s="17">
        <v>1821.8856435548323</v>
      </c>
      <c r="N19" s="71">
        <f t="shared" si="2"/>
        <v>1851.1079953911453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-1682.8344011759987</v>
      </c>
      <c r="T19" s="19">
        <v>84938.679839924633</v>
      </c>
      <c r="U19" s="20">
        <v>83186.690768500455</v>
      </c>
      <c r="V19" s="20">
        <v>84885.181742869288</v>
      </c>
      <c r="W19" s="68">
        <f t="shared" si="3"/>
        <v>84326.371740258546</v>
      </c>
      <c r="X19" s="21">
        <v>7163.7017939448615</v>
      </c>
    </row>
    <row r="20" spans="1:24" x14ac:dyDescent="0.3">
      <c r="A20" s="22" t="s">
        <v>0</v>
      </c>
      <c r="B20" s="178">
        <v>2020</v>
      </c>
      <c r="C20" s="4">
        <v>234.42444865589374</v>
      </c>
      <c r="D20" s="5">
        <v>85.286954137618977</v>
      </c>
      <c r="E20" s="5">
        <v>9.3348341116433247</v>
      </c>
      <c r="F20" s="169">
        <f t="shared" si="0"/>
        <v>329.04623690515604</v>
      </c>
      <c r="G20" s="6">
        <v>1614.0959841715203</v>
      </c>
      <c r="H20" s="4">
        <v>218.03345573649005</v>
      </c>
      <c r="I20" s="5">
        <v>83.522027549877691</v>
      </c>
      <c r="J20" s="5">
        <v>9.3071502598775933</v>
      </c>
      <c r="K20" s="169">
        <f t="shared" si="1"/>
        <v>310.86263354624532</v>
      </c>
      <c r="L20" s="5">
        <v>45.73601330975373</v>
      </c>
      <c r="M20" s="5">
        <v>1933.1585639185921</v>
      </c>
      <c r="N20" s="69">
        <f t="shared" si="2"/>
        <v>1978.894577228346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-364.79759305682546</v>
      </c>
      <c r="T20" s="10">
        <v>86421.325119742061</v>
      </c>
      <c r="U20" s="11">
        <v>87289.669368489529</v>
      </c>
      <c r="V20" s="11">
        <v>88524.544544713426</v>
      </c>
      <c r="W20" s="66">
        <f t="shared" si="3"/>
        <v>86717.600199296343</v>
      </c>
      <c r="X20" s="12">
        <v>7876.9139154537415</v>
      </c>
    </row>
    <row r="21" spans="1:24" x14ac:dyDescent="0.3">
      <c r="A21" s="23" t="s">
        <v>1</v>
      </c>
      <c r="B21" s="179">
        <v>2020</v>
      </c>
      <c r="C21" s="7">
        <v>101.50294818454206</v>
      </c>
      <c r="D21" s="8">
        <v>447.52033095717081</v>
      </c>
      <c r="E21" s="8">
        <v>36.83083125373944</v>
      </c>
      <c r="F21" s="170">
        <f t="shared" si="0"/>
        <v>585.85411039545238</v>
      </c>
      <c r="G21" s="9">
        <v>338.89774460986871</v>
      </c>
      <c r="H21" s="7">
        <v>100.08840704734689</v>
      </c>
      <c r="I21" s="8">
        <v>460.77090913578854</v>
      </c>
      <c r="J21" s="8">
        <v>38.296473721376366</v>
      </c>
      <c r="K21" s="170">
        <f t="shared" si="1"/>
        <v>599.15578990451183</v>
      </c>
      <c r="L21" s="8">
        <v>49.062446202119609</v>
      </c>
      <c r="M21" s="8">
        <v>4420.3105824022587</v>
      </c>
      <c r="N21" s="70">
        <f t="shared" si="2"/>
        <v>4469.3730286043783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-4130.4742839945093</v>
      </c>
      <c r="T21" s="13">
        <v>87711.23025311112</v>
      </c>
      <c r="U21" s="14">
        <v>87105.210467032332</v>
      </c>
      <c r="V21" s="14">
        <v>89800.022752680874</v>
      </c>
      <c r="W21" s="67">
        <f t="shared" si="3"/>
        <v>87378.690863400174</v>
      </c>
      <c r="X21" s="15">
        <v>7512.8792003669378</v>
      </c>
    </row>
    <row r="22" spans="1:24" x14ac:dyDescent="0.3">
      <c r="A22" s="23" t="s">
        <v>2</v>
      </c>
      <c r="B22" s="179">
        <v>2020</v>
      </c>
      <c r="C22" s="7">
        <v>103.06563370760568</v>
      </c>
      <c r="D22" s="8">
        <v>89.415964925030508</v>
      </c>
      <c r="E22" s="8">
        <v>6.998075543879624</v>
      </c>
      <c r="F22" s="170">
        <f t="shared" si="0"/>
        <v>199.4796741765158</v>
      </c>
      <c r="G22" s="9">
        <v>436.63904887389339</v>
      </c>
      <c r="H22" s="7">
        <v>111.13997832055838</v>
      </c>
      <c r="I22" s="8">
        <v>100.2630676436724</v>
      </c>
      <c r="J22" s="8">
        <v>7.8048911697309258</v>
      </c>
      <c r="K22" s="170">
        <f t="shared" si="1"/>
        <v>219.20793713396171</v>
      </c>
      <c r="L22" s="8">
        <v>34.1290047347129</v>
      </c>
      <c r="M22" s="8">
        <v>1296.7195033572143</v>
      </c>
      <c r="N22" s="70">
        <f t="shared" si="2"/>
        <v>1330.8485080919272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-894.20845921803391</v>
      </c>
      <c r="T22" s="13">
        <v>89040.791017550611</v>
      </c>
      <c r="U22" s="14">
        <v>87856.211400131579</v>
      </c>
      <c r="V22" s="14">
        <v>91142.435365899568</v>
      </c>
      <c r="W22" s="67">
        <f t="shared" si="3"/>
        <v>88573.807557769687</v>
      </c>
      <c r="X22" s="15">
        <v>7908.200044968552</v>
      </c>
    </row>
    <row r="23" spans="1:24" x14ac:dyDescent="0.3">
      <c r="A23" s="23" t="s">
        <v>3</v>
      </c>
      <c r="B23" s="179">
        <v>2020</v>
      </c>
      <c r="C23" s="7">
        <v>62.480983265925929</v>
      </c>
      <c r="D23" s="8">
        <v>62.938742720826141</v>
      </c>
      <c r="E23" s="8">
        <v>5.6281573214302227</v>
      </c>
      <c r="F23" s="170">
        <f t="shared" si="0"/>
        <v>131.04788330818229</v>
      </c>
      <c r="G23" s="9">
        <v>328.18858248420247</v>
      </c>
      <c r="H23" s="7">
        <v>77.907521860843147</v>
      </c>
      <c r="I23" s="8">
        <v>82.677253636967123</v>
      </c>
      <c r="J23" s="8">
        <v>7.3908065180085556</v>
      </c>
      <c r="K23" s="170">
        <f t="shared" si="1"/>
        <v>167.97558201581882</v>
      </c>
      <c r="L23" s="8">
        <v>18.718255354289177</v>
      </c>
      <c r="M23" s="8">
        <v>867.06062360214992</v>
      </c>
      <c r="N23" s="70">
        <f t="shared" si="2"/>
        <v>885.77887895643914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-417.46990025521308</v>
      </c>
      <c r="T23" s="13">
        <v>91963.313255863555</v>
      </c>
      <c r="U23" s="14">
        <v>88363.076302846253</v>
      </c>
      <c r="V23" s="14">
        <v>90380.769516236993</v>
      </c>
      <c r="W23" s="67">
        <f t="shared" si="3"/>
        <v>90121.652851469029</v>
      </c>
      <c r="X23" s="15">
        <v>8250.0208246839065</v>
      </c>
    </row>
    <row r="24" spans="1:24" x14ac:dyDescent="0.3">
      <c r="A24" s="23" t="s">
        <v>4</v>
      </c>
      <c r="B24" s="179">
        <v>2020</v>
      </c>
      <c r="C24" s="7">
        <v>47.847860371442835</v>
      </c>
      <c r="D24" s="8">
        <v>81.532778248848246</v>
      </c>
      <c r="E24" s="8">
        <v>7.6761679696991676</v>
      </c>
      <c r="F24" s="170">
        <f t="shared" si="0"/>
        <v>137.05680658999026</v>
      </c>
      <c r="G24" s="9">
        <v>1117.5381387582368</v>
      </c>
      <c r="H24" s="7">
        <v>34.764311292893765</v>
      </c>
      <c r="I24" s="8">
        <v>63.65720425769458</v>
      </c>
      <c r="J24" s="8">
        <v>6.1318878762717732</v>
      </c>
      <c r="K24" s="170">
        <f t="shared" si="1"/>
        <v>104.55340342686011</v>
      </c>
      <c r="L24" s="8">
        <v>17.932566700915363</v>
      </c>
      <c r="M24" s="8">
        <v>959.48617584029785</v>
      </c>
      <c r="N24" s="70">
        <f t="shared" si="2"/>
        <v>977.41874254121319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1E-3</v>
      </c>
      <c r="T24" s="13">
        <v>90424.613085345802</v>
      </c>
      <c r="U24" s="14">
        <v>84404.993763194681</v>
      </c>
      <c r="V24" s="14">
        <v>88826.831892899878</v>
      </c>
      <c r="W24" s="67">
        <f t="shared" si="3"/>
        <v>86665.86837703464</v>
      </c>
      <c r="X24" s="15">
        <v>7730.6743795544771</v>
      </c>
    </row>
    <row r="25" spans="1:24" x14ac:dyDescent="0.3">
      <c r="A25" s="23" t="s">
        <v>5</v>
      </c>
      <c r="B25" s="179">
        <v>2020</v>
      </c>
      <c r="C25" s="7">
        <v>57.236778505093426</v>
      </c>
      <c r="D25" s="8">
        <v>274.24965752765763</v>
      </c>
      <c r="E25" s="8">
        <v>29.767894709800679</v>
      </c>
      <c r="F25" s="170">
        <f t="shared" si="0"/>
        <v>361.2543307425517</v>
      </c>
      <c r="G25" s="9">
        <v>404.96797193070847</v>
      </c>
      <c r="H25" s="7">
        <v>44.187284691603033</v>
      </c>
      <c r="I25" s="8">
        <v>233.63711517056601</v>
      </c>
      <c r="J25" s="8">
        <v>25.847896937155845</v>
      </c>
      <c r="K25" s="170">
        <f t="shared" si="1"/>
        <v>303.6722967993249</v>
      </c>
      <c r="L25" s="8">
        <v>30.250903686469535</v>
      </c>
      <c r="M25" s="8">
        <v>2742.4307293722491</v>
      </c>
      <c r="N25" s="70">
        <f t="shared" si="2"/>
        <v>2772.6816330587185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-2367.7126611280096</v>
      </c>
      <c r="T25" s="13">
        <v>89398.241129695671</v>
      </c>
      <c r="U25" s="14">
        <v>86877.393938280278</v>
      </c>
      <c r="V25" s="14">
        <v>87733.789330778935</v>
      </c>
      <c r="W25" s="67">
        <f t="shared" si="3"/>
        <v>87317.096254761578</v>
      </c>
      <c r="X25" s="15">
        <v>7391.5919600570633</v>
      </c>
    </row>
    <row r="26" spans="1:24" ht="16.2" thickBot="1" x14ac:dyDescent="0.35">
      <c r="A26" s="24" t="s">
        <v>6</v>
      </c>
      <c r="B26" s="180">
        <v>2020</v>
      </c>
      <c r="C26" s="16">
        <v>195.2548699993086</v>
      </c>
      <c r="D26" s="17">
        <v>105.62594977239476</v>
      </c>
      <c r="E26" s="17">
        <v>10.280862568146082</v>
      </c>
      <c r="F26" s="171">
        <f>SUM(C26:E26)</f>
        <v>311.16168233984945</v>
      </c>
      <c r="G26" s="18">
        <v>174.35632825014218</v>
      </c>
      <c r="H26" s="16">
        <v>215.69256374007711</v>
      </c>
      <c r="I26" s="17">
        <v>122.04280089498059</v>
      </c>
      <c r="J26" s="17">
        <v>11.737716995917474</v>
      </c>
      <c r="K26" s="171">
        <f>SUM(H26:J26)</f>
        <v>349.47308163097517</v>
      </c>
      <c r="L26" s="17">
        <v>30.098398452353813</v>
      </c>
      <c r="M26" s="17">
        <v>1912.8866386986663</v>
      </c>
      <c r="N26" s="71">
        <f t="shared" si="2"/>
        <v>1942.9850371510202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-1768.6277089008779</v>
      </c>
      <c r="T26" s="19">
        <v>89777.333201010886</v>
      </c>
      <c r="U26" s="20">
        <v>86775.276276515113</v>
      </c>
      <c r="V26" s="20">
        <v>88149.407597685495</v>
      </c>
      <c r="W26" s="68">
        <f t="shared" si="3"/>
        <v>88674.279530225074</v>
      </c>
      <c r="X26" s="21">
        <v>7382.1545188975479</v>
      </c>
    </row>
    <row r="27" spans="1:24" x14ac:dyDescent="0.3">
      <c r="A27" s="22" t="s">
        <v>0</v>
      </c>
      <c r="B27" s="178">
        <v>2021</v>
      </c>
      <c r="C27" s="4">
        <v>241.85822676173055</v>
      </c>
      <c r="D27" s="5">
        <v>89.470387757082108</v>
      </c>
      <c r="E27" s="5">
        <v>9.913689380457205</v>
      </c>
      <c r="F27" s="169">
        <f t="shared" si="0"/>
        <v>341.24230389926981</v>
      </c>
      <c r="G27" s="6">
        <v>1675.4341702593185</v>
      </c>
      <c r="H27" s="4">
        <v>223.92869666091553</v>
      </c>
      <c r="I27" s="5">
        <v>87.461422267784116</v>
      </c>
      <c r="J27" s="5">
        <v>9.844720319102013</v>
      </c>
      <c r="K27" s="169">
        <f t="shared" si="1"/>
        <v>321.23483924780163</v>
      </c>
      <c r="L27" s="5">
        <v>45.40812869168235</v>
      </c>
      <c r="M27" s="5">
        <v>2026.1555678177085</v>
      </c>
      <c r="N27" s="69">
        <f t="shared" si="2"/>
        <v>2071.5636965093909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-396.12852625007258</v>
      </c>
      <c r="T27" s="10">
        <v>91438.683838113284</v>
      </c>
      <c r="U27" s="11">
        <v>90400.141247394538</v>
      </c>
      <c r="V27" s="11">
        <v>91050.609144548624</v>
      </c>
      <c r="W27" s="66">
        <f t="shared" si="3"/>
        <v>91144.030558560451</v>
      </c>
      <c r="X27" s="12">
        <v>8132.9326666331935</v>
      </c>
    </row>
    <row r="28" spans="1:24" x14ac:dyDescent="0.3">
      <c r="A28" s="23" t="s">
        <v>1</v>
      </c>
      <c r="B28" s="179">
        <v>2021</v>
      </c>
      <c r="C28" s="7">
        <v>104.66871608399367</v>
      </c>
      <c r="D28" s="8">
        <v>469.14638399307648</v>
      </c>
      <c r="E28" s="8">
        <v>39.100590226927345</v>
      </c>
      <c r="F28" s="170">
        <f t="shared" si="0"/>
        <v>612.91569030399751</v>
      </c>
      <c r="G28" s="9">
        <v>352.08109755930445</v>
      </c>
      <c r="H28" s="7">
        <v>102.64960175468391</v>
      </c>
      <c r="I28" s="8">
        <v>485.28563931133215</v>
      </c>
      <c r="J28" s="8">
        <v>40.942355400962214</v>
      </c>
      <c r="K28" s="170">
        <f t="shared" si="1"/>
        <v>628.87759646697828</v>
      </c>
      <c r="L28" s="8">
        <v>49.078395248676003</v>
      </c>
      <c r="M28" s="8">
        <v>4667.7187643520956</v>
      </c>
      <c r="N28" s="70">
        <f t="shared" si="2"/>
        <v>4716.7971596007719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-4364.7150620414659</v>
      </c>
      <c r="T28" s="13">
        <v>92737.899135814296</v>
      </c>
      <c r="U28" s="14">
        <v>90143.074290226126</v>
      </c>
      <c r="V28" s="14">
        <v>92326.564478096829</v>
      </c>
      <c r="W28" s="67">
        <f t="shared" si="3"/>
        <v>90708.77256014022</v>
      </c>
      <c r="X28" s="15">
        <v>7768.9874881283004</v>
      </c>
    </row>
    <row r="29" spans="1:24" x14ac:dyDescent="0.3">
      <c r="A29" s="23" t="s">
        <v>2</v>
      </c>
      <c r="B29" s="179">
        <v>2021</v>
      </c>
      <c r="C29" s="7">
        <v>106.23719312805115</v>
      </c>
      <c r="D29" s="8">
        <v>93.706439859092484</v>
      </c>
      <c r="E29" s="8">
        <v>7.4281765350350888</v>
      </c>
      <c r="F29" s="170">
        <f t="shared" si="0"/>
        <v>207.37180952217872</v>
      </c>
      <c r="G29" s="9">
        <v>453.14237053025442</v>
      </c>
      <c r="H29" s="7">
        <v>116.28090183885999</v>
      </c>
      <c r="I29" s="8">
        <v>107.56995151441575</v>
      </c>
      <c r="J29" s="8">
        <v>8.45547247725316</v>
      </c>
      <c r="K29" s="170">
        <f t="shared" si="1"/>
        <v>232.30632583052889</v>
      </c>
      <c r="L29" s="8">
        <v>35.921577070551884</v>
      </c>
      <c r="M29" s="8">
        <v>1361.0995510475486</v>
      </c>
      <c r="N29" s="70">
        <f t="shared" si="2"/>
        <v>1397.0211281181005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-943.87775758784642</v>
      </c>
      <c r="T29" s="13">
        <v>94059.485575698403</v>
      </c>
      <c r="U29" s="14">
        <v>90822.783763951506</v>
      </c>
      <c r="V29" s="14">
        <v>93667.974313664905</v>
      </c>
      <c r="W29" s="67">
        <f t="shared" si="3"/>
        <v>92546.473528349743</v>
      </c>
      <c r="X29" s="15">
        <v>8164.2598009284438</v>
      </c>
    </row>
    <row r="30" spans="1:24" x14ac:dyDescent="0.3">
      <c r="A30" s="23" t="s">
        <v>3</v>
      </c>
      <c r="B30" s="179">
        <v>2021</v>
      </c>
      <c r="C30" s="7">
        <v>64.331784766176284</v>
      </c>
      <c r="D30" s="8">
        <v>66.02317580464431</v>
      </c>
      <c r="E30" s="8">
        <v>5.9759770642975516</v>
      </c>
      <c r="F30" s="170">
        <f t="shared" si="0"/>
        <v>136.33093763511815</v>
      </c>
      <c r="G30" s="9">
        <v>341.51866179418403</v>
      </c>
      <c r="H30" s="7">
        <v>80.271563870966986</v>
      </c>
      <c r="I30" s="8">
        <v>86.674035004908291</v>
      </c>
      <c r="J30" s="8">
        <v>7.8372212625441833</v>
      </c>
      <c r="K30" s="170">
        <f t="shared" si="1"/>
        <v>174.78282013841945</v>
      </c>
      <c r="L30" s="8">
        <v>18.885696989961605</v>
      </c>
      <c r="M30" s="8">
        <v>911.64624837302665</v>
      </c>
      <c r="N30" s="70">
        <f t="shared" si="2"/>
        <v>930.53194536298827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-454.16153065002754</v>
      </c>
      <c r="T30" s="13">
        <v>96979.464939054335</v>
      </c>
      <c r="U30" s="14">
        <v>91468.026388940751</v>
      </c>
      <c r="V30" s="14">
        <v>92906.522540269827</v>
      </c>
      <c r="W30" s="67">
        <f t="shared" si="3"/>
        <v>94063.736904770281</v>
      </c>
      <c r="X30" s="15">
        <v>8506.0011935779348</v>
      </c>
    </row>
    <row r="31" spans="1:24" x14ac:dyDescent="0.3">
      <c r="A31" s="23" t="s">
        <v>4</v>
      </c>
      <c r="B31" s="179">
        <v>2021</v>
      </c>
      <c r="C31" s="7">
        <v>49.286418673414119</v>
      </c>
      <c r="D31" s="8">
        <v>85.526590386961686</v>
      </c>
      <c r="E31" s="8">
        <v>8.1520865942061711</v>
      </c>
      <c r="F31" s="170">
        <f t="shared" si="0"/>
        <v>142.96509565458197</v>
      </c>
      <c r="G31" s="9">
        <v>1164.5411946505151</v>
      </c>
      <c r="H31" s="7">
        <v>35.400925406853695</v>
      </c>
      <c r="I31" s="8">
        <v>66.494709174891597</v>
      </c>
      <c r="J31" s="8">
        <v>6.5573554247669481</v>
      </c>
      <c r="K31" s="170">
        <f t="shared" si="1"/>
        <v>108.45299000651225</v>
      </c>
      <c r="L31" s="8">
        <v>19.157835190309463</v>
      </c>
      <c r="M31" s="8">
        <v>1010.5326065414285</v>
      </c>
      <c r="N31" s="70">
        <f t="shared" si="2"/>
        <v>1029.690441731738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1E-3</v>
      </c>
      <c r="T31" s="13">
        <v>95451.604174706954</v>
      </c>
      <c r="U31" s="14">
        <v>87434.226798348536</v>
      </c>
      <c r="V31" s="14">
        <v>91354.290631768497</v>
      </c>
      <c r="W31" s="67">
        <f t="shared" si="3"/>
        <v>90288.25443081843</v>
      </c>
      <c r="X31" s="15">
        <v>7986.7012418105842</v>
      </c>
    </row>
    <row r="32" spans="1:24" x14ac:dyDescent="0.3">
      <c r="A32" s="23" t="s">
        <v>5</v>
      </c>
      <c r="B32" s="179">
        <v>2021</v>
      </c>
      <c r="C32" s="7">
        <v>58.977137184295671</v>
      </c>
      <c r="D32" s="8">
        <v>287.7752704133357</v>
      </c>
      <c r="E32" s="8">
        <v>31.617856087093379</v>
      </c>
      <c r="F32" s="170">
        <f t="shared" si="0"/>
        <v>378.37026368472476</v>
      </c>
      <c r="G32" s="9">
        <v>422.4747935445393</v>
      </c>
      <c r="H32" s="7">
        <v>43.908206695641297</v>
      </c>
      <c r="I32" s="8">
        <v>240.97106457832967</v>
      </c>
      <c r="J32" s="8">
        <v>27.129476441099868</v>
      </c>
      <c r="K32" s="170">
        <f t="shared" si="1"/>
        <v>312.00874771507085</v>
      </c>
      <c r="L32" s="8">
        <v>31.799005446152869</v>
      </c>
      <c r="M32" s="8">
        <v>2899.9732744145354</v>
      </c>
      <c r="N32" s="70">
        <f t="shared" si="2"/>
        <v>2931.7722798606883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-2509.2964863161487</v>
      </c>
      <c r="T32" s="13">
        <v>94432.544529793027</v>
      </c>
      <c r="U32" s="14">
        <v>90064.787512230745</v>
      </c>
      <c r="V32" s="14">
        <v>90261.629875423721</v>
      </c>
      <c r="W32" s="67">
        <f t="shared" si="3"/>
        <v>90696.566619777848</v>
      </c>
      <c r="X32" s="15">
        <v>7647.1206620605262</v>
      </c>
    </row>
    <row r="33" spans="1:24" ht="16.2" thickBot="1" x14ac:dyDescent="0.35">
      <c r="A33" s="24" t="s">
        <v>6</v>
      </c>
      <c r="B33" s="180">
        <v>2021</v>
      </c>
      <c r="C33" s="16">
        <v>201.1638163177854</v>
      </c>
      <c r="D33" s="17">
        <v>110.81629245952539</v>
      </c>
      <c r="E33" s="17">
        <v>10.918862962286113</v>
      </c>
      <c r="F33" s="171">
        <f>SUM(C33:E33)</f>
        <v>322.89897173959685</v>
      </c>
      <c r="G33" s="18">
        <v>181.87262204457284</v>
      </c>
      <c r="H33" s="16">
        <v>224.08339668752521</v>
      </c>
      <c r="I33" s="17">
        <v>128.00771882205657</v>
      </c>
      <c r="J33" s="17">
        <v>12.340637524574511</v>
      </c>
      <c r="K33" s="171">
        <f>SUM(H33:J33)</f>
        <v>364.43175303415626</v>
      </c>
      <c r="L33" s="17">
        <v>30.933989342680359</v>
      </c>
      <c r="M33" s="17">
        <v>2004.8247140709618</v>
      </c>
      <c r="N33" s="71">
        <f t="shared" si="2"/>
        <v>2035.7587034136423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-1853.885081369069</v>
      </c>
      <c r="T33" s="19">
        <v>94785.35980302906</v>
      </c>
      <c r="U33" s="20">
        <v>89830.511815686026</v>
      </c>
      <c r="V33" s="20">
        <v>90672.890597701407</v>
      </c>
      <c r="W33" s="68">
        <f t="shared" si="3"/>
        <v>92905.695712124347</v>
      </c>
      <c r="X33" s="21">
        <v>7638.1926375636303</v>
      </c>
    </row>
    <row r="34" spans="1:24" x14ac:dyDescent="0.3">
      <c r="A34" s="22" t="s">
        <v>0</v>
      </c>
      <c r="B34" s="178">
        <v>2022</v>
      </c>
      <c r="C34" s="4">
        <v>249.49184489129382</v>
      </c>
      <c r="D34" s="5">
        <v>94.351963850814315</v>
      </c>
      <c r="E34" s="5">
        <v>10.611815708404267</v>
      </c>
      <c r="F34" s="169">
        <f t="shared" si="0"/>
        <v>354.4556244505124</v>
      </c>
      <c r="G34" s="6">
        <v>1746.012334451372</v>
      </c>
      <c r="H34" s="4">
        <v>229.95307968254363</v>
      </c>
      <c r="I34" s="5">
        <v>92.057715958964891</v>
      </c>
      <c r="J34" s="5">
        <v>10.498920650537675</v>
      </c>
      <c r="K34" s="169">
        <f t="shared" si="1"/>
        <v>332.50971629204622</v>
      </c>
      <c r="L34" s="5">
        <v>45.04710828888502</v>
      </c>
      <c r="M34" s="5">
        <v>2121.5045141464952</v>
      </c>
      <c r="N34" s="69">
        <f t="shared" si="2"/>
        <v>2166.5516224353801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-420.53828798400843</v>
      </c>
      <c r="T34" s="10">
        <v>96612.690377883831</v>
      </c>
      <c r="U34" s="11">
        <v>92901.268430985045</v>
      </c>
      <c r="V34" s="11">
        <v>92760.884506633593</v>
      </c>
      <c r="W34" s="66">
        <f t="shared" si="3"/>
        <v>95463.53649493563</v>
      </c>
      <c r="X34" s="12">
        <v>8396.69103114682</v>
      </c>
    </row>
    <row r="35" spans="1:24" x14ac:dyDescent="0.3">
      <c r="A35" s="23" t="s">
        <v>1</v>
      </c>
      <c r="B35" s="179">
        <v>2022</v>
      </c>
      <c r="C35" s="7">
        <v>107.92092894361039</v>
      </c>
      <c r="D35" s="8">
        <v>494.48943703079391</v>
      </c>
      <c r="E35" s="8">
        <v>41.843741713127145</v>
      </c>
      <c r="F35" s="170">
        <f t="shared" si="0"/>
        <v>644.25410768753136</v>
      </c>
      <c r="G35" s="9">
        <v>367.2154353657042</v>
      </c>
      <c r="H35" s="7">
        <v>105.2614636530583</v>
      </c>
      <c r="I35" s="8">
        <v>513.51205502689152</v>
      </c>
      <c r="J35" s="8">
        <v>44.074958199212979</v>
      </c>
      <c r="K35" s="170">
        <f t="shared" si="1"/>
        <v>662.84847687916283</v>
      </c>
      <c r="L35" s="8">
        <v>49.413791678775738</v>
      </c>
      <c r="M35" s="8">
        <v>4938.2704842871444</v>
      </c>
      <c r="N35" s="70">
        <f t="shared" si="2"/>
        <v>4987.6842759659203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-4620.4678406002158</v>
      </c>
      <c r="T35" s="13">
        <v>97922.543367544029</v>
      </c>
      <c r="U35" s="14">
        <v>92595.680052009091</v>
      </c>
      <c r="V35" s="14">
        <v>94037.338267939966</v>
      </c>
      <c r="W35" s="67">
        <f t="shared" si="3"/>
        <v>93537.455550712533</v>
      </c>
      <c r="X35" s="15">
        <v>8032.8330396468937</v>
      </c>
    </row>
    <row r="36" spans="1:24" x14ac:dyDescent="0.3">
      <c r="A36" s="23" t="s">
        <v>2</v>
      </c>
      <c r="B36" s="179">
        <v>2022</v>
      </c>
      <c r="C36" s="7">
        <v>109.4965961624132</v>
      </c>
      <c r="D36" s="8">
        <v>98.746777704279026</v>
      </c>
      <c r="E36" s="8">
        <v>7.9488478011765435</v>
      </c>
      <c r="F36" s="170">
        <f t="shared" si="0"/>
        <v>216.19222166786878</v>
      </c>
      <c r="G36" s="9">
        <v>472.15517175287675</v>
      </c>
      <c r="H36" s="7">
        <v>121.63263616006107</v>
      </c>
      <c r="I36" s="8">
        <v>116.03522652415124</v>
      </c>
      <c r="J36" s="8">
        <v>9.2346055987604139</v>
      </c>
      <c r="K36" s="170">
        <f t="shared" si="1"/>
        <v>246.90246828297273</v>
      </c>
      <c r="L36" s="8">
        <v>37.530552820126346</v>
      </c>
      <c r="M36" s="8">
        <v>1429.0109793802546</v>
      </c>
      <c r="N36" s="70">
        <f t="shared" si="2"/>
        <v>1466.541532200381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-994.38536044750424</v>
      </c>
      <c r="T36" s="13">
        <v>99235.046756809839</v>
      </c>
      <c r="U36" s="14">
        <v>93209.851015241977</v>
      </c>
      <c r="V36" s="14">
        <v>95377.641831738889</v>
      </c>
      <c r="W36" s="67">
        <f t="shared" si="3"/>
        <v>96259.148739456577</v>
      </c>
      <c r="X36" s="15">
        <v>8428.064617050939</v>
      </c>
    </row>
    <row r="37" spans="1:24" x14ac:dyDescent="0.3">
      <c r="A37" s="23" t="s">
        <v>3</v>
      </c>
      <c r="B37" s="179">
        <v>2022</v>
      </c>
      <c r="C37" s="7">
        <v>66.238176110111837</v>
      </c>
      <c r="D37" s="8">
        <v>69.625905362714136</v>
      </c>
      <c r="E37" s="8">
        <v>6.3964661993617096</v>
      </c>
      <c r="F37" s="170">
        <f t="shared" si="0"/>
        <v>142.26054767218767</v>
      </c>
      <c r="G37" s="9">
        <v>356.80837193426163</v>
      </c>
      <c r="H37" s="7">
        <v>82.681967953035411</v>
      </c>
      <c r="I37" s="8">
        <v>91.341946379967425</v>
      </c>
      <c r="J37" s="8">
        <v>8.3816141718463406</v>
      </c>
      <c r="K37" s="170">
        <f t="shared" si="1"/>
        <v>182.40552850484917</v>
      </c>
      <c r="L37" s="8">
        <v>19.010618094162439</v>
      </c>
      <c r="M37" s="8">
        <v>958.96438932089563</v>
      </c>
      <c r="N37" s="70">
        <f t="shared" si="2"/>
        <v>977.97500741505803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-488.48717688126987</v>
      </c>
      <c r="T37" s="13">
        <v>102152.1460302827</v>
      </c>
      <c r="U37" s="14">
        <v>93963.772756986247</v>
      </c>
      <c r="V37" s="14">
        <v>94616.599786738734</v>
      </c>
      <c r="W37" s="67">
        <f t="shared" si="3"/>
        <v>97705.449703123246</v>
      </c>
      <c r="X37" s="15">
        <v>8769.7367494984592</v>
      </c>
    </row>
    <row r="38" spans="1:24" x14ac:dyDescent="0.3">
      <c r="A38" s="23" t="s">
        <v>4</v>
      </c>
      <c r="B38" s="179">
        <v>2022</v>
      </c>
      <c r="C38" s="7">
        <v>50.767590304377904</v>
      </c>
      <c r="D38" s="8">
        <v>90.192491289360419</v>
      </c>
      <c r="E38" s="8">
        <v>8.7263109862219501</v>
      </c>
      <c r="F38" s="170">
        <f t="shared" si="0"/>
        <v>149.68639257996028</v>
      </c>
      <c r="G38" s="9">
        <v>1218.2936168849133</v>
      </c>
      <c r="H38" s="7">
        <v>36.038576436687464</v>
      </c>
      <c r="I38" s="8">
        <v>69.852028498246341</v>
      </c>
      <c r="J38" s="8">
        <v>7.0735355469464674</v>
      </c>
      <c r="K38" s="170">
        <f t="shared" si="1"/>
        <v>112.96414048188028</v>
      </c>
      <c r="L38" s="8">
        <v>20.283255313368418</v>
      </c>
      <c r="M38" s="8">
        <v>1065.3319029720185</v>
      </c>
      <c r="N38" s="70">
        <f t="shared" si="2"/>
        <v>1085.615158285387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1E-3</v>
      </c>
      <c r="T38" s="13">
        <v>100636.62000973288</v>
      </c>
      <c r="U38" s="14">
        <v>89886.157684351856</v>
      </c>
      <c r="V38" s="14">
        <v>93066.0155207387</v>
      </c>
      <c r="W38" s="67">
        <f t="shared" si="3"/>
        <v>93514.95700008377</v>
      </c>
      <c r="X38" s="15">
        <v>8250.4721215820755</v>
      </c>
    </row>
    <row r="39" spans="1:24" x14ac:dyDescent="0.3">
      <c r="A39" s="23" t="s">
        <v>5</v>
      </c>
      <c r="B39" s="179">
        <v>2022</v>
      </c>
      <c r="C39" s="7">
        <v>60.76714240692295</v>
      </c>
      <c r="D39" s="8">
        <v>303.53803572687661</v>
      </c>
      <c r="E39" s="8">
        <v>33.847602518815187</v>
      </c>
      <c r="F39" s="170">
        <f t="shared" si="0"/>
        <v>398.15278065261475</v>
      </c>
      <c r="G39" s="9">
        <v>442.42773809479485</v>
      </c>
      <c r="H39" s="7">
        <v>43.621616464263923</v>
      </c>
      <c r="I39" s="8">
        <v>249.9678613315715</v>
      </c>
      <c r="J39" s="8">
        <v>28.715171882367585</v>
      </c>
      <c r="K39" s="170">
        <f t="shared" si="1"/>
        <v>322.30464967820302</v>
      </c>
      <c r="L39" s="8">
        <v>33.404928747971269</v>
      </c>
      <c r="M39" s="8">
        <v>3071.7574877757625</v>
      </c>
      <c r="N39" s="70">
        <f t="shared" si="2"/>
        <v>3105.1624165237336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-2662.7336784289396</v>
      </c>
      <c r="T39" s="13">
        <v>99623.26551699797</v>
      </c>
      <c r="U39" s="14">
        <v>92640.455749744564</v>
      </c>
      <c r="V39" s="14">
        <v>91973.841847133779</v>
      </c>
      <c r="W39" s="67">
        <f t="shared" si="3"/>
        <v>93526.138028924848</v>
      </c>
      <c r="X39" s="15">
        <v>7910.474631424765</v>
      </c>
    </row>
    <row r="40" spans="1:24" ht="16.2" thickBot="1" x14ac:dyDescent="0.35">
      <c r="A40" s="24" t="s">
        <v>6</v>
      </c>
      <c r="B40" s="180">
        <v>2022</v>
      </c>
      <c r="C40" s="16">
        <v>207.24204208382159</v>
      </c>
      <c r="D40" s="17">
        <v>116.87169874614705</v>
      </c>
      <c r="E40" s="17">
        <v>11.688296203646052</v>
      </c>
      <c r="F40" s="171">
        <f>SUM(C40:E40)</f>
        <v>335.80203703361468</v>
      </c>
      <c r="G40" s="18">
        <v>190.44946141429861</v>
      </c>
      <c r="H40" s="16">
        <v>232.73498055290179</v>
      </c>
      <c r="I40" s="17">
        <v>135.04947599119225</v>
      </c>
      <c r="J40" s="17">
        <v>13.084275081081355</v>
      </c>
      <c r="K40" s="171">
        <f>SUM(H40:J40)</f>
        <v>380.86873162517537</v>
      </c>
      <c r="L40" s="17">
        <v>31.809507201292337</v>
      </c>
      <c r="M40" s="17">
        <v>2100.26947578203</v>
      </c>
      <c r="N40" s="71">
        <f t="shared" si="2"/>
        <v>2132.0789829833225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-1941.6285215690239</v>
      </c>
      <c r="T40" s="19">
        <v>99946.752163020821</v>
      </c>
      <c r="U40" s="20">
        <v>92271.359152711899</v>
      </c>
      <c r="V40" s="20">
        <v>92380.49958602259</v>
      </c>
      <c r="W40" s="68">
        <f t="shared" si="3"/>
        <v>96965.261061680954</v>
      </c>
      <c r="X40" s="21">
        <v>7901.9708506157313</v>
      </c>
    </row>
    <row r="41" spans="1:24" x14ac:dyDescent="0.3">
      <c r="A41" s="22" t="s">
        <v>0</v>
      </c>
      <c r="B41" s="178">
        <v>2023</v>
      </c>
      <c r="C41" s="4">
        <v>257.35070506096872</v>
      </c>
      <c r="D41" s="5">
        <v>100.02084295125992</v>
      </c>
      <c r="E41" s="5">
        <v>11.448707513064218</v>
      </c>
      <c r="F41" s="169">
        <f t="shared" si="0"/>
        <v>368.82025552529285</v>
      </c>
      <c r="G41" s="6">
        <v>1825.294432382238</v>
      </c>
      <c r="H41" s="4">
        <v>236.10661953141641</v>
      </c>
      <c r="I41" s="5">
        <v>97.405121490175247</v>
      </c>
      <c r="J41" s="5">
        <v>11.290371851836555</v>
      </c>
      <c r="K41" s="169">
        <f t="shared" si="1"/>
        <v>344.8021128734282</v>
      </c>
      <c r="L41" s="5">
        <v>44.672903560943929</v>
      </c>
      <c r="M41" s="5">
        <v>2220.5886818862814</v>
      </c>
      <c r="N41" s="69">
        <f t="shared" si="2"/>
        <v>2265.2615854472251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-439.96615306498734</v>
      </c>
      <c r="T41" s="10">
        <v>101940.910665677</v>
      </c>
      <c r="U41" s="11">
        <v>94729.373704062833</v>
      </c>
      <c r="V41" s="11">
        <v>93599.60845397909</v>
      </c>
      <c r="W41" s="66">
        <f t="shared" si="3"/>
        <v>99630.550584246885</v>
      </c>
      <c r="X41" s="12">
        <v>8655.324487969192</v>
      </c>
    </row>
    <row r="42" spans="1:24" x14ac:dyDescent="0.3">
      <c r="A42" s="23" t="s">
        <v>1</v>
      </c>
      <c r="B42" s="179">
        <v>2023</v>
      </c>
      <c r="C42" s="7">
        <v>111.27065177588044</v>
      </c>
      <c r="D42" s="8">
        <v>524.03344617225378</v>
      </c>
      <c r="E42" s="8">
        <v>45.137706848422987</v>
      </c>
      <c r="F42" s="170">
        <f t="shared" si="0"/>
        <v>680.44180479655722</v>
      </c>
      <c r="G42" s="9">
        <v>384.17828637563997</v>
      </c>
      <c r="H42" s="7">
        <v>107.92317248877406</v>
      </c>
      <c r="I42" s="8">
        <v>545.99036643660315</v>
      </c>
      <c r="J42" s="8">
        <v>47.784068731494131</v>
      </c>
      <c r="K42" s="170">
        <f t="shared" si="1"/>
        <v>701.69760765687136</v>
      </c>
      <c r="L42" s="8">
        <v>50.107550950580077</v>
      </c>
      <c r="M42" s="8">
        <v>5237.643755850725</v>
      </c>
      <c r="N42" s="70">
        <f t="shared" si="2"/>
        <v>5287.751306801305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-4903.572020425665</v>
      </c>
      <c r="T42" s="13">
        <v>103263.55030314856</v>
      </c>
      <c r="U42" s="14">
        <v>94401.634611642541</v>
      </c>
      <c r="V42" s="14">
        <v>94876.490565874992</v>
      </c>
      <c r="W42" s="67">
        <f t="shared" si="3"/>
        <v>95796.960168728896</v>
      </c>
      <c r="X42" s="15">
        <v>8291.5504134225557</v>
      </c>
    </row>
    <row r="43" spans="1:24" x14ac:dyDescent="0.3">
      <c r="A43" s="23" t="s">
        <v>2</v>
      </c>
      <c r="B43" s="179">
        <v>2023</v>
      </c>
      <c r="C43" s="7">
        <v>112.85461262799295</v>
      </c>
      <c r="D43" s="8">
        <v>104.63463748835966</v>
      </c>
      <c r="E43" s="8">
        <v>8.5748711975934668</v>
      </c>
      <c r="F43" s="170">
        <f t="shared" si="0"/>
        <v>226.06412131394606</v>
      </c>
      <c r="G43" s="9">
        <v>493.53312827539736</v>
      </c>
      <c r="H43" s="7">
        <v>127.19907080113435</v>
      </c>
      <c r="I43" s="8">
        <v>125.8573658055505</v>
      </c>
      <c r="J43" s="8">
        <v>10.169165962715358</v>
      </c>
      <c r="K43" s="170">
        <f t="shared" si="1"/>
        <v>263.22560256940022</v>
      </c>
      <c r="L43" s="8">
        <v>38.973206337914817</v>
      </c>
      <c r="M43" s="8">
        <v>1501.6225737604982</v>
      </c>
      <c r="N43" s="70">
        <f t="shared" si="2"/>
        <v>1540.5957800984131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-1047.0616518230156</v>
      </c>
      <c r="T43" s="13">
        <v>104565.17637869711</v>
      </c>
      <c r="U43" s="14">
        <v>94959.139429838018</v>
      </c>
      <c r="V43" s="14">
        <v>96215.745795452749</v>
      </c>
      <c r="W43" s="67">
        <f t="shared" si="3"/>
        <v>99649.631542330986</v>
      </c>
      <c r="X43" s="15">
        <v>8686.7495533446272</v>
      </c>
    </row>
    <row r="44" spans="1:24" x14ac:dyDescent="0.3">
      <c r="A44" s="23" t="s">
        <v>3</v>
      </c>
      <c r="B44" s="179">
        <v>2023</v>
      </c>
      <c r="C44" s="7">
        <v>68.198369164414089</v>
      </c>
      <c r="D44" s="8">
        <v>73.822324302442723</v>
      </c>
      <c r="E44" s="8">
        <v>6.9028169139303364</v>
      </c>
      <c r="F44" s="170">
        <f t="shared" si="0"/>
        <v>148.92351038078715</v>
      </c>
      <c r="G44" s="9">
        <v>373.90209998444766</v>
      </c>
      <c r="H44" s="7">
        <v>85.147860943612386</v>
      </c>
      <c r="I44" s="8">
        <v>96.763312256320418</v>
      </c>
      <c r="J44" s="8">
        <v>9.0396997316242658</v>
      </c>
      <c r="K44" s="170">
        <f t="shared" si="1"/>
        <v>190.95087293155709</v>
      </c>
      <c r="L44" s="8">
        <v>19.106064615152071</v>
      </c>
      <c r="M44" s="8">
        <v>1009.57612716777</v>
      </c>
      <c r="N44" s="70">
        <f t="shared" si="2"/>
        <v>1028.682191782922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-522.56102803434214</v>
      </c>
      <c r="T44" s="13">
        <v>107458.37542482567</v>
      </c>
      <c r="U44" s="14">
        <v>95786.332757300203</v>
      </c>
      <c r="V44" s="14">
        <v>95455.252144404571</v>
      </c>
      <c r="W44" s="67">
        <f t="shared" si="3"/>
        <v>100975.3983082599</v>
      </c>
      <c r="X44" s="15">
        <v>9028.3626454133137</v>
      </c>
    </row>
    <row r="45" spans="1:24" x14ac:dyDescent="0.3">
      <c r="A45" s="23" t="s">
        <v>4</v>
      </c>
      <c r="B45" s="179">
        <v>2023</v>
      </c>
      <c r="C45" s="7">
        <v>52.290163607983494</v>
      </c>
      <c r="D45" s="8">
        <v>95.627055417767821</v>
      </c>
      <c r="E45" s="8">
        <v>9.4167682717778369</v>
      </c>
      <c r="F45" s="170">
        <f t="shared" si="0"/>
        <v>157.33398729752915</v>
      </c>
      <c r="G45" s="9">
        <v>1278.2201397363076</v>
      </c>
      <c r="H45" s="7">
        <v>36.680499742137009</v>
      </c>
      <c r="I45" s="8">
        <v>73.791054259517438</v>
      </c>
      <c r="J45" s="8">
        <v>7.6961987886539625</v>
      </c>
      <c r="K45" s="170">
        <f t="shared" si="1"/>
        <v>118.16775279030841</v>
      </c>
      <c r="L45" s="8">
        <v>21.299961115923079</v>
      </c>
      <c r="M45" s="8">
        <v>1124.7021148562526</v>
      </c>
      <c r="N45" s="70">
        <f t="shared" si="2"/>
        <v>1146.0020759721756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1E-3</v>
      </c>
      <c r="T45" s="13">
        <v>105955.44095199124</v>
      </c>
      <c r="U45" s="14">
        <v>91699.439744987467</v>
      </c>
      <c r="V45" s="14">
        <v>93906.009405183708</v>
      </c>
      <c r="W45" s="67">
        <f t="shared" si="3"/>
        <v>96268.363453821599</v>
      </c>
      <c r="X45" s="15">
        <v>8509.121575214398</v>
      </c>
    </row>
    <row r="46" spans="1:24" x14ac:dyDescent="0.3">
      <c r="A46" s="23" t="s">
        <v>5</v>
      </c>
      <c r="B46" s="179">
        <v>2023</v>
      </c>
      <c r="C46" s="7">
        <v>62.607339445206215</v>
      </c>
      <c r="D46" s="8">
        <v>321.85812055336925</v>
      </c>
      <c r="E46" s="8">
        <v>36.524830495651493</v>
      </c>
      <c r="F46" s="170">
        <f t="shared" si="0"/>
        <v>420.99029049422694</v>
      </c>
      <c r="G46" s="9">
        <v>464.59888420960942</v>
      </c>
      <c r="H46" s="7">
        <v>43.332569925657509</v>
      </c>
      <c r="I46" s="8">
        <v>260.78976029877845</v>
      </c>
      <c r="J46" s="8">
        <v>30.649038453789778</v>
      </c>
      <c r="K46" s="170">
        <f t="shared" si="1"/>
        <v>334.77136867822571</v>
      </c>
      <c r="L46" s="8">
        <v>34.99866617932954</v>
      </c>
      <c r="M46" s="8">
        <v>3260.6538874608032</v>
      </c>
      <c r="N46" s="70">
        <f t="shared" si="2"/>
        <v>3295.6525536401327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-2831.0526694305231</v>
      </c>
      <c r="T46" s="13">
        <v>104950.85497438886</v>
      </c>
      <c r="U46" s="14">
        <v>94536.64813616121</v>
      </c>
      <c r="V46" s="14">
        <v>92814.345518492701</v>
      </c>
      <c r="W46" s="67">
        <f t="shared" si="3"/>
        <v>95726.975219546861</v>
      </c>
      <c r="X46" s="15">
        <v>8168.7827830844035</v>
      </c>
    </row>
    <row r="47" spans="1:24" ht="16.2" thickBot="1" x14ac:dyDescent="0.35">
      <c r="A47" s="24" t="s">
        <v>6</v>
      </c>
      <c r="B47" s="180">
        <v>2023</v>
      </c>
      <c r="C47" s="16">
        <v>213.49137908292545</v>
      </c>
      <c r="D47" s="17">
        <v>123.91542368871268</v>
      </c>
      <c r="E47" s="17">
        <v>12.612573745599324</v>
      </c>
      <c r="F47" s="171">
        <f>SUM(C47:E47)</f>
        <v>350.01937651723745</v>
      </c>
      <c r="G47" s="18">
        <v>199.99206425655069</v>
      </c>
      <c r="H47" s="16">
        <v>241.67342733263979</v>
      </c>
      <c r="I47" s="17">
        <v>143.31487002722062</v>
      </c>
      <c r="J47" s="17">
        <v>13.989731465925621</v>
      </c>
      <c r="K47" s="171">
        <f>SUM(H47:J47)</f>
        <v>398.97802882578605</v>
      </c>
      <c r="L47" s="17">
        <v>32.754072881204195</v>
      </c>
      <c r="M47" s="17">
        <v>2200.4084523760812</v>
      </c>
      <c r="N47" s="71">
        <f t="shared" si="2"/>
        <v>2233.1625252572853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-2033.1694610007346</v>
      </c>
      <c r="T47" s="19">
        <v>105244.0808913342</v>
      </c>
      <c r="U47" s="20">
        <v>94036.220578059554</v>
      </c>
      <c r="V47" s="20">
        <v>93216.804981466863</v>
      </c>
      <c r="W47" s="68">
        <f t="shared" si="3"/>
        <v>100796.4389759427</v>
      </c>
      <c r="X47" s="21">
        <v>8160.6241303717688</v>
      </c>
    </row>
    <row r="48" spans="1:24" x14ac:dyDescent="0.3">
      <c r="A48" s="22" t="s">
        <v>0</v>
      </c>
      <c r="B48" s="178">
        <v>2024</v>
      </c>
      <c r="C48" s="4">
        <v>265.44144459712402</v>
      </c>
      <c r="D48" s="5">
        <v>106.57810750140003</v>
      </c>
      <c r="E48" s="5">
        <v>12.447953508014667</v>
      </c>
      <c r="F48" s="169">
        <f t="shared" si="0"/>
        <v>384.46750560653874</v>
      </c>
      <c r="G48" s="6">
        <v>1916.1203657934129</v>
      </c>
      <c r="H48" s="4">
        <v>242.37154457516164</v>
      </c>
      <c r="I48" s="5">
        <v>103.60680739857428</v>
      </c>
      <c r="J48" s="5">
        <v>12.243777919270887</v>
      </c>
      <c r="K48" s="169">
        <f t="shared" si="1"/>
        <v>358.22212989300681</v>
      </c>
      <c r="L48" s="5">
        <v>44.204309541075048</v>
      </c>
      <c r="M48" s="5">
        <v>2322.6844338831752</v>
      </c>
      <c r="N48" s="69">
        <f t="shared" si="2"/>
        <v>2366.8887434242502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-450.76737763083742</v>
      </c>
      <c r="T48" s="10">
        <v>107427.69003970182</v>
      </c>
      <c r="U48" s="11">
        <v>95847.555046848807</v>
      </c>
      <c r="V48" s="11">
        <v>93549.227470259386</v>
      </c>
      <c r="W48" s="66">
        <f t="shared" si="3"/>
        <v>103604.06912095992</v>
      </c>
      <c r="X48" s="12">
        <v>8923.850505868817</v>
      </c>
    </row>
    <row r="49" spans="1:24" x14ac:dyDescent="0.3">
      <c r="A49" s="23" t="s">
        <v>1</v>
      </c>
      <c r="B49" s="179">
        <v>2024</v>
      </c>
      <c r="C49" s="7">
        <v>114.72020656362703</v>
      </c>
      <c r="D49" s="8">
        <v>558.32233013431039</v>
      </c>
      <c r="E49" s="8">
        <v>49.076001075250865</v>
      </c>
      <c r="F49" s="170">
        <f t="shared" si="0"/>
        <v>722.11853777318822</v>
      </c>
      <c r="G49" s="9">
        <v>403.5888842550803</v>
      </c>
      <c r="H49" s="7">
        <v>110.62808253869443</v>
      </c>
      <c r="I49" s="8">
        <v>583.30492572975072</v>
      </c>
      <c r="J49" s="8">
        <v>52.174144988877458</v>
      </c>
      <c r="K49" s="170">
        <f t="shared" si="1"/>
        <v>746.10715325732258</v>
      </c>
      <c r="L49" s="8">
        <v>51.1130763806934</v>
      </c>
      <c r="M49" s="8">
        <v>5566.6155006344306</v>
      </c>
      <c r="N49" s="70">
        <f t="shared" si="2"/>
        <v>5617.7285770151238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-5214.1386927600433</v>
      </c>
      <c r="T49" s="13">
        <v>108766.45549594141</v>
      </c>
      <c r="U49" s="14">
        <v>95524.696164504028</v>
      </c>
      <c r="V49" s="14">
        <v>94826.394065601562</v>
      </c>
      <c r="W49" s="67">
        <f t="shared" si="3"/>
        <v>97439.269859562744</v>
      </c>
      <c r="X49" s="15">
        <v>8560.1562319026307</v>
      </c>
    </row>
    <row r="50" spans="1:24" x14ac:dyDescent="0.3">
      <c r="A50" s="23" t="s">
        <v>2</v>
      </c>
      <c r="B50" s="179">
        <v>2024</v>
      </c>
      <c r="C50" s="7">
        <v>116.31367727952505</v>
      </c>
      <c r="D50" s="8">
        <v>111.48060401770539</v>
      </c>
      <c r="E50" s="8">
        <v>9.3242204177882524</v>
      </c>
      <c r="F50" s="170">
        <f t="shared" si="0"/>
        <v>237.11850171501868</v>
      </c>
      <c r="G50" s="9">
        <v>518.04282984372105</v>
      </c>
      <c r="H50" s="7">
        <v>132.98174249486132</v>
      </c>
      <c r="I50" s="8">
        <v>137.26548106095146</v>
      </c>
      <c r="J50" s="8">
        <v>11.291620450370569</v>
      </c>
      <c r="K50" s="170">
        <f t="shared" si="1"/>
        <v>281.5388440061833</v>
      </c>
      <c r="L50" s="8">
        <v>40.174113006497826</v>
      </c>
      <c r="M50" s="8">
        <v>1578.7230624652943</v>
      </c>
      <c r="N50" s="70">
        <f t="shared" si="2"/>
        <v>1618.8971754717923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-1100.8533456280713</v>
      </c>
      <c r="T50" s="13">
        <v>110054.37665487557</v>
      </c>
      <c r="U50" s="14">
        <v>96037.092905076512</v>
      </c>
      <c r="V50" s="14">
        <v>96164.836723554894</v>
      </c>
      <c r="W50" s="67">
        <f t="shared" si="3"/>
        <v>102663.12441909863</v>
      </c>
      <c r="X50" s="15">
        <v>8955.332875273838</v>
      </c>
    </row>
    <row r="51" spans="1:24" x14ac:dyDescent="0.3">
      <c r="A51" s="23" t="s">
        <v>3</v>
      </c>
      <c r="B51" s="179">
        <v>2024</v>
      </c>
      <c r="C51" s="7">
        <v>70.209750967263687</v>
      </c>
      <c r="D51" s="8">
        <v>78.693625868909308</v>
      </c>
      <c r="E51" s="8">
        <v>7.5104126480157714</v>
      </c>
      <c r="F51" s="170">
        <f t="shared" si="0"/>
        <v>156.41378948418875</v>
      </c>
      <c r="G51" s="9">
        <v>393.44009775205433</v>
      </c>
      <c r="H51" s="7">
        <v>87.671710035294936</v>
      </c>
      <c r="I51" s="8">
        <v>103.03493510797345</v>
      </c>
      <c r="J51" s="8">
        <v>9.8311132586037555</v>
      </c>
      <c r="K51" s="170">
        <f t="shared" si="1"/>
        <v>200.53775840187214</v>
      </c>
      <c r="L51" s="8">
        <v>19.141870742644603</v>
      </c>
      <c r="M51" s="8">
        <v>1063.267310690861</v>
      </c>
      <c r="N51" s="70">
        <f t="shared" si="2"/>
        <v>1082.4091814335056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-553.02030695038275</v>
      </c>
      <c r="T51" s="13">
        <v>112890.56730167262</v>
      </c>
      <c r="U51" s="14">
        <v>96898.561924854192</v>
      </c>
      <c r="V51" s="14">
        <v>95404.934123536848</v>
      </c>
      <c r="W51" s="67">
        <f t="shared" si="3"/>
        <v>103816.77246662218</v>
      </c>
      <c r="X51" s="15">
        <v>9296.8953104576758</v>
      </c>
    </row>
    <row r="52" spans="1:24" x14ac:dyDescent="0.3">
      <c r="A52" s="23" t="s">
        <v>4</v>
      </c>
      <c r="B52" s="179">
        <v>2024</v>
      </c>
      <c r="C52" s="7">
        <v>53.852045382919364</v>
      </c>
      <c r="D52" s="8">
        <v>101.934959799865</v>
      </c>
      <c r="E52" s="8">
        <v>10.244187154634572</v>
      </c>
      <c r="F52" s="170">
        <f t="shared" si="0"/>
        <v>166.03119233741893</v>
      </c>
      <c r="G52" s="9">
        <v>1346.6197637513296</v>
      </c>
      <c r="H52" s="7">
        <v>37.328315080647968</v>
      </c>
      <c r="I52" s="8">
        <v>78.386734823142447</v>
      </c>
      <c r="J52" s="8">
        <v>8.445306329951956</v>
      </c>
      <c r="K52" s="170">
        <f t="shared" si="1"/>
        <v>124.16035623374238</v>
      </c>
      <c r="L52" s="8">
        <v>22.159779991961503</v>
      </c>
      <c r="M52" s="8">
        <v>1188.5122070282996</v>
      </c>
      <c r="N52" s="70">
        <f t="shared" si="2"/>
        <v>1210.6719870202612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1E-3</v>
      </c>
      <c r="T52" s="13">
        <v>111399.00891898549</v>
      </c>
      <c r="U52" s="14">
        <v>92837.494067598309</v>
      </c>
      <c r="V52" s="14">
        <v>93856.487106823624</v>
      </c>
      <c r="W52" s="67">
        <f t="shared" si="3"/>
        <v>98487.250595281483</v>
      </c>
      <c r="X52" s="15">
        <v>8777.6668375808767</v>
      </c>
    </row>
    <row r="53" spans="1:24" x14ac:dyDescent="0.3">
      <c r="A53" s="23" t="s">
        <v>5</v>
      </c>
      <c r="B53" s="179">
        <v>2024</v>
      </c>
      <c r="C53" s="7">
        <v>64.494189212215772</v>
      </c>
      <c r="D53" s="8">
        <v>343.08971279254143</v>
      </c>
      <c r="E53" s="8">
        <v>39.730037031496224</v>
      </c>
      <c r="F53" s="170">
        <f t="shared" si="0"/>
        <v>447.31393903625343</v>
      </c>
      <c r="G53" s="9">
        <v>489.84154327298273</v>
      </c>
      <c r="H53" s="7">
        <v>43.041923488773286</v>
      </c>
      <c r="I53" s="8">
        <v>273.61454007280793</v>
      </c>
      <c r="J53" s="8">
        <v>32.984031332889764</v>
      </c>
      <c r="K53" s="170">
        <f t="shared" si="1"/>
        <v>349.64049489447098</v>
      </c>
      <c r="L53" s="8">
        <v>36.436942736419837</v>
      </c>
      <c r="M53" s="8">
        <v>3466.4321987310122</v>
      </c>
      <c r="N53" s="70">
        <f t="shared" si="2"/>
        <v>3502.8691414674322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-3013.0265981944494</v>
      </c>
      <c r="T53" s="13">
        <v>110402.5939513012</v>
      </c>
      <c r="U53" s="14">
        <v>95712.666545006039</v>
      </c>
      <c r="V53" s="14">
        <v>92765.274621412333</v>
      </c>
      <c r="W53" s="67">
        <f t="shared" si="3"/>
        <v>97242.998047599191</v>
      </c>
      <c r="X53" s="15">
        <v>8437.0518435244521</v>
      </c>
    </row>
    <row r="54" spans="1:24" ht="16.2" thickBot="1" x14ac:dyDescent="0.35">
      <c r="A54" s="24" t="s">
        <v>6</v>
      </c>
      <c r="B54" s="180">
        <v>2024</v>
      </c>
      <c r="C54" s="16">
        <v>219.89967255743247</v>
      </c>
      <c r="D54" s="17">
        <v>132.08393809032901</v>
      </c>
      <c r="E54" s="17">
        <v>13.719556762373077</v>
      </c>
      <c r="F54" s="171">
        <f>SUM(C54:E54)</f>
        <v>365.70316741013454</v>
      </c>
      <c r="G54" s="18">
        <v>210.87134243627258</v>
      </c>
      <c r="H54" s="16">
        <v>250.90766834667346</v>
      </c>
      <c r="I54" s="17">
        <v>152.96985401186066</v>
      </c>
      <c r="J54" s="17">
        <v>15.082374317609014</v>
      </c>
      <c r="K54" s="171">
        <f>SUM(H54:J54)</f>
        <v>418.95989667614316</v>
      </c>
      <c r="L54" s="17">
        <v>33.721408827973782</v>
      </c>
      <c r="M54" s="17">
        <v>2304.2475653804586</v>
      </c>
      <c r="N54" s="71">
        <f t="shared" si="2"/>
        <v>2337.9689742084324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-2127.0966317721595</v>
      </c>
      <c r="T54" s="19">
        <v>110668.47047334115</v>
      </c>
      <c r="U54" s="20">
        <v>95090.682094355652</v>
      </c>
      <c r="V54" s="20">
        <v>93164.65878075028</v>
      </c>
      <c r="W54" s="68">
        <f t="shared" si="3"/>
        <v>104350.60789247519</v>
      </c>
      <c r="X54" s="21">
        <v>8429.1696964378207</v>
      </c>
    </row>
    <row r="55" spans="1:24" x14ac:dyDescent="0.3">
      <c r="A55" s="22" t="s">
        <v>0</v>
      </c>
      <c r="B55" s="178">
        <v>2025</v>
      </c>
      <c r="C55" s="4">
        <v>273.75209782549268</v>
      </c>
      <c r="D55" s="5">
        <v>114.16328038802294</v>
      </c>
      <c r="E55" s="5">
        <v>13.641904908690117</v>
      </c>
      <c r="F55" s="169">
        <f t="shared" si="0"/>
        <v>401.55728312220572</v>
      </c>
      <c r="G55" s="6">
        <v>2019.8091184660541</v>
      </c>
      <c r="H55" s="4">
        <v>248.76854566621481</v>
      </c>
      <c r="I55" s="5">
        <v>110.77162794304826</v>
      </c>
      <c r="J55" s="5">
        <v>13.387218947056216</v>
      </c>
      <c r="K55" s="169">
        <f t="shared" si="1"/>
        <v>372.92739255631932</v>
      </c>
      <c r="L55" s="5">
        <v>43.56322419478257</v>
      </c>
      <c r="M55" s="5">
        <v>2427.7998747055994</v>
      </c>
      <c r="N55" s="69">
        <f t="shared" si="2"/>
        <v>2471.3630989003818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-451.55298043432788</v>
      </c>
      <c r="T55" s="10">
        <v>113053.60932105455</v>
      </c>
      <c r="U55" s="11">
        <v>96231.491716167046</v>
      </c>
      <c r="V55" s="11">
        <v>92613.595312636535</v>
      </c>
      <c r="W55" s="66">
        <f t="shared" si="3"/>
        <v>107323.141841298</v>
      </c>
      <c r="X55" s="12">
        <v>9202.6578353590685</v>
      </c>
    </row>
    <row r="56" spans="1:24" x14ac:dyDescent="0.3">
      <c r="A56" s="23" t="s">
        <v>1</v>
      </c>
      <c r="B56" s="179">
        <v>2025</v>
      </c>
      <c r="C56" s="7">
        <v>118.26426790467158</v>
      </c>
      <c r="D56" s="8">
        <v>598.08714854669961</v>
      </c>
      <c r="E56" s="8">
        <v>53.787315089446054</v>
      </c>
      <c r="F56" s="170">
        <f t="shared" si="0"/>
        <v>770.13873154081716</v>
      </c>
      <c r="G56" s="9">
        <v>425.72593792106261</v>
      </c>
      <c r="H56" s="7">
        <v>113.38481973326827</v>
      </c>
      <c r="I56" s="8">
        <v>626.11185619247954</v>
      </c>
      <c r="J56" s="8">
        <v>57.364718906115812</v>
      </c>
      <c r="K56" s="170">
        <f t="shared" si="1"/>
        <v>796.86139483186366</v>
      </c>
      <c r="L56" s="8">
        <v>52.45201666653324</v>
      </c>
      <c r="M56" s="8">
        <v>5928.2487555377975</v>
      </c>
      <c r="N56" s="70">
        <f t="shared" si="2"/>
        <v>5980.7007722043309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-5554.9738342832679</v>
      </c>
      <c r="T56" s="13">
        <v>114411.10757825567</v>
      </c>
      <c r="U56" s="14">
        <v>95939.822812488012</v>
      </c>
      <c r="V56" s="14">
        <v>93890.86352871792</v>
      </c>
      <c r="W56" s="67">
        <f t="shared" si="3"/>
        <v>98420.587137207229</v>
      </c>
      <c r="X56" s="15">
        <v>8839.038954276446</v>
      </c>
    </row>
    <row r="57" spans="1:24" x14ac:dyDescent="0.3">
      <c r="A57" s="23" t="s">
        <v>2</v>
      </c>
      <c r="B57" s="179">
        <v>2025</v>
      </c>
      <c r="C57" s="7">
        <v>119.86826428038241</v>
      </c>
      <c r="D57" s="8">
        <v>119.43133610058786</v>
      </c>
      <c r="E57" s="8">
        <v>10.221598417132387</v>
      </c>
      <c r="F57" s="170">
        <f t="shared" si="0"/>
        <v>249.52119879810266</v>
      </c>
      <c r="G57" s="9">
        <v>546.04282745844796</v>
      </c>
      <c r="H57" s="7">
        <v>138.99883364824925</v>
      </c>
      <c r="I57" s="8">
        <v>150.52733079959111</v>
      </c>
      <c r="J57" s="8">
        <v>12.640461416382779</v>
      </c>
      <c r="K57" s="170">
        <f t="shared" si="1"/>
        <v>302.16662586422314</v>
      </c>
      <c r="L57" s="8">
        <v>41.110942712674813</v>
      </c>
      <c r="M57" s="8">
        <v>1660.6985772333173</v>
      </c>
      <c r="N57" s="70">
        <f t="shared" si="2"/>
        <v>1701.8095199459922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-1155.7656924875444</v>
      </c>
      <c r="T57" s="13">
        <v>115683.14226472272</v>
      </c>
      <c r="U57" s="14">
        <v>96420.771577412976</v>
      </c>
      <c r="V57" s="14">
        <v>95228.910223286177</v>
      </c>
      <c r="W57" s="67">
        <f t="shared" si="3"/>
        <v>105231.74258971825</v>
      </c>
      <c r="X57" s="15">
        <v>9234.2027762053731</v>
      </c>
    </row>
    <row r="58" spans="1:24" x14ac:dyDescent="0.3">
      <c r="A58" s="23" t="s">
        <v>3</v>
      </c>
      <c r="B58" s="179">
        <v>2025</v>
      </c>
      <c r="C58" s="7">
        <v>72.279433962501287</v>
      </c>
      <c r="D58" s="8">
        <v>84.332033104730073</v>
      </c>
      <c r="E58" s="8">
        <v>8.2375755743785444</v>
      </c>
      <c r="F58" s="170">
        <f t="shared" si="0"/>
        <v>164.84904264160991</v>
      </c>
      <c r="G58" s="9">
        <v>415.72900872944854</v>
      </c>
      <c r="H58" s="7">
        <v>90.246829990542579</v>
      </c>
      <c r="I58" s="8">
        <v>110.29142802730894</v>
      </c>
      <c r="J58" s="8">
        <v>10.783483323798277</v>
      </c>
      <c r="K58" s="170">
        <f t="shared" si="1"/>
        <v>211.32174134164978</v>
      </c>
      <c r="L58" s="8">
        <v>19.106777361759104</v>
      </c>
      <c r="M58" s="8">
        <v>1120.6456623670122</v>
      </c>
      <c r="N58" s="70">
        <f t="shared" si="2"/>
        <v>1139.7524397287714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-579.82539537080436</v>
      </c>
      <c r="T58" s="13">
        <v>118455.39835309441</v>
      </c>
      <c r="U58" s="14">
        <v>97277.091205899429</v>
      </c>
      <c r="V58" s="14">
        <v>94469.534141246608</v>
      </c>
      <c r="W58" s="67">
        <f t="shared" si="3"/>
        <v>106178.2096041812</v>
      </c>
      <c r="X58" s="15">
        <v>9575.7213390871093</v>
      </c>
    </row>
    <row r="59" spans="1:24" x14ac:dyDescent="0.3">
      <c r="A59" s="23" t="s">
        <v>4</v>
      </c>
      <c r="B59" s="179">
        <v>2025</v>
      </c>
      <c r="C59" s="7">
        <v>55.458845730792866</v>
      </c>
      <c r="D59" s="8">
        <v>109.23945343060723</v>
      </c>
      <c r="E59" s="8">
        <v>11.233199255388685</v>
      </c>
      <c r="F59" s="170">
        <f t="shared" si="0"/>
        <v>175.93149841678877</v>
      </c>
      <c r="G59" s="9">
        <v>1424.5596689321028</v>
      </c>
      <c r="H59" s="7">
        <v>37.978444653958334</v>
      </c>
      <c r="I59" s="8">
        <v>83.738215538625894</v>
      </c>
      <c r="J59" s="8">
        <v>9.3484767264721533</v>
      </c>
      <c r="K59" s="170">
        <f t="shared" si="1"/>
        <v>131.06513691905639</v>
      </c>
      <c r="L59" s="8">
        <v>22.843134475574153</v>
      </c>
      <c r="M59" s="8">
        <v>1257.5194988280102</v>
      </c>
      <c r="N59" s="70">
        <f t="shared" si="2"/>
        <v>1280.3626333035843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1E-3</v>
      </c>
      <c r="T59" s="13">
        <v>116974.8775319736</v>
      </c>
      <c r="U59" s="14">
        <v>93275.568580205349</v>
      </c>
      <c r="V59" s="14">
        <v>92921.12485511032</v>
      </c>
      <c r="W59" s="67">
        <f t="shared" si="3"/>
        <v>100117.58168549597</v>
      </c>
      <c r="X59" s="15">
        <v>9056.4962754004973</v>
      </c>
    </row>
    <row r="60" spans="1:24" x14ac:dyDescent="0.3">
      <c r="A60" s="23" t="s">
        <v>5</v>
      </c>
      <c r="B60" s="179">
        <v>2025</v>
      </c>
      <c r="C60" s="7">
        <v>66.434521951107428</v>
      </c>
      <c r="D60" s="8">
        <v>367.62692407671847</v>
      </c>
      <c r="E60" s="8">
        <v>43.557742288854342</v>
      </c>
      <c r="F60" s="170">
        <f t="shared" si="0"/>
        <v>477.61918831668027</v>
      </c>
      <c r="G60" s="9">
        <v>518.55526495210597</v>
      </c>
      <c r="H60" s="7">
        <v>42.745370049196922</v>
      </c>
      <c r="I60" s="8">
        <v>288.72461900801255</v>
      </c>
      <c r="J60" s="8">
        <v>35.797953272204715</v>
      </c>
      <c r="K60" s="170">
        <f t="shared" si="1"/>
        <v>367.26794232941421</v>
      </c>
      <c r="L60" s="8">
        <v>37.694241776083672</v>
      </c>
      <c r="M60" s="8">
        <v>3692.0228034106285</v>
      </c>
      <c r="N60" s="70">
        <f t="shared" si="2"/>
        <v>3729.7170451867123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-3211.1607802346052</v>
      </c>
      <c r="T60" s="13">
        <v>115986.60062918013</v>
      </c>
      <c r="U60" s="14">
        <v>96141.961491572263</v>
      </c>
      <c r="V60" s="14">
        <v>91830.232631633466</v>
      </c>
      <c r="W60" s="67">
        <f t="shared" si="3"/>
        <v>98031.359653519452</v>
      </c>
      <c r="X60" s="15">
        <v>8715.6566251796194</v>
      </c>
    </row>
    <row r="61" spans="1:24" ht="16.2" thickBot="1" x14ac:dyDescent="0.35">
      <c r="A61" s="24" t="s">
        <v>6</v>
      </c>
      <c r="B61" s="180">
        <v>2025</v>
      </c>
      <c r="C61" s="16">
        <v>226.4900012564606</v>
      </c>
      <c r="D61" s="17">
        <v>141.53053641042402</v>
      </c>
      <c r="E61" s="17">
        <v>15.042005421433188</v>
      </c>
      <c r="F61" s="171">
        <f>SUM(C61:E61)</f>
        <v>383.0625430883178</v>
      </c>
      <c r="G61" s="18">
        <v>223.2572418678206</v>
      </c>
      <c r="H61" s="16">
        <v>260.4245891699789</v>
      </c>
      <c r="I61" s="17">
        <v>164.24563454872322</v>
      </c>
      <c r="J61" s="17">
        <v>16.399028363293432</v>
      </c>
      <c r="K61" s="171">
        <f>SUM(H61:J61)</f>
        <v>441.06925208199556</v>
      </c>
      <c r="L61" s="17">
        <v>34.714282720256911</v>
      </c>
      <c r="M61" s="17">
        <v>2412.7244467670262</v>
      </c>
      <c r="N61" s="71">
        <f t="shared" si="2"/>
        <v>2447.4387294872831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-2224.1804876194619</v>
      </c>
      <c r="T61" s="19">
        <v>116226.01487942212</v>
      </c>
      <c r="U61" s="20">
        <v>95414.18993184845</v>
      </c>
      <c r="V61" s="20">
        <v>92228.408707450464</v>
      </c>
      <c r="W61" s="68">
        <f t="shared" si="3"/>
        <v>107583.85993231673</v>
      </c>
      <c r="X61" s="21">
        <v>8707.9956031079419</v>
      </c>
    </row>
    <row r="62" spans="1:24" x14ac:dyDescent="0.3">
      <c r="A62" s="22" t="s">
        <v>0</v>
      </c>
      <c r="B62" s="178">
        <v>2026</v>
      </c>
      <c r="C62" s="4">
        <v>263.91745408168566</v>
      </c>
      <c r="D62" s="5">
        <v>123.01027405379361</v>
      </c>
      <c r="E62" s="5">
        <v>15.084554424612335</v>
      </c>
      <c r="F62" s="169">
        <f t="shared" si="0"/>
        <v>402.01228256009159</v>
      </c>
      <c r="G62" s="6">
        <v>2142.8414907698034</v>
      </c>
      <c r="H62" s="4">
        <v>239.84065332427346</v>
      </c>
      <c r="I62" s="5">
        <v>119.10343348948254</v>
      </c>
      <c r="J62" s="5">
        <v>14.770124942511213</v>
      </c>
      <c r="K62" s="169">
        <f t="shared" si="1"/>
        <v>373.71421175626722</v>
      </c>
      <c r="L62" s="5">
        <v>45.488217523620975</v>
      </c>
      <c r="M62" s="5">
        <v>2478.0657966037684</v>
      </c>
      <c r="N62" s="69">
        <f t="shared" si="2"/>
        <v>2523.5540141273896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-380.71152335758637</v>
      </c>
      <c r="T62" s="10">
        <v>129720.30761686928</v>
      </c>
      <c r="U62" s="11">
        <v>96683.467999435321</v>
      </c>
      <c r="V62" s="11">
        <v>91544.595219978597</v>
      </c>
      <c r="W62" s="66">
        <f t="shared" si="3"/>
        <v>117682.60358948489</v>
      </c>
      <c r="X62" s="12">
        <v>9480.2130462343193</v>
      </c>
    </row>
    <row r="63" spans="1:24" x14ac:dyDescent="0.3">
      <c r="A63" s="23" t="s">
        <v>1</v>
      </c>
      <c r="B63" s="179">
        <v>2026</v>
      </c>
      <c r="C63" s="7">
        <v>113.91126366292406</v>
      </c>
      <c r="D63" s="8">
        <v>644.53946502152507</v>
      </c>
      <c r="E63" s="8">
        <v>59.484051642256453</v>
      </c>
      <c r="F63" s="170">
        <f t="shared" si="0"/>
        <v>817.93478032670555</v>
      </c>
      <c r="G63" s="9">
        <v>451.947726976181</v>
      </c>
      <c r="H63" s="7">
        <v>109.23890363723179</v>
      </c>
      <c r="I63" s="8">
        <v>675.57719737051411</v>
      </c>
      <c r="J63" s="8">
        <v>63.55510800826351</v>
      </c>
      <c r="K63" s="170">
        <f t="shared" si="1"/>
        <v>848.3712090160094</v>
      </c>
      <c r="L63" s="8">
        <v>52.376003165584244</v>
      </c>
      <c r="M63" s="8">
        <v>6383.6256520043116</v>
      </c>
      <c r="N63" s="70">
        <f t="shared" si="2"/>
        <v>6436.0016551698955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-5984.0529281937143</v>
      </c>
      <c r="T63" s="13">
        <v>131123.85573831078</v>
      </c>
      <c r="U63" s="14">
        <v>96422.684123359271</v>
      </c>
      <c r="V63" s="14">
        <v>92821.802431020697</v>
      </c>
      <c r="W63" s="67">
        <f t="shared" si="3"/>
        <v>100621.15700811738</v>
      </c>
      <c r="X63" s="15">
        <v>9116.7048058287619</v>
      </c>
    </row>
    <row r="64" spans="1:24" x14ac:dyDescent="0.3">
      <c r="A64" s="23" t="s">
        <v>2</v>
      </c>
      <c r="B64" s="179">
        <v>2026</v>
      </c>
      <c r="C64" s="7">
        <v>115.35730365792493</v>
      </c>
      <c r="D64" s="8">
        <v>128.72660444676444</v>
      </c>
      <c r="E64" s="8">
        <v>11.307312347915357</v>
      </c>
      <c r="F64" s="170">
        <f t="shared" si="0"/>
        <v>255.39122045260473</v>
      </c>
      <c r="G64" s="9">
        <v>579.24653109357087</v>
      </c>
      <c r="H64" s="7">
        <v>135.15284276426354</v>
      </c>
      <c r="I64" s="8">
        <v>166.08303734756089</v>
      </c>
      <c r="J64" s="8">
        <v>14.277541094255755</v>
      </c>
      <c r="K64" s="170">
        <f t="shared" si="1"/>
        <v>315.51342120608018</v>
      </c>
      <c r="L64" s="8">
        <v>43.794614385467263</v>
      </c>
      <c r="M64" s="8">
        <v>1727.025688939656</v>
      </c>
      <c r="N64" s="70">
        <f t="shared" si="2"/>
        <v>1770.8203033251232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-1191.5727722315526</v>
      </c>
      <c r="T64" s="13">
        <v>132366.39849365177</v>
      </c>
      <c r="U64" s="14">
        <v>96872.710917538192</v>
      </c>
      <c r="V64" s="14">
        <v>94159.861383710682</v>
      </c>
      <c r="W64" s="67">
        <f t="shared" si="3"/>
        <v>111953.97097046212</v>
      </c>
      <c r="X64" s="15">
        <v>9511.8052189137288</v>
      </c>
    </row>
    <row r="65" spans="1:24" x14ac:dyDescent="0.3">
      <c r="A65" s="23" t="s">
        <v>3</v>
      </c>
      <c r="B65" s="179">
        <v>2026</v>
      </c>
      <c r="C65" s="7">
        <v>69.419676158302224</v>
      </c>
      <c r="D65" s="8">
        <v>90.903105650647859</v>
      </c>
      <c r="E65" s="8">
        <v>9.1150365063034222</v>
      </c>
      <c r="F65" s="170">
        <f t="shared" si="0"/>
        <v>169.43781831525351</v>
      </c>
      <c r="G65" s="9">
        <v>442.08303594488973</v>
      </c>
      <c r="H65" s="7">
        <v>87.319850404590028</v>
      </c>
      <c r="I65" s="8">
        <v>118.75412121057111</v>
      </c>
      <c r="J65" s="8">
        <v>11.943381839629721</v>
      </c>
      <c r="K65" s="170">
        <f t="shared" si="1"/>
        <v>218.01735345479088</v>
      </c>
      <c r="L65" s="8">
        <v>19.454647898121532</v>
      </c>
      <c r="M65" s="8">
        <v>1173.2252834546343</v>
      </c>
      <c r="N65" s="70">
        <f t="shared" si="2"/>
        <v>1192.6799313527558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-589.62435102263555</v>
      </c>
      <c r="T65" s="13">
        <v>135080.02023612495</v>
      </c>
      <c r="U65" s="14">
        <v>97725.114101049126</v>
      </c>
      <c r="V65" s="14">
        <v>93400.888278761937</v>
      </c>
      <c r="W65" s="67">
        <f t="shared" si="3"/>
        <v>112449.53343999702</v>
      </c>
      <c r="X65" s="15">
        <v>9853.2420611676753</v>
      </c>
    </row>
    <row r="66" spans="1:24" x14ac:dyDescent="0.3">
      <c r="A66" s="23" t="s">
        <v>4</v>
      </c>
      <c r="B66" s="179">
        <v>2026</v>
      </c>
      <c r="C66" s="7">
        <v>53.31498349292194</v>
      </c>
      <c r="D66" s="8">
        <v>117.77038583489332</v>
      </c>
      <c r="E66" s="8">
        <v>12.425757110912711</v>
      </c>
      <c r="F66" s="170">
        <f t="shared" si="0"/>
        <v>183.51112643872798</v>
      </c>
      <c r="G66" s="9">
        <v>1516.5063230532323</v>
      </c>
      <c r="H66" s="7">
        <v>36.091923630699974</v>
      </c>
      <c r="I66" s="8">
        <v>90.002087501218398</v>
      </c>
      <c r="J66" s="8">
        <v>10.450541485462129</v>
      </c>
      <c r="K66" s="170">
        <f t="shared" si="1"/>
        <v>136.5445526173805</v>
      </c>
      <c r="L66" s="8">
        <v>24.673616475391427</v>
      </c>
      <c r="M66" s="8">
        <v>1330.8611621926104</v>
      </c>
      <c r="N66" s="70">
        <f t="shared" si="2"/>
        <v>1355.5347786680018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1E-3</v>
      </c>
      <c r="T66" s="13">
        <v>133638.09800436441</v>
      </c>
      <c r="U66" s="14">
        <v>93783.359691802674</v>
      </c>
      <c r="V66" s="14">
        <v>91851.881419274476</v>
      </c>
      <c r="W66" s="67">
        <f t="shared" si="3"/>
        <v>104170.07340902685</v>
      </c>
      <c r="X66" s="15">
        <v>9334.0651237506518</v>
      </c>
    </row>
    <row r="67" spans="1:24" x14ac:dyDescent="0.3">
      <c r="A67" s="23" t="s">
        <v>5</v>
      </c>
      <c r="B67" s="179">
        <v>2026</v>
      </c>
      <c r="C67" s="7">
        <v>63.907800875594098</v>
      </c>
      <c r="D67" s="8">
        <v>396.18416562618182</v>
      </c>
      <c r="E67" s="8">
        <v>48.170816773204635</v>
      </c>
      <c r="F67" s="170">
        <f t="shared" si="0"/>
        <v>508.26278327498056</v>
      </c>
      <c r="G67" s="9">
        <v>552.4302354408253</v>
      </c>
      <c r="H67" s="7">
        <v>39.572053854247798</v>
      </c>
      <c r="I67" s="8">
        <v>306.62642324507379</v>
      </c>
      <c r="J67" s="8">
        <v>39.224580898987838</v>
      </c>
      <c r="K67" s="170">
        <f t="shared" si="1"/>
        <v>385.42305799830945</v>
      </c>
      <c r="L67" s="8">
        <v>40.93874278448402</v>
      </c>
      <c r="M67" s="8">
        <v>3983.7139434126293</v>
      </c>
      <c r="N67" s="70">
        <f t="shared" si="2"/>
        <v>4024.6526861971133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-3472.2214507562867</v>
      </c>
      <c r="T67" s="13">
        <v>132674.33376644566</v>
      </c>
      <c r="U67" s="14">
        <v>96637.323271998001</v>
      </c>
      <c r="V67" s="14">
        <v>90761.150989485293</v>
      </c>
      <c r="W67" s="67">
        <f t="shared" si="3"/>
        <v>99739.286426900391</v>
      </c>
      <c r="X67" s="15">
        <v>8992.8811067884162</v>
      </c>
    </row>
    <row r="68" spans="1:24" ht="16.2" thickBot="1" x14ac:dyDescent="0.35">
      <c r="A68" s="24" t="s">
        <v>6</v>
      </c>
      <c r="B68" s="180">
        <v>2026</v>
      </c>
      <c r="C68" s="16">
        <v>217.8154361195611</v>
      </c>
      <c r="D68" s="17">
        <v>152.53177160175102</v>
      </c>
      <c r="E68" s="17">
        <v>16.636142758982828</v>
      </c>
      <c r="F68" s="171">
        <f>SUM(C68:E68)</f>
        <v>386.98335048029492</v>
      </c>
      <c r="G68" s="18">
        <v>237.84919082991485</v>
      </c>
      <c r="H68" s="16">
        <v>250.42769043360732</v>
      </c>
      <c r="I68" s="17">
        <v>177.51947207113648</v>
      </c>
      <c r="J68" s="17">
        <v>18.00239329507756</v>
      </c>
      <c r="K68" s="171">
        <f>SUM(H68:J68)</f>
        <v>445.94955579982138</v>
      </c>
      <c r="L68" s="17">
        <v>35.801735767123958</v>
      </c>
      <c r="M68" s="17">
        <v>2483.432113651601</v>
      </c>
      <c r="N68" s="71">
        <f t="shared" si="2"/>
        <v>2519.2338494187247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-2281.3836585888102</v>
      </c>
      <c r="T68" s="19">
        <v>132837.17789143912</v>
      </c>
      <c r="U68" s="20">
        <v>95804.59386084479</v>
      </c>
      <c r="V68" s="20">
        <v>91159.876359961563</v>
      </c>
      <c r="W68" s="68">
        <f t="shared" si="3"/>
        <v>116413.13206622911</v>
      </c>
      <c r="X68" s="21">
        <v>8985.5805637327612</v>
      </c>
    </row>
    <row r="69" spans="1:24" x14ac:dyDescent="0.3">
      <c r="A69" s="22" t="s">
        <v>0</v>
      </c>
      <c r="B69" s="178">
        <v>2027</v>
      </c>
      <c r="C69" s="4">
        <v>252.15991490122741</v>
      </c>
      <c r="D69" s="5">
        <v>133.26967802611574</v>
      </c>
      <c r="E69" s="5">
        <v>16.8185916726414</v>
      </c>
      <c r="F69" s="169">
        <f t="shared" si="0"/>
        <v>402.24818459998454</v>
      </c>
      <c r="G69" s="6">
        <v>2284.0808946685793</v>
      </c>
      <c r="H69" s="4">
        <v>229.45019101258046</v>
      </c>
      <c r="I69" s="5">
        <v>128.71660515843149</v>
      </c>
      <c r="J69" s="5">
        <v>16.427497315317815</v>
      </c>
      <c r="K69" s="169">
        <f t="shared" si="1"/>
        <v>374.59429348632972</v>
      </c>
      <c r="L69" s="5">
        <v>47.90340975122686</v>
      </c>
      <c r="M69" s="5">
        <v>2529.4976824390997</v>
      </c>
      <c r="N69" s="69">
        <f t="shared" si="2"/>
        <v>2577.4010921903264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-293.31919752174753</v>
      </c>
      <c r="T69" s="10">
        <v>150312.04026115662</v>
      </c>
      <c r="U69" s="11">
        <v>96506.669007245451</v>
      </c>
      <c r="V69" s="11">
        <v>89734.013614389201</v>
      </c>
      <c r="W69" s="66">
        <f t="shared" si="3"/>
        <v>129167.05691535835</v>
      </c>
      <c r="X69" s="12">
        <v>9767.9324104248426</v>
      </c>
    </row>
    <row r="70" spans="1:24" x14ac:dyDescent="0.3">
      <c r="A70" s="23" t="s">
        <v>1</v>
      </c>
      <c r="B70" s="179">
        <v>2027</v>
      </c>
      <c r="C70" s="7">
        <v>108.74371508433626</v>
      </c>
      <c r="D70" s="8">
        <v>698.4944606219874</v>
      </c>
      <c r="E70" s="8">
        <v>66.337814766738802</v>
      </c>
      <c r="F70" s="170">
        <f t="shared" ref="F70:F74" si="5">SUM(C70:E70)</f>
        <v>873.57599047306246</v>
      </c>
      <c r="G70" s="9">
        <v>482.00634498308398</v>
      </c>
      <c r="H70" s="7">
        <v>104.43213611067962</v>
      </c>
      <c r="I70" s="8">
        <v>732.40610422881605</v>
      </c>
      <c r="J70" s="8">
        <v>70.893963000230073</v>
      </c>
      <c r="K70" s="170">
        <f t="shared" ref="K70:K74" si="6">SUM(H70:J70)</f>
        <v>907.73220333972574</v>
      </c>
      <c r="L70" s="8">
        <v>52.351959362180708</v>
      </c>
      <c r="M70" s="8">
        <v>6909.2275361957591</v>
      </c>
      <c r="N70" s="70">
        <f t="shared" ref="N70:N95" si="7">SUM(L70:M70)</f>
        <v>6961.5794955579395</v>
      </c>
      <c r="O70" s="7">
        <v>1E-3</v>
      </c>
      <c r="P70" s="8">
        <v>1E-3</v>
      </c>
      <c r="Q70" s="8">
        <v>1E-3</v>
      </c>
      <c r="R70" s="170">
        <f t="shared" ref="R70:R74" si="8">SUM(O70:Q70)</f>
        <v>3.0000000000000001E-3</v>
      </c>
      <c r="S70" s="14">
        <v>-6479.5721505748552</v>
      </c>
      <c r="T70" s="13">
        <v>151779.28107867017</v>
      </c>
      <c r="U70" s="14">
        <v>96304.681011489069</v>
      </c>
      <c r="V70" s="14">
        <v>91010.808539203921</v>
      </c>
      <c r="W70" s="67">
        <f t="shared" si="3"/>
        <v>102273.43188954458</v>
      </c>
      <c r="X70" s="15">
        <v>9404.5388326685097</v>
      </c>
    </row>
    <row r="71" spans="1:24" x14ac:dyDescent="0.3">
      <c r="A71" s="23" t="s">
        <v>2</v>
      </c>
      <c r="B71" s="179">
        <v>2027</v>
      </c>
      <c r="C71" s="7">
        <v>110.03633709010921</v>
      </c>
      <c r="D71" s="8">
        <v>139.53328932231159</v>
      </c>
      <c r="E71" s="8">
        <v>12.614675986310775</v>
      </c>
      <c r="F71" s="170">
        <f t="shared" si="5"/>
        <v>262.18430239873157</v>
      </c>
      <c r="G71" s="9">
        <v>617.38583690940823</v>
      </c>
      <c r="H71" s="7">
        <v>130.20102553170742</v>
      </c>
      <c r="I71" s="8">
        <v>184.26788406764047</v>
      </c>
      <c r="J71" s="8">
        <v>16.255949287347637</v>
      </c>
      <c r="K71" s="170">
        <f t="shared" si="6"/>
        <v>330.72485888669547</v>
      </c>
      <c r="L71" s="8">
        <v>46.686151835139185</v>
      </c>
      <c r="M71" s="8">
        <v>1801.5693479039032</v>
      </c>
      <c r="N71" s="70">
        <f t="shared" si="7"/>
        <v>1848.2554997390425</v>
      </c>
      <c r="O71" s="7">
        <v>1E-3</v>
      </c>
      <c r="P71" s="8">
        <v>1E-3</v>
      </c>
      <c r="Q71" s="8">
        <v>1E-3</v>
      </c>
      <c r="R71" s="170">
        <f t="shared" si="8"/>
        <v>3.0000000000000001E-3</v>
      </c>
      <c r="S71" s="14">
        <v>-1230.8686628296343</v>
      </c>
      <c r="T71" s="13">
        <v>152983.91037642985</v>
      </c>
      <c r="U71" s="14">
        <v>96741.94743204728</v>
      </c>
      <c r="V71" s="14">
        <v>92350.75944770225</v>
      </c>
      <c r="W71" s="67">
        <f t="shared" ref="W71:W96" si="9">SUMPRODUCT(T71:V71,H71:J71)/K71</f>
        <v>118667.66039024515</v>
      </c>
      <c r="X71" s="15">
        <v>9799.5702227673592</v>
      </c>
    </row>
    <row r="72" spans="1:24" x14ac:dyDescent="0.3">
      <c r="A72" s="23" t="s">
        <v>3</v>
      </c>
      <c r="B72" s="179">
        <v>2027</v>
      </c>
      <c r="C72" s="7">
        <v>66.117847813595091</v>
      </c>
      <c r="D72" s="8">
        <v>98.510576029130902</v>
      </c>
      <c r="E72" s="8">
        <v>10.16728991341733</v>
      </c>
      <c r="F72" s="170">
        <f t="shared" si="5"/>
        <v>174.79571375614333</v>
      </c>
      <c r="G72" s="9">
        <v>472.28934857595618</v>
      </c>
      <c r="H72" s="7">
        <v>83.756220286676594</v>
      </c>
      <c r="I72" s="8">
        <v>128.56235532384386</v>
      </c>
      <c r="J72" s="8">
        <v>13.34657670608842</v>
      </c>
      <c r="K72" s="170">
        <f t="shared" si="6"/>
        <v>225.66515231660887</v>
      </c>
      <c r="L72" s="8">
        <v>19.830070069859097</v>
      </c>
      <c r="M72" s="8">
        <v>1233.0418991314393</v>
      </c>
      <c r="N72" s="70">
        <f t="shared" si="7"/>
        <v>1252.8719692012985</v>
      </c>
      <c r="O72" s="7">
        <v>1E-3</v>
      </c>
      <c r="P72" s="8">
        <v>1E-3</v>
      </c>
      <c r="Q72" s="8">
        <v>1E-3</v>
      </c>
      <c r="R72" s="170">
        <f t="shared" si="8"/>
        <v>3.0000000000000001E-3</v>
      </c>
      <c r="S72" s="14">
        <v>-600.38558672125964</v>
      </c>
      <c r="T72" s="13">
        <v>155667.37326853219</v>
      </c>
      <c r="U72" s="14">
        <v>97546.880360230309</v>
      </c>
      <c r="V72" s="14">
        <v>91584.919608428143</v>
      </c>
      <c r="W72" s="67">
        <f t="shared" si="9"/>
        <v>118765.84567919647</v>
      </c>
      <c r="X72" s="15">
        <v>10140.930631612558</v>
      </c>
    </row>
    <row r="73" spans="1:24" x14ac:dyDescent="0.3">
      <c r="A73" s="23" t="s">
        <v>4</v>
      </c>
      <c r="B73" s="179">
        <v>2027</v>
      </c>
      <c r="C73" s="7">
        <v>50.824384594838818</v>
      </c>
      <c r="D73" s="8">
        <v>127.66569105740771</v>
      </c>
      <c r="E73" s="8">
        <v>13.854342940162368</v>
      </c>
      <c r="F73" s="170">
        <f t="shared" si="5"/>
        <v>192.34441859240889</v>
      </c>
      <c r="G73" s="9">
        <v>1621.8311449281143</v>
      </c>
      <c r="H73" s="7">
        <v>33.978592104229492</v>
      </c>
      <c r="I73" s="8">
        <v>97.283430878292123</v>
      </c>
      <c r="J73" s="8">
        <v>11.789274150358999</v>
      </c>
      <c r="K73" s="170">
        <f t="shared" si="6"/>
        <v>143.05129713288062</v>
      </c>
      <c r="L73" s="8">
        <v>26.63143798158697</v>
      </c>
      <c r="M73" s="8">
        <v>1415.0036730424447</v>
      </c>
      <c r="N73" s="70">
        <f t="shared" si="7"/>
        <v>1441.6351110240316</v>
      </c>
      <c r="O73" s="7">
        <v>1E-3</v>
      </c>
      <c r="P73" s="8">
        <v>1E-3</v>
      </c>
      <c r="Q73" s="8">
        <v>1E-3</v>
      </c>
      <c r="R73" s="170">
        <f t="shared" si="8"/>
        <v>3.0000000000000001E-3</v>
      </c>
      <c r="S73" s="14">
        <v>1E-3</v>
      </c>
      <c r="T73" s="13">
        <v>154287.2800168127</v>
      </c>
      <c r="U73" s="14">
        <v>93699.807798520225</v>
      </c>
      <c r="V73" s="14">
        <v>90033.831129266124</v>
      </c>
      <c r="W73" s="67">
        <f t="shared" si="9"/>
        <v>107788.86425270168</v>
      </c>
      <c r="X73" s="15">
        <v>9621.7987598856325</v>
      </c>
    </row>
    <row r="74" spans="1:24" x14ac:dyDescent="0.3">
      <c r="A74" s="23" t="s">
        <v>5</v>
      </c>
      <c r="B74" s="179">
        <v>2027</v>
      </c>
      <c r="C74" s="7">
        <v>60.948926920978863</v>
      </c>
      <c r="D74" s="8">
        <v>429.17884996538476</v>
      </c>
      <c r="E74" s="8">
        <v>53.695437752948344</v>
      </c>
      <c r="F74" s="170">
        <f t="shared" si="5"/>
        <v>543.82321463931191</v>
      </c>
      <c r="G74" s="9">
        <v>591.23198434594917</v>
      </c>
      <c r="H74" s="7">
        <v>36.297294339271438</v>
      </c>
      <c r="I74" s="8">
        <v>327.60191960349141</v>
      </c>
      <c r="J74" s="8">
        <v>43.356866625475092</v>
      </c>
      <c r="K74" s="170">
        <f t="shared" si="6"/>
        <v>407.25608056823796</v>
      </c>
      <c r="L74" s="8">
        <v>44.657548505948697</v>
      </c>
      <c r="M74" s="8">
        <v>4321.2481856616323</v>
      </c>
      <c r="N74" s="70">
        <f t="shared" si="7"/>
        <v>4365.9057341675807</v>
      </c>
      <c r="O74" s="7">
        <v>1E-3</v>
      </c>
      <c r="P74" s="8">
        <v>1E-3</v>
      </c>
      <c r="Q74" s="8">
        <v>2.889117282627468E-2</v>
      </c>
      <c r="R74" s="170">
        <f t="shared" si="8"/>
        <v>3.0891172826274682E-2</v>
      </c>
      <c r="S74" s="14">
        <v>-3774.6727498216314</v>
      </c>
      <c r="T74" s="13">
        <v>153362.15971119277</v>
      </c>
      <c r="U74" s="14">
        <v>96487.139664910152</v>
      </c>
      <c r="V74" s="14">
        <v>88947.831892944916</v>
      </c>
      <c r="W74" s="67">
        <f t="shared" si="9"/>
        <v>100753.56726306911</v>
      </c>
      <c r="X74" s="15">
        <v>9280.3175785819385</v>
      </c>
    </row>
    <row r="75" spans="1:24" ht="16.2" thickBot="1" x14ac:dyDescent="0.35">
      <c r="A75" s="24" t="s">
        <v>6</v>
      </c>
      <c r="B75" s="180">
        <v>2027</v>
      </c>
      <c r="C75" s="16">
        <v>207.67672774876581</v>
      </c>
      <c r="D75" s="17">
        <v>165.25054546176239</v>
      </c>
      <c r="E75" s="17">
        <v>18.545841932459336</v>
      </c>
      <c r="F75" s="171">
        <f>SUM(C75:E75)</f>
        <v>391.47311514298752</v>
      </c>
      <c r="G75" s="18">
        <v>254.59086339284471</v>
      </c>
      <c r="H75" s="16">
        <v>238.39239476870671</v>
      </c>
      <c r="I75" s="17">
        <v>193.06479122358536</v>
      </c>
      <c r="J75" s="17">
        <v>19.935976707034058</v>
      </c>
      <c r="K75" s="171">
        <f>SUM(H75:J75)</f>
        <v>451.39316269932613</v>
      </c>
      <c r="L75" s="17">
        <v>36.934858961525862</v>
      </c>
      <c r="M75" s="17">
        <v>2561.8936575746693</v>
      </c>
      <c r="N75" s="71">
        <f t="shared" si="7"/>
        <v>2598.8285165361954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-2344.2366531433504</v>
      </c>
      <c r="T75" s="19">
        <v>153405.43868788582</v>
      </c>
      <c r="U75" s="20">
        <v>95576.140583142973</v>
      </c>
      <c r="V75" s="20">
        <v>89355.42543654106</v>
      </c>
      <c r="W75" s="68">
        <f t="shared" si="9"/>
        <v>125842.54681096537</v>
      </c>
      <c r="X75" s="21">
        <v>9273.3298075608363</v>
      </c>
    </row>
    <row r="76" spans="1:24" x14ac:dyDescent="0.3">
      <c r="A76" s="22" t="s">
        <v>0</v>
      </c>
      <c r="B76" s="178">
        <v>2028</v>
      </c>
      <c r="C76" s="4">
        <v>239.30175225261152</v>
      </c>
      <c r="D76" s="5">
        <v>145.3382525576379</v>
      </c>
      <c r="E76" s="5">
        <v>19.216582083762532</v>
      </c>
      <c r="F76" s="169">
        <f t="shared" ref="F76:F81" si="10">SUM(C76:E76)</f>
        <v>403.85658689401197</v>
      </c>
      <c r="G76" s="6">
        <v>2381.115424961833</v>
      </c>
      <c r="H76" s="4">
        <v>218.10152903725026</v>
      </c>
      <c r="I76" s="5">
        <v>139.92386662138347</v>
      </c>
      <c r="J76" s="5">
        <v>18.111600078763573</v>
      </c>
      <c r="K76" s="169">
        <f t="shared" ref="K76:K81" si="11">SUM(H76:J76)</f>
        <v>376.13699573739729</v>
      </c>
      <c r="L76" s="5">
        <v>53.360208326005761</v>
      </c>
      <c r="M76" s="5">
        <v>2638.3625102111023</v>
      </c>
      <c r="N76" s="69">
        <f t="shared" si="7"/>
        <v>2691.722718537108</v>
      </c>
      <c r="O76" s="4">
        <v>1E-3</v>
      </c>
      <c r="P76" s="5">
        <v>1E-3</v>
      </c>
      <c r="Q76" s="5">
        <v>1E-3</v>
      </c>
      <c r="R76" s="169">
        <f t="shared" ref="R76:R81" si="12">SUM(O76:Q76)</f>
        <v>3.0000000000000001E-3</v>
      </c>
      <c r="S76" s="11">
        <v>-310.60629357527546</v>
      </c>
      <c r="T76" s="10">
        <v>176148.41914128652</v>
      </c>
      <c r="U76" s="11">
        <v>95876.683405377262</v>
      </c>
      <c r="V76" s="11">
        <v>89074.838235216652</v>
      </c>
      <c r="W76" s="66">
        <f t="shared" si="9"/>
        <v>142094.40779825559</v>
      </c>
      <c r="X76" s="12">
        <v>9708.1599744334344</v>
      </c>
    </row>
    <row r="77" spans="1:24" x14ac:dyDescent="0.3">
      <c r="A77" s="23" t="s">
        <v>1</v>
      </c>
      <c r="B77" s="179">
        <v>2028</v>
      </c>
      <c r="C77" s="7">
        <v>102.88278652524303</v>
      </c>
      <c r="D77" s="8">
        <v>761.1976716090594</v>
      </c>
      <c r="E77" s="8">
        <v>75.796174167921052</v>
      </c>
      <c r="F77" s="170">
        <f t="shared" si="10"/>
        <v>939.87663230222358</v>
      </c>
      <c r="G77" s="9">
        <v>517.11638862173743</v>
      </c>
      <c r="H77" s="7">
        <v>99.097150532505381</v>
      </c>
      <c r="I77" s="8">
        <v>798.05382561347096</v>
      </c>
      <c r="J77" s="8">
        <v>78.498320967090947</v>
      </c>
      <c r="K77" s="170">
        <f t="shared" si="11"/>
        <v>975.64929711306729</v>
      </c>
      <c r="L77" s="8">
        <v>52.027148639616613</v>
      </c>
      <c r="M77" s="8">
        <v>7560.6459684551701</v>
      </c>
      <c r="N77" s="70">
        <f t="shared" si="7"/>
        <v>7612.6731170947869</v>
      </c>
      <c r="O77" s="7">
        <v>1E-3</v>
      </c>
      <c r="P77" s="8">
        <v>1E-3</v>
      </c>
      <c r="Q77" s="8">
        <v>1E-3</v>
      </c>
      <c r="R77" s="170">
        <f t="shared" si="12"/>
        <v>3.0000000000000001E-3</v>
      </c>
      <c r="S77" s="14">
        <v>-7095.5557284730494</v>
      </c>
      <c r="T77" s="13">
        <v>177713.79963834956</v>
      </c>
      <c r="U77" s="14">
        <v>95747.260251571657</v>
      </c>
      <c r="V77" s="14">
        <v>90351.12823521666</v>
      </c>
      <c r="W77" s="67">
        <f t="shared" si="9"/>
        <v>103638.48019302076</v>
      </c>
      <c r="X77" s="15">
        <v>9702.9249197366516</v>
      </c>
    </row>
    <row r="78" spans="1:24" x14ac:dyDescent="0.3">
      <c r="A78" s="23" t="s">
        <v>2</v>
      </c>
      <c r="B78" s="179">
        <v>2028</v>
      </c>
      <c r="C78" s="7">
        <v>104.03035950001777</v>
      </c>
      <c r="D78" s="8">
        <v>152.10360721496579</v>
      </c>
      <c r="E78" s="8">
        <v>14.4162940207154</v>
      </c>
      <c r="F78" s="170">
        <f t="shared" si="10"/>
        <v>270.55026073569894</v>
      </c>
      <c r="G78" s="9">
        <v>661.95975069696874</v>
      </c>
      <c r="H78" s="7">
        <v>124.31900755751286</v>
      </c>
      <c r="I78" s="8">
        <v>205.66836969867279</v>
      </c>
      <c r="J78" s="8">
        <v>18.363900689419204</v>
      </c>
      <c r="K78" s="170">
        <f t="shared" si="11"/>
        <v>348.35127794560486</v>
      </c>
      <c r="L78" s="8">
        <v>50.242260912102779</v>
      </c>
      <c r="M78" s="8">
        <v>1896.5255894219881</v>
      </c>
      <c r="N78" s="70">
        <f t="shared" si="7"/>
        <v>1946.7678503340908</v>
      </c>
      <c r="O78" s="7">
        <v>1E-3</v>
      </c>
      <c r="P78" s="8">
        <v>1E-3</v>
      </c>
      <c r="Q78" s="8">
        <v>1E-3</v>
      </c>
      <c r="R78" s="170">
        <f t="shared" si="12"/>
        <v>3.0000000000000001E-3</v>
      </c>
      <c r="S78" s="14">
        <v>-1284.8070996371221</v>
      </c>
      <c r="T78" s="13">
        <v>178863.1791756443</v>
      </c>
      <c r="U78" s="14">
        <v>96182.519149912594</v>
      </c>
      <c r="V78" s="14">
        <v>91694.108235216641</v>
      </c>
      <c r="W78" s="67">
        <f t="shared" si="9"/>
        <v>125452.83768137057</v>
      </c>
      <c r="X78" s="15">
        <v>10097.87371125376</v>
      </c>
    </row>
    <row r="79" spans="1:24" x14ac:dyDescent="0.3">
      <c r="A79" s="23" t="s">
        <v>3</v>
      </c>
      <c r="B79" s="179">
        <v>2028</v>
      </c>
      <c r="C79" s="7">
        <v>62.477426770904891</v>
      </c>
      <c r="D79" s="8">
        <v>107.37678774182558</v>
      </c>
      <c r="E79" s="8">
        <v>11.61518835537712</v>
      </c>
      <c r="F79" s="170">
        <f t="shared" si="10"/>
        <v>181.46940286810758</v>
      </c>
      <c r="G79" s="9">
        <v>507.27087445713101</v>
      </c>
      <c r="H79" s="7">
        <v>79.599246772680516</v>
      </c>
      <c r="I79" s="8">
        <v>139.89486151130779</v>
      </c>
      <c r="J79" s="8">
        <v>14.79133926495094</v>
      </c>
      <c r="K79" s="170">
        <f t="shared" si="11"/>
        <v>234.28544754893926</v>
      </c>
      <c r="L79" s="8">
        <v>20.219554341181912</v>
      </c>
      <c r="M79" s="8">
        <v>1307.5959905712784</v>
      </c>
      <c r="N79" s="70">
        <f t="shared" si="7"/>
        <v>1327.8155449124604</v>
      </c>
      <c r="O79" s="7">
        <v>1E-3</v>
      </c>
      <c r="P79" s="8">
        <v>1E-3</v>
      </c>
      <c r="Q79" s="8">
        <v>1E-3</v>
      </c>
      <c r="R79" s="170">
        <f t="shared" si="12"/>
        <v>3.0000000000000001E-3</v>
      </c>
      <c r="S79" s="14">
        <v>-604.88389049581224</v>
      </c>
      <c r="T79" s="13">
        <v>181499.67938828617</v>
      </c>
      <c r="U79" s="14">
        <v>96921.180469047424</v>
      </c>
      <c r="V79" s="14">
        <v>90886.503970359365</v>
      </c>
      <c r="W79" s="67">
        <f t="shared" si="9"/>
        <v>125276.00971340922</v>
      </c>
      <c r="X79" s="15">
        <v>10439.159183067402</v>
      </c>
    </row>
    <row r="80" spans="1:24" x14ac:dyDescent="0.3">
      <c r="A80" s="23" t="s">
        <v>4</v>
      </c>
      <c r="B80" s="179">
        <v>2028</v>
      </c>
      <c r="C80" s="7">
        <v>48.065234085877925</v>
      </c>
      <c r="D80" s="8">
        <v>139.21771399921846</v>
      </c>
      <c r="E80" s="8">
        <v>15.816858450399303</v>
      </c>
      <c r="F80" s="170">
        <f t="shared" si="10"/>
        <v>203.0998065354957</v>
      </c>
      <c r="G80" s="9">
        <v>1746.5708495499571</v>
      </c>
      <c r="H80" s="7">
        <v>31.672165969552466</v>
      </c>
      <c r="I80" s="8">
        <v>105.69347746388573</v>
      </c>
      <c r="J80" s="8">
        <v>13.190108290694111</v>
      </c>
      <c r="K80" s="170">
        <f t="shared" si="11"/>
        <v>150.55575172413231</v>
      </c>
      <c r="L80" s="8">
        <v>28.791965356877633</v>
      </c>
      <c r="M80" s="8">
        <v>1517.0581947483188</v>
      </c>
      <c r="N80" s="70">
        <f t="shared" si="7"/>
        <v>1545.8501601051964</v>
      </c>
      <c r="O80" s="7">
        <v>1E-3</v>
      </c>
      <c r="P80" s="8">
        <v>1E-3</v>
      </c>
      <c r="Q80" s="8">
        <v>1E-3</v>
      </c>
      <c r="R80" s="170">
        <f t="shared" si="12"/>
        <v>3.0000000000000001E-3</v>
      </c>
      <c r="S80" s="14">
        <v>-14.938090514756423</v>
      </c>
      <c r="T80" s="13">
        <v>180215.13430795845</v>
      </c>
      <c r="U80" s="14">
        <v>93183.812538848419</v>
      </c>
      <c r="V80" s="14">
        <v>89339.893471994481</v>
      </c>
      <c r="W80" s="67">
        <f t="shared" si="9"/>
        <v>111155.68493749425</v>
      </c>
      <c r="X80" s="15">
        <v>9933.9725721871182</v>
      </c>
    </row>
    <row r="81" spans="1:24" x14ac:dyDescent="0.3">
      <c r="A81" s="23" t="s">
        <v>5</v>
      </c>
      <c r="B81" s="179">
        <v>2028</v>
      </c>
      <c r="C81" s="7">
        <v>57.611325660552346</v>
      </c>
      <c r="D81" s="8">
        <v>467.4424049258032</v>
      </c>
      <c r="E81" s="8">
        <v>61.336461925121938</v>
      </c>
      <c r="F81" s="170">
        <f t="shared" si="10"/>
        <v>586.39019251147749</v>
      </c>
      <c r="G81" s="9">
        <v>636.51507025536455</v>
      </c>
      <c r="H81" s="7">
        <v>33.008847501640858</v>
      </c>
      <c r="I81" s="8">
        <v>352.15330066707952</v>
      </c>
      <c r="J81" s="8">
        <v>47.465258620863857</v>
      </c>
      <c r="K81" s="170">
        <f t="shared" si="11"/>
        <v>432.6274067895842</v>
      </c>
      <c r="L81" s="8">
        <v>49.476161504260361</v>
      </c>
      <c r="M81" s="8">
        <v>4741.1558397531162</v>
      </c>
      <c r="N81" s="70">
        <f t="shared" si="7"/>
        <v>4790.6320012573769</v>
      </c>
      <c r="O81" s="7">
        <v>1E-3</v>
      </c>
      <c r="P81" s="8">
        <v>1E-3</v>
      </c>
      <c r="Q81" s="8">
        <v>7.0865745914047968</v>
      </c>
      <c r="R81" s="170">
        <f t="shared" si="12"/>
        <v>7.0885745914047966</v>
      </c>
      <c r="S81" s="14">
        <v>-4154.1159310020121</v>
      </c>
      <c r="T81" s="13">
        <v>179346.67246150493</v>
      </c>
      <c r="U81" s="14">
        <v>95873.707669136522</v>
      </c>
      <c r="V81" s="14">
        <v>88284.367452216669</v>
      </c>
      <c r="W81" s="67">
        <f t="shared" si="9"/>
        <v>101409.91811626662</v>
      </c>
      <c r="X81" s="15">
        <v>9578.3176988088399</v>
      </c>
    </row>
    <row r="82" spans="1:24" ht="16.2" thickBot="1" x14ac:dyDescent="0.35">
      <c r="A82" s="24" t="s">
        <v>6</v>
      </c>
      <c r="B82" s="180">
        <v>2028</v>
      </c>
      <c r="C82" s="16">
        <v>196.24388126999344</v>
      </c>
      <c r="D82" s="17">
        <v>180.01965657570295</v>
      </c>
      <c r="E82" s="17">
        <v>21.188278084761894</v>
      </c>
      <c r="F82" s="171">
        <f>SUM(C82:E82)</f>
        <v>397.45181593045834</v>
      </c>
      <c r="G82" s="18">
        <v>274.12919581097572</v>
      </c>
      <c r="H82" s="16">
        <v>224.8148186940582</v>
      </c>
      <c r="I82" s="17">
        <v>211.30839304841345</v>
      </c>
      <c r="J82" s="17">
        <v>21.879734584871819</v>
      </c>
      <c r="K82" s="171">
        <f>SUM(H82:J82)</f>
        <v>458.00294632734347</v>
      </c>
      <c r="L82" s="17">
        <v>38.126572876386199</v>
      </c>
      <c r="M82" s="17">
        <v>2664.2242452752521</v>
      </c>
      <c r="N82" s="71">
        <f t="shared" si="7"/>
        <v>2702.3508181516381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-2428.2206223406624</v>
      </c>
      <c r="T82" s="19">
        <v>179193.39805083265</v>
      </c>
      <c r="U82" s="20">
        <v>94902.656023411342</v>
      </c>
      <c r="V82" s="20">
        <v>88705.71129921668</v>
      </c>
      <c r="W82" s="68">
        <f t="shared" si="9"/>
        <v>135981.47556277949</v>
      </c>
      <c r="X82" s="21">
        <v>9571.6243239164323</v>
      </c>
    </row>
    <row r="83" spans="1:24" x14ac:dyDescent="0.3">
      <c r="A83" s="22" t="s">
        <v>0</v>
      </c>
      <c r="B83" s="178">
        <v>2029</v>
      </c>
      <c r="C83" s="4">
        <v>224.73213376853155</v>
      </c>
      <c r="D83" s="5">
        <v>159.21835008899609</v>
      </c>
      <c r="E83" s="5">
        <v>22.364710125758855</v>
      </c>
      <c r="F83" s="169">
        <f t="shared" ref="F83:F88" si="13">SUM(C83:E83)</f>
        <v>406.31519398328646</v>
      </c>
      <c r="G83" s="6">
        <v>2559.8160914907539</v>
      </c>
      <c r="H83" s="4">
        <v>205.34136751499318</v>
      </c>
      <c r="I83" s="5">
        <v>152.83127719446745</v>
      </c>
      <c r="J83" s="5">
        <v>19.916692178977438</v>
      </c>
      <c r="K83" s="169">
        <f t="shared" ref="K83:K88" si="14">SUM(H83:J83)</f>
        <v>378.08933688843808</v>
      </c>
      <c r="L83" s="5">
        <v>58.656764289761682</v>
      </c>
      <c r="M83" s="5">
        <v>2723.8326288962621</v>
      </c>
      <c r="N83" s="69">
        <f t="shared" si="7"/>
        <v>2782.4893931860238</v>
      </c>
      <c r="O83" s="4">
        <v>1E-3</v>
      </c>
      <c r="P83" s="5">
        <v>1E-3</v>
      </c>
      <c r="Q83" s="5">
        <v>1E-3</v>
      </c>
      <c r="R83" s="169">
        <f t="shared" ref="R83:R88" si="15">SUM(O83:Q83)</f>
        <v>3.0000000000000001E-3</v>
      </c>
      <c r="S83" s="11">
        <v>-371.31495272213186</v>
      </c>
      <c r="T83" s="10">
        <v>208534.42983536993</v>
      </c>
      <c r="U83" s="11">
        <v>94710.318558551924</v>
      </c>
      <c r="V83" s="11">
        <v>88856.346357990376</v>
      </c>
      <c r="W83" s="66">
        <f t="shared" si="9"/>
        <v>156220.13815518297</v>
      </c>
      <c r="X83" s="12">
        <v>10028.06204223675</v>
      </c>
    </row>
    <row r="84" spans="1:24" x14ac:dyDescent="0.3">
      <c r="A84" s="23" t="s">
        <v>1</v>
      </c>
      <c r="B84" s="179">
        <v>2029</v>
      </c>
      <c r="C84" s="7">
        <v>96.534467053168626</v>
      </c>
      <c r="D84" s="8">
        <v>834.34689697714907</v>
      </c>
      <c r="E84" s="8">
        <v>88.213928996437232</v>
      </c>
      <c r="F84" s="170">
        <f t="shared" si="13"/>
        <v>1019.0952930267549</v>
      </c>
      <c r="G84" s="9">
        <v>557.40136566539468</v>
      </c>
      <c r="H84" s="7">
        <v>93.22491106811259</v>
      </c>
      <c r="I84" s="8">
        <v>873.51504867410858</v>
      </c>
      <c r="J84" s="8">
        <v>86.735540549455948</v>
      </c>
      <c r="K84" s="170">
        <f t="shared" si="14"/>
        <v>1053.475500291677</v>
      </c>
      <c r="L84" s="8">
        <v>51.799329525237752</v>
      </c>
      <c r="M84" s="8">
        <v>8339.1880823518441</v>
      </c>
      <c r="N84" s="70">
        <f t="shared" si="7"/>
        <v>8390.9874118770822</v>
      </c>
      <c r="O84" s="7">
        <v>1E-3</v>
      </c>
      <c r="P84" s="8">
        <v>1E-3</v>
      </c>
      <c r="Q84" s="8">
        <v>1E-3</v>
      </c>
      <c r="R84" s="170">
        <f t="shared" si="15"/>
        <v>3.0000000000000001E-3</v>
      </c>
      <c r="S84" s="14">
        <v>-7684.9423951848257</v>
      </c>
      <c r="T84" s="13">
        <v>210245.85299543076</v>
      </c>
      <c r="U84" s="14">
        <v>94653.181115248401</v>
      </c>
      <c r="V84" s="14">
        <v>90132.923039071655</v>
      </c>
      <c r="W84" s="67">
        <f t="shared" si="9"/>
        <v>104510.12560576598</v>
      </c>
      <c r="X84" s="15">
        <v>10012.244055081095</v>
      </c>
    </row>
    <row r="85" spans="1:24" x14ac:dyDescent="0.3">
      <c r="A85" s="23" t="s">
        <v>2</v>
      </c>
      <c r="B85" s="179">
        <v>2029</v>
      </c>
      <c r="C85" s="7">
        <v>97.546552204600246</v>
      </c>
      <c r="D85" s="8">
        <v>166.78647092400595</v>
      </c>
      <c r="E85" s="8">
        <v>16.780419599048386</v>
      </c>
      <c r="F85" s="170">
        <f t="shared" si="13"/>
        <v>281.11344272765461</v>
      </c>
      <c r="G85" s="9">
        <v>712.98718457486189</v>
      </c>
      <c r="H85" s="7">
        <v>117.48190998602739</v>
      </c>
      <c r="I85" s="8">
        <v>230.74902392099446</v>
      </c>
      <c r="J85" s="8">
        <v>20.706825992811048</v>
      </c>
      <c r="K85" s="170">
        <f t="shared" si="14"/>
        <v>368.93775989983288</v>
      </c>
      <c r="L85" s="8">
        <v>53.907688878278933</v>
      </c>
      <c r="M85" s="8">
        <v>2010.2984784356422</v>
      </c>
      <c r="N85" s="70">
        <f t="shared" si="7"/>
        <v>2064.206167313921</v>
      </c>
      <c r="O85" s="7">
        <v>1E-3</v>
      </c>
      <c r="P85" s="8">
        <v>1E-3</v>
      </c>
      <c r="Q85" s="8">
        <v>1E-3</v>
      </c>
      <c r="R85" s="170">
        <f t="shared" si="15"/>
        <v>3.0000000000000001E-3</v>
      </c>
      <c r="S85" s="14">
        <v>-1351.2179827390592</v>
      </c>
      <c r="T85" s="13">
        <v>211316.31727045527</v>
      </c>
      <c r="U85" s="14">
        <v>95091.655439468363</v>
      </c>
      <c r="V85" s="14">
        <v>91474.081756589061</v>
      </c>
      <c r="W85" s="67">
        <f t="shared" si="9"/>
        <v>131898.36992243087</v>
      </c>
      <c r="X85" s="15">
        <v>10407.122566454113</v>
      </c>
    </row>
    <row r="86" spans="1:24" x14ac:dyDescent="0.3">
      <c r="A86" s="23" t="s">
        <v>3</v>
      </c>
      <c r="B86" s="179">
        <v>2029</v>
      </c>
      <c r="C86" s="7">
        <v>58.473834100002477</v>
      </c>
      <c r="D86" s="8">
        <v>117.6954717580483</v>
      </c>
      <c r="E86" s="8">
        <v>13.35410001962429</v>
      </c>
      <c r="F86" s="170">
        <f t="shared" si="13"/>
        <v>189.52340587767509</v>
      </c>
      <c r="G86" s="9">
        <v>547.79969191008013</v>
      </c>
      <c r="H86" s="7">
        <v>75.126976516431441</v>
      </c>
      <c r="I86" s="8">
        <v>153.03999676895168</v>
      </c>
      <c r="J86" s="8">
        <v>16.568648850829227</v>
      </c>
      <c r="K86" s="170">
        <f t="shared" si="14"/>
        <v>244.73562213621233</v>
      </c>
      <c r="L86" s="8">
        <v>20.869507543493629</v>
      </c>
      <c r="M86" s="8">
        <v>1397.3887463753576</v>
      </c>
      <c r="N86" s="70">
        <f t="shared" si="7"/>
        <v>1418.2582539188513</v>
      </c>
      <c r="O86" s="7">
        <v>1E-3</v>
      </c>
      <c r="P86" s="8">
        <v>1E-3</v>
      </c>
      <c r="Q86" s="8">
        <v>1E-3</v>
      </c>
      <c r="R86" s="170">
        <f t="shared" si="15"/>
        <v>3.0000000000000001E-3</v>
      </c>
      <c r="S86" s="14">
        <v>-616.47425140427299</v>
      </c>
      <c r="T86" s="13">
        <v>213872.41905941645</v>
      </c>
      <c r="U86" s="14">
        <v>95748.811767266481</v>
      </c>
      <c r="V86" s="14">
        <v>89257.165034273305</v>
      </c>
      <c r="W86" s="67">
        <f t="shared" si="9"/>
        <v>131569.96268665182</v>
      </c>
      <c r="X86" s="15">
        <v>10748.326802155649</v>
      </c>
    </row>
    <row r="87" spans="1:24" x14ac:dyDescent="0.3">
      <c r="A87" s="23" t="s">
        <v>4</v>
      </c>
      <c r="B87" s="179">
        <v>2029</v>
      </c>
      <c r="C87" s="7">
        <v>45.018367527760887</v>
      </c>
      <c r="D87" s="8">
        <v>152.60498350417777</v>
      </c>
      <c r="E87" s="8">
        <v>18.178013825508607</v>
      </c>
      <c r="F87" s="170">
        <f t="shared" si="13"/>
        <v>215.80136485744725</v>
      </c>
      <c r="G87" s="9">
        <v>1888.0523984238848</v>
      </c>
      <c r="H87" s="7">
        <v>29.305008274463418</v>
      </c>
      <c r="I87" s="8">
        <v>115.57364902272332</v>
      </c>
      <c r="J87" s="8">
        <v>14.91976208849403</v>
      </c>
      <c r="K87" s="170">
        <f t="shared" si="14"/>
        <v>159.79841938568077</v>
      </c>
      <c r="L87" s="8">
        <v>31.53667433156393</v>
      </c>
      <c r="M87" s="8">
        <v>1641.8393108922794</v>
      </c>
      <c r="N87" s="70">
        <f t="shared" si="7"/>
        <v>1673.3759852238434</v>
      </c>
      <c r="O87" s="7">
        <v>1E-3</v>
      </c>
      <c r="P87" s="8">
        <v>1E-3</v>
      </c>
      <c r="Q87" s="8">
        <v>4.4702905809624639E-2</v>
      </c>
      <c r="R87" s="170">
        <f t="shared" si="15"/>
        <v>4.6702905809624641E-2</v>
      </c>
      <c r="S87" s="14">
        <v>-39.305897404456559</v>
      </c>
      <c r="T87" s="13">
        <v>212730.37664077416</v>
      </c>
      <c r="U87" s="14">
        <v>92121.298659395514</v>
      </c>
      <c r="V87" s="14">
        <v>87701.207559380826</v>
      </c>
      <c r="W87" s="67">
        <f t="shared" si="9"/>
        <v>113826.79070326001</v>
      </c>
      <c r="X87" s="15">
        <v>10242.760999860417</v>
      </c>
    </row>
    <row r="88" spans="1:24" x14ac:dyDescent="0.3">
      <c r="A88" s="23" t="s">
        <v>5</v>
      </c>
      <c r="B88" s="179">
        <v>2029</v>
      </c>
      <c r="C88" s="7">
        <v>53.979359201437838</v>
      </c>
      <c r="D88" s="8">
        <v>511.70414611551507</v>
      </c>
      <c r="E88" s="8">
        <v>71.752488534532091</v>
      </c>
      <c r="F88" s="170">
        <f t="shared" si="13"/>
        <v>637.43599385148502</v>
      </c>
      <c r="G88" s="9">
        <v>689.0300980849388</v>
      </c>
      <c r="H88" s="7">
        <v>29.74976929421149</v>
      </c>
      <c r="I88" s="8">
        <v>380.97527192828636</v>
      </c>
      <c r="J88" s="8">
        <v>51.500437466710551</v>
      </c>
      <c r="K88" s="170">
        <f t="shared" si="14"/>
        <v>462.22547868920839</v>
      </c>
      <c r="L88" s="8">
        <v>55.612752209228681</v>
      </c>
      <c r="M88" s="8">
        <v>5256.3846140021178</v>
      </c>
      <c r="N88" s="70">
        <f t="shared" si="7"/>
        <v>5311.9973662113462</v>
      </c>
      <c r="O88" s="7">
        <v>1E-3</v>
      </c>
      <c r="P88" s="8">
        <v>1E-3</v>
      </c>
      <c r="Q88" s="8">
        <v>20.00172764686295</v>
      </c>
      <c r="R88" s="170">
        <f t="shared" si="15"/>
        <v>20.003727646862949</v>
      </c>
      <c r="S88" s="14">
        <v>-4622.9662681264081</v>
      </c>
      <c r="T88" s="13">
        <v>211952.06410906112</v>
      </c>
      <c r="U88" s="14">
        <v>94714.011444950476</v>
      </c>
      <c r="V88" s="14">
        <v>88657.255283200953</v>
      </c>
      <c r="W88" s="67">
        <f t="shared" si="9"/>
        <v>101584.85602995011</v>
      </c>
      <c r="X88" s="15">
        <v>9887.2933515401</v>
      </c>
    </row>
    <row r="89" spans="1:24" ht="16.2" thickBot="1" x14ac:dyDescent="0.35">
      <c r="A89" s="24" t="s">
        <v>6</v>
      </c>
      <c r="B89" s="180">
        <v>2029</v>
      </c>
      <c r="C89" s="16">
        <v>183.83688618589761</v>
      </c>
      <c r="D89" s="17">
        <v>197.12842801215828</v>
      </c>
      <c r="E89" s="17">
        <v>24.695540577080333</v>
      </c>
      <c r="F89" s="171">
        <f>SUM(C89:E89)</f>
        <v>405.66085477513627</v>
      </c>
      <c r="G89" s="18">
        <v>296.69217117343442</v>
      </c>
      <c r="H89" s="16">
        <v>209.89165738715974</v>
      </c>
      <c r="I89" s="17">
        <v>232.80047987051879</v>
      </c>
      <c r="J89" s="17">
        <v>23.919780527525276</v>
      </c>
      <c r="K89" s="171">
        <f>SUM(H89:J89)</f>
        <v>466.61191778520379</v>
      </c>
      <c r="L89" s="17">
        <v>39.422386957198093</v>
      </c>
      <c r="M89" s="17">
        <v>2792.021969441992</v>
      </c>
      <c r="N89" s="71">
        <f t="shared" si="7"/>
        <v>2831.4443563991899</v>
      </c>
      <c r="O89" s="16">
        <v>1E-3</v>
      </c>
      <c r="P89" s="17">
        <v>1E-3</v>
      </c>
      <c r="Q89" s="17">
        <v>1.028083470513663</v>
      </c>
      <c r="R89" s="171">
        <f>SUM(O89:Q89)</f>
        <v>1.030083470513663</v>
      </c>
      <c r="S89" s="20">
        <v>-2534.7511852257558</v>
      </c>
      <c r="T89" s="19">
        <v>211538.70505988758</v>
      </c>
      <c r="U89" s="20">
        <v>93693.91997154869</v>
      </c>
      <c r="V89" s="20">
        <v>88670.450896311435</v>
      </c>
      <c r="W89" s="68">
        <f t="shared" si="9"/>
        <v>146445.41653788678</v>
      </c>
      <c r="X89" s="21">
        <v>9880.8591450995664</v>
      </c>
    </row>
    <row r="90" spans="1:24" x14ac:dyDescent="0.3">
      <c r="A90" s="22" t="s">
        <v>0</v>
      </c>
      <c r="B90" s="178">
        <v>2030</v>
      </c>
      <c r="C90" s="4">
        <v>209.13210225133633</v>
      </c>
      <c r="D90" s="5">
        <v>175.38728321488497</v>
      </c>
      <c r="E90" s="5">
        <v>26.193554857062335</v>
      </c>
      <c r="F90" s="169">
        <f t="shared" ref="F90:F95" si="16">SUM(C90:E90)</f>
        <v>410.71294032328365</v>
      </c>
      <c r="G90" s="6">
        <v>2773.4602227426735</v>
      </c>
      <c r="H90" s="4">
        <v>191.79589083068399</v>
      </c>
      <c r="I90" s="5">
        <v>167.7488363891876</v>
      </c>
      <c r="J90" s="5">
        <v>22.12688057069024</v>
      </c>
      <c r="K90" s="169">
        <f t="shared" ref="K90:K95" si="17">SUM(H90:J90)</f>
        <v>381.67160779056178</v>
      </c>
      <c r="L90" s="5">
        <v>65.027530504624806</v>
      </c>
      <c r="M90" s="5">
        <v>2824.0585027359125</v>
      </c>
      <c r="N90" s="69">
        <f t="shared" si="7"/>
        <v>2889.0860332405373</v>
      </c>
      <c r="O90" s="4">
        <v>1E-3</v>
      </c>
      <c r="P90" s="5">
        <v>1E-3</v>
      </c>
      <c r="Q90" s="5">
        <v>4.0676742863720916</v>
      </c>
      <c r="R90" s="169">
        <f t="shared" ref="R90:R95" si="18">SUM(O90:Q90)</f>
        <v>4.0696742863720914</v>
      </c>
      <c r="S90" s="11">
        <v>-444.77473505630695</v>
      </c>
      <c r="T90" s="10">
        <v>249423.35320993373</v>
      </c>
      <c r="U90" s="11">
        <v>92987.438150519243</v>
      </c>
      <c r="V90" s="11">
        <v>87704.773375962017</v>
      </c>
      <c r="W90" s="66">
        <f t="shared" si="9"/>
        <v>171292.65180574116</v>
      </c>
      <c r="X90" s="12">
        <v>10394.667969564422</v>
      </c>
    </row>
    <row r="91" spans="1:24" x14ac:dyDescent="0.3">
      <c r="A91" s="23" t="s">
        <v>1</v>
      </c>
      <c r="B91" s="179">
        <v>2030</v>
      </c>
      <c r="C91" s="7">
        <v>89.796061270709956</v>
      </c>
      <c r="D91" s="8">
        <v>919.87912586109428</v>
      </c>
      <c r="E91" s="8">
        <v>103.11009617466836</v>
      </c>
      <c r="F91" s="170">
        <f t="shared" si="16"/>
        <v>1112.7852833064726</v>
      </c>
      <c r="G91" s="9">
        <v>603.55574520837092</v>
      </c>
      <c r="H91" s="7">
        <v>86.996232064140727</v>
      </c>
      <c r="I91" s="8">
        <v>960.3738015643687</v>
      </c>
      <c r="J91" s="8">
        <v>96.854788098896833</v>
      </c>
      <c r="K91" s="170">
        <f t="shared" si="17"/>
        <v>1144.2248217274062</v>
      </c>
      <c r="L91" s="8">
        <v>51.631362078724948</v>
      </c>
      <c r="M91" s="8">
        <v>9256.8994596456942</v>
      </c>
      <c r="N91" s="70">
        <f t="shared" si="7"/>
        <v>9308.5308217244183</v>
      </c>
      <c r="O91" s="7">
        <v>1E-3</v>
      </c>
      <c r="P91" s="8">
        <v>1E-3</v>
      </c>
      <c r="Q91" s="8">
        <v>2.2407754873552728</v>
      </c>
      <c r="R91" s="170">
        <f t="shared" si="18"/>
        <v>2.2427754873552725</v>
      </c>
      <c r="S91" s="14">
        <v>-8375.824151957604</v>
      </c>
      <c r="T91" s="13">
        <v>251354.15174001476</v>
      </c>
      <c r="U91" s="14">
        <v>93020.315858489426</v>
      </c>
      <c r="V91" s="14">
        <v>88740.223375961985</v>
      </c>
      <c r="W91" s="67">
        <f t="shared" si="9"/>
        <v>104696.25525940786</v>
      </c>
      <c r="X91" s="15">
        <v>10332.917390011236</v>
      </c>
    </row>
    <row r="92" spans="1:24" x14ac:dyDescent="0.3">
      <c r="A92" s="23" t="s">
        <v>2</v>
      </c>
      <c r="B92" s="179">
        <v>2030</v>
      </c>
      <c r="C92" s="7">
        <v>90.68362860215386</v>
      </c>
      <c r="D92" s="8">
        <v>183.96644574059201</v>
      </c>
      <c r="E92" s="8">
        <v>19.619535277361486</v>
      </c>
      <c r="F92" s="170">
        <f t="shared" si="16"/>
        <v>294.26960962010736</v>
      </c>
      <c r="G92" s="9">
        <v>771.55666327210383</v>
      </c>
      <c r="H92" s="7">
        <v>109.9553125916908</v>
      </c>
      <c r="I92" s="8">
        <v>260.26609789921503</v>
      </c>
      <c r="J92" s="8">
        <v>23.635067865777756</v>
      </c>
      <c r="K92" s="170">
        <f t="shared" si="17"/>
        <v>393.85647835668362</v>
      </c>
      <c r="L92" s="8">
        <v>57.891099926727051</v>
      </c>
      <c r="M92" s="8">
        <v>2146.5630419476338</v>
      </c>
      <c r="N92" s="70">
        <f t="shared" si="7"/>
        <v>2204.4541418743606</v>
      </c>
      <c r="O92" s="7">
        <v>1E-3</v>
      </c>
      <c r="P92" s="8">
        <v>1E-3</v>
      </c>
      <c r="Q92" s="8">
        <v>1E-3</v>
      </c>
      <c r="R92" s="170">
        <f t="shared" si="18"/>
        <v>3.0000000000000001E-3</v>
      </c>
      <c r="S92" s="14">
        <v>-1432.8964786022568</v>
      </c>
      <c r="T92" s="13">
        <v>252311.48208678645</v>
      </c>
      <c r="U92" s="14">
        <v>93479.032353016519</v>
      </c>
      <c r="V92" s="14">
        <v>90083.20337596201</v>
      </c>
      <c r="W92" s="67">
        <f t="shared" si="9"/>
        <v>137617.473554697</v>
      </c>
      <c r="X92" s="15">
        <v>10727.719411631606</v>
      </c>
    </row>
    <row r="93" spans="1:24" x14ac:dyDescent="0.3">
      <c r="A93" s="23" t="s">
        <v>3</v>
      </c>
      <c r="B93" s="179">
        <v>2030</v>
      </c>
      <c r="C93" s="7">
        <v>54.253011461989395</v>
      </c>
      <c r="D93" s="8">
        <v>129.59877831246939</v>
      </c>
      <c r="E93" s="8">
        <v>15.826192826300925</v>
      </c>
      <c r="F93" s="170">
        <f t="shared" si="16"/>
        <v>199.67798260075972</v>
      </c>
      <c r="G93" s="9">
        <v>594.91938303844734</v>
      </c>
      <c r="H93" s="7">
        <v>70.322886118812377</v>
      </c>
      <c r="I93" s="8">
        <v>168.53527117849822</v>
      </c>
      <c r="J93" s="8">
        <v>18.27713803844301</v>
      </c>
      <c r="K93" s="170">
        <f t="shared" si="17"/>
        <v>257.1352953357536</v>
      </c>
      <c r="L93" s="8">
        <v>21.586387145906144</v>
      </c>
      <c r="M93" s="8">
        <v>1511.3266417397604</v>
      </c>
      <c r="N93" s="70">
        <f t="shared" si="7"/>
        <v>1532.9130288856666</v>
      </c>
      <c r="O93" s="7">
        <v>1E-3</v>
      </c>
      <c r="P93" s="8">
        <v>1E-3</v>
      </c>
      <c r="Q93" s="8">
        <v>1E-3</v>
      </c>
      <c r="R93" s="170">
        <f t="shared" si="18"/>
        <v>3.0000000000000001E-3</v>
      </c>
      <c r="S93" s="14">
        <v>-642.73544186594972</v>
      </c>
      <c r="T93" s="13">
        <v>254744.77361123794</v>
      </c>
      <c r="U93" s="14">
        <v>94025.679818070756</v>
      </c>
      <c r="V93" s="14">
        <v>89419.813375962025</v>
      </c>
      <c r="W93" s="67">
        <f t="shared" si="9"/>
        <v>137652.70682165129</v>
      </c>
      <c r="X93" s="15">
        <v>11068.840522432054</v>
      </c>
    </row>
    <row r="94" spans="1:24" x14ac:dyDescent="0.3">
      <c r="A94" s="23" t="s">
        <v>4</v>
      </c>
      <c r="B94" s="179">
        <v>2030</v>
      </c>
      <c r="C94" s="7">
        <v>41.796322602564466</v>
      </c>
      <c r="D94" s="8">
        <v>168.10546748057567</v>
      </c>
      <c r="E94" s="8">
        <v>21.541413302629728</v>
      </c>
      <c r="F94" s="170">
        <f t="shared" si="16"/>
        <v>231.44320338576986</v>
      </c>
      <c r="G94" s="9">
        <v>2052.2535869579442</v>
      </c>
      <c r="H94" s="7">
        <v>26.876019324677518</v>
      </c>
      <c r="I94" s="8">
        <v>127.21786496769499</v>
      </c>
      <c r="J94" s="8">
        <v>16.618946557300838</v>
      </c>
      <c r="K94" s="170">
        <f t="shared" si="17"/>
        <v>170.71283084967334</v>
      </c>
      <c r="L94" s="8">
        <v>34.685055404935923</v>
      </c>
      <c r="M94" s="8">
        <v>1798.1979112093977</v>
      </c>
      <c r="N94" s="70">
        <f t="shared" si="7"/>
        <v>1832.8829666143336</v>
      </c>
      <c r="O94" s="7">
        <v>1E-3</v>
      </c>
      <c r="P94" s="8">
        <v>1E-3</v>
      </c>
      <c r="Q94" s="8">
        <v>2.472521533186804</v>
      </c>
      <c r="R94" s="170">
        <f t="shared" si="18"/>
        <v>2.4745215331868038</v>
      </c>
      <c r="S94" s="14">
        <v>-75.885583637658783</v>
      </c>
      <c r="T94" s="13">
        <v>253816.8480118796</v>
      </c>
      <c r="U94" s="14">
        <v>90528.926366309315</v>
      </c>
      <c r="V94" s="14">
        <v>87862.723375962029</v>
      </c>
      <c r="W94" s="67">
        <f t="shared" si="9"/>
        <v>115976.45617999227</v>
      </c>
      <c r="X94" s="15">
        <v>10562.92826035122</v>
      </c>
    </row>
    <row r="95" spans="1:24" x14ac:dyDescent="0.3">
      <c r="A95" s="23" t="s">
        <v>5</v>
      </c>
      <c r="B95" s="179">
        <v>2030</v>
      </c>
      <c r="C95" s="7">
        <v>50.137075580691494</v>
      </c>
      <c r="D95" s="8">
        <v>563.07992364938355</v>
      </c>
      <c r="E95" s="8">
        <v>85.178300278486304</v>
      </c>
      <c r="F95" s="170">
        <f t="shared" si="16"/>
        <v>698.39529950856138</v>
      </c>
      <c r="G95" s="9">
        <v>749.59905166323517</v>
      </c>
      <c r="H95" s="7">
        <v>26.569666153029608</v>
      </c>
      <c r="I95" s="8">
        <v>414.66670790307421</v>
      </c>
      <c r="J95" s="8">
        <v>55.946765254896654</v>
      </c>
      <c r="K95" s="170">
        <f t="shared" si="17"/>
        <v>497.1831393110005</v>
      </c>
      <c r="L95" s="8">
        <v>62.942544153006999</v>
      </c>
      <c r="M95" s="8">
        <v>5877.9925624495017</v>
      </c>
      <c r="N95" s="70">
        <f t="shared" si="7"/>
        <v>5940.9351066025083</v>
      </c>
      <c r="O95" s="7">
        <v>1E-3</v>
      </c>
      <c r="P95" s="8">
        <v>1E-3</v>
      </c>
      <c r="Q95" s="8">
        <v>28.965438396487031</v>
      </c>
      <c r="R95" s="170">
        <f t="shared" si="18"/>
        <v>28.967438396487029</v>
      </c>
      <c r="S95" s="14">
        <v>-5191.3350549392726</v>
      </c>
      <c r="T95" s="13">
        <v>253169.9303687356</v>
      </c>
      <c r="U95" s="14">
        <v>92981.48164169045</v>
      </c>
      <c r="V95" s="14">
        <v>89031.553375962016</v>
      </c>
      <c r="W95" s="67">
        <f t="shared" si="9"/>
        <v>101097.54104866242</v>
      </c>
      <c r="X95" s="15">
        <v>10207.661318431085</v>
      </c>
    </row>
    <row r="96" spans="1:24" ht="16.2" thickBot="1" x14ac:dyDescent="0.35">
      <c r="A96" s="24" t="s">
        <v>6</v>
      </c>
      <c r="B96" s="180">
        <v>2030</v>
      </c>
      <c r="C96" s="16">
        <v>170.7198700805383</v>
      </c>
      <c r="D96" s="17">
        <v>216.96508283688675</v>
      </c>
      <c r="E96" s="17">
        <v>29.316233530292259</v>
      </c>
      <c r="F96" s="171">
        <f>SUM(C96:E96)</f>
        <v>417.00118644771732</v>
      </c>
      <c r="G96" s="18">
        <v>322.75149563341455</v>
      </c>
      <c r="H96" s="16">
        <v>194.00206476694893</v>
      </c>
      <c r="I96" s="17">
        <v>258.17352719384786</v>
      </c>
      <c r="J96" s="17">
        <v>26.092596230672672</v>
      </c>
      <c r="K96" s="171">
        <f>SUM(H96:J96)</f>
        <v>478.26818819146945</v>
      </c>
      <c r="L96" s="17">
        <v>40.817033922380595</v>
      </c>
      <c r="M96" s="17">
        <v>2952.7098234833265</v>
      </c>
      <c r="N96" s="71">
        <f>SUM(L96:M96)</f>
        <v>2993.5268574057072</v>
      </c>
      <c r="O96" s="16">
        <v>1E-3</v>
      </c>
      <c r="P96" s="17">
        <v>1E-3</v>
      </c>
      <c r="Q96" s="17">
        <v>3.4917339267222154</v>
      </c>
      <c r="R96" s="171">
        <f>SUM(O96:Q96)</f>
        <v>3.4937339267222152</v>
      </c>
      <c r="S96" s="20">
        <v>-2670.7743617722927</v>
      </c>
      <c r="T96" s="19">
        <v>252378.32846939258</v>
      </c>
      <c r="U96" s="20">
        <v>91944.709529241605</v>
      </c>
      <c r="V96" s="20">
        <v>89045.414870502951</v>
      </c>
      <c r="W96" s="68">
        <f t="shared" si="9"/>
        <v>156863.94098585879</v>
      </c>
      <c r="X96" s="21">
        <v>10201.44433875112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  <c r="F99" s="123"/>
    </row>
    <row r="100" spans="1:24" s="41" customFormat="1" ht="16.2" thickBot="1" x14ac:dyDescent="0.35">
      <c r="A100" s="39" t="s">
        <v>66</v>
      </c>
      <c r="M100" s="100"/>
    </row>
    <row r="101" spans="1:24" s="41" customFormat="1" ht="16.2" thickBot="1" x14ac:dyDescent="0.35">
      <c r="A101" s="115"/>
      <c r="B101" s="80"/>
      <c r="C101" s="480" t="s">
        <v>26</v>
      </c>
      <c r="D101" s="479"/>
      <c r="E101" s="479"/>
      <c r="F101" s="479"/>
      <c r="G101" s="481"/>
      <c r="H101" s="480" t="s">
        <v>27</v>
      </c>
      <c r="I101" s="479"/>
      <c r="J101" s="479"/>
      <c r="K101" s="479"/>
      <c r="L101" s="479"/>
      <c r="M101" s="479"/>
      <c r="N101" s="481"/>
      <c r="O101" s="480" t="s">
        <v>42</v>
      </c>
      <c r="P101" s="479"/>
      <c r="Q101" s="479"/>
      <c r="R101" s="479"/>
      <c r="S101" s="481"/>
      <c r="T101" s="480" t="s">
        <v>28</v>
      </c>
      <c r="U101" s="479"/>
      <c r="V101" s="479"/>
      <c r="W101" s="479"/>
      <c r="X101" s="481"/>
    </row>
    <row r="102" spans="1:24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72" t="s">
        <v>29</v>
      </c>
    </row>
    <row r="103" spans="1:24" s="41" customFormat="1" ht="16.2" thickBot="1" x14ac:dyDescent="0.35">
      <c r="A103" s="26" t="s">
        <v>24</v>
      </c>
      <c r="B103" s="27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2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72" t="s">
        <v>10</v>
      </c>
      <c r="T103" s="72" t="s">
        <v>20</v>
      </c>
      <c r="U103" s="72" t="s">
        <v>21</v>
      </c>
      <c r="V103" s="72" t="s">
        <v>22</v>
      </c>
      <c r="W103" s="207" t="s">
        <v>40</v>
      </c>
      <c r="X103" s="72" t="s">
        <v>23</v>
      </c>
    </row>
    <row r="104" spans="1:24" x14ac:dyDescent="0.3">
      <c r="A104" s="120" t="s">
        <v>41</v>
      </c>
      <c r="B104" s="58">
        <v>2018</v>
      </c>
      <c r="C104" s="77">
        <f t="shared" ref="C104:L116" si="19">SUMIFS(C$6:C$96,$B$6:$B$96,$B104)</f>
        <v>754.57999192206978</v>
      </c>
      <c r="D104" s="50">
        <f t="shared" si="19"/>
        <v>1059.4367831280679</v>
      </c>
      <c r="E104" s="50">
        <f t="shared" si="19"/>
        <v>97.74707413422972</v>
      </c>
      <c r="F104" s="183">
        <f t="shared" si="19"/>
        <v>1911.7638491843672</v>
      </c>
      <c r="G104" s="50">
        <f t="shared" si="19"/>
        <v>4246.4333566721834</v>
      </c>
      <c r="H104" s="77">
        <f t="shared" si="19"/>
        <v>754.57999192206967</v>
      </c>
      <c r="I104" s="50">
        <f t="shared" si="19"/>
        <v>1059.4367831280683</v>
      </c>
      <c r="J104" s="50">
        <f t="shared" si="19"/>
        <v>95.751636940187382</v>
      </c>
      <c r="K104" s="183">
        <f t="shared" si="19"/>
        <v>1909.7684119903251</v>
      </c>
      <c r="L104" s="50">
        <f t="shared" si="19"/>
        <v>217.21155814113021</v>
      </c>
      <c r="M104" s="50">
        <f t="shared" ref="M104:S116" si="20">SUMIFS(M$6:M$96,$B$6:$B$96,$B104)</f>
        <v>12835.395477989521</v>
      </c>
      <c r="N104" s="204">
        <f t="shared" si="20"/>
        <v>13052.607036130652</v>
      </c>
      <c r="O104" s="49">
        <f t="shared" si="20"/>
        <v>7.0000000000000001E-3</v>
      </c>
      <c r="P104" s="49">
        <f t="shared" si="20"/>
        <v>7.0000000000000001E-3</v>
      </c>
      <c r="Q104" s="49">
        <f t="shared" si="20"/>
        <v>2.0024371940423449</v>
      </c>
      <c r="R104" s="209">
        <f t="shared" si="20"/>
        <v>2.0164371940423451</v>
      </c>
      <c r="S104" s="50">
        <f t="shared" si="20"/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</row>
    <row r="105" spans="1:24" x14ac:dyDescent="0.3">
      <c r="A105" s="152" t="s">
        <v>41</v>
      </c>
      <c r="B105" s="59">
        <v>2019</v>
      </c>
      <c r="C105" s="78">
        <f t="shared" si="19"/>
        <v>777.71486816328286</v>
      </c>
      <c r="D105" s="53">
        <f t="shared" si="19"/>
        <v>1098.9965669557278</v>
      </c>
      <c r="E105" s="53">
        <f t="shared" si="19"/>
        <v>101.09753451488311</v>
      </c>
      <c r="F105" s="184">
        <f t="shared" si="19"/>
        <v>1977.8089696338936</v>
      </c>
      <c r="G105" s="53">
        <f t="shared" si="19"/>
        <v>4272.2781756947679</v>
      </c>
      <c r="H105" s="78">
        <f t="shared" si="19"/>
        <v>777.71486816328286</v>
      </c>
      <c r="I105" s="53">
        <f t="shared" si="19"/>
        <v>1098.9965669557282</v>
      </c>
      <c r="J105" s="53">
        <f t="shared" si="19"/>
        <v>101.09753451488312</v>
      </c>
      <c r="K105" s="184">
        <f t="shared" si="19"/>
        <v>1977.8089696338943</v>
      </c>
      <c r="L105" s="53">
        <f t="shared" si="19"/>
        <v>220.34650318741575</v>
      </c>
      <c r="M105" s="53">
        <f t="shared" si="20"/>
        <v>13413.68209140515</v>
      </c>
      <c r="N105" s="205">
        <f t="shared" si="20"/>
        <v>13634.028594592566</v>
      </c>
      <c r="O105" s="52">
        <f t="shared" si="20"/>
        <v>7.0000000000000001E-3</v>
      </c>
      <c r="P105" s="52">
        <f t="shared" si="20"/>
        <v>7.0000000000000001E-3</v>
      </c>
      <c r="Q105" s="52">
        <f t="shared" si="20"/>
        <v>7.0000000000000001E-3</v>
      </c>
      <c r="R105" s="210">
        <f t="shared" si="20"/>
        <v>2.0999999999999998E-2</v>
      </c>
      <c r="S105" s="53">
        <f t="shared" si="20"/>
        <v>-9361.7434188977968</v>
      </c>
      <c r="T105" s="78">
        <f>SUMPRODUCT(T13:T19,H13:H19)/SUM(H13:H19)</f>
        <v>83873.806859452685</v>
      </c>
      <c r="U105" s="53">
        <f>SUMPRODUCT(U13:U19,I13:I19)/SUM(I13:I19)</f>
        <v>83451.279891348648</v>
      </c>
      <c r="V105" s="53">
        <f>SUMPRODUCT(V13:V19,J13:J19)/SUM(J13:J19)</f>
        <v>85821.761016041899</v>
      </c>
      <c r="W105" s="184">
        <f>SUMPRODUCT(T105:V105,H105:J105)/K105</f>
        <v>83738.595456875773</v>
      </c>
      <c r="X105" s="54">
        <f>SUMPRODUCT(X13:X19,N13:N19)/SUM(N13:N19)</f>
        <v>7400.8825586847297</v>
      </c>
    </row>
    <row r="106" spans="1:24" x14ac:dyDescent="0.3">
      <c r="A106" s="152" t="s">
        <v>41</v>
      </c>
      <c r="B106" s="59">
        <v>2020</v>
      </c>
      <c r="C106" s="78">
        <f t="shared" si="19"/>
        <v>801.81352268981232</v>
      </c>
      <c r="D106" s="53">
        <f t="shared" si="19"/>
        <v>1146.5703782895469</v>
      </c>
      <c r="E106" s="53">
        <f t="shared" si="19"/>
        <v>106.51682347833854</v>
      </c>
      <c r="F106" s="184">
        <f t="shared" si="19"/>
        <v>2054.9007244576978</v>
      </c>
      <c r="G106" s="53">
        <f t="shared" si="19"/>
        <v>4414.6837990785725</v>
      </c>
      <c r="H106" s="78">
        <f t="shared" si="19"/>
        <v>801.81352268981232</v>
      </c>
      <c r="I106" s="53">
        <f t="shared" si="19"/>
        <v>1146.5703782895471</v>
      </c>
      <c r="J106" s="53">
        <f t="shared" si="19"/>
        <v>106.51682347833852</v>
      </c>
      <c r="K106" s="184">
        <f t="shared" si="19"/>
        <v>2054.9007244576978</v>
      </c>
      <c r="L106" s="53">
        <f t="shared" si="19"/>
        <v>225.92758844061416</v>
      </c>
      <c r="M106" s="53">
        <f t="shared" si="20"/>
        <v>14132.052817191428</v>
      </c>
      <c r="N106" s="205">
        <f t="shared" si="20"/>
        <v>14357.980405632043</v>
      </c>
      <c r="O106" s="52">
        <f t="shared" si="20"/>
        <v>7.0000000000000001E-3</v>
      </c>
      <c r="P106" s="52">
        <f t="shared" si="20"/>
        <v>7.0000000000000001E-3</v>
      </c>
      <c r="Q106" s="52">
        <f t="shared" si="20"/>
        <v>7.0000000000000001E-3</v>
      </c>
      <c r="R106" s="210">
        <f t="shared" si="20"/>
        <v>2.0999999999999998E-2</v>
      </c>
      <c r="S106" s="53">
        <f t="shared" si="20"/>
        <v>-9943.2896065534696</v>
      </c>
      <c r="T106" s="78">
        <f>SUMPRODUCT(T20:T26,H20:H26)/SUM(H20:H26)</f>
        <v>88724.321781678154</v>
      </c>
      <c r="U106" s="53">
        <f>SUMPRODUCT(U20:U26,I20:I26)/SUM(I20:I26)</f>
        <v>87043.565926646392</v>
      </c>
      <c r="V106" s="53">
        <f>SUMPRODUCT(V20:V26,J20:J26)/SUM(J20:J26)</f>
        <v>89087.917069543837</v>
      </c>
      <c r="W106" s="184">
        <f t="shared" ref="W106:W115" si="21">SUMPRODUCT(T106:V106,H106:J106)/K106</f>
        <v>87805.359693171733</v>
      </c>
      <c r="X106" s="54">
        <f>SUMPRODUCT(X20:X26,N20:N26)/SUM(N20:N26)</f>
        <v>7618.8852684241492</v>
      </c>
    </row>
    <row r="107" spans="1:24" x14ac:dyDescent="0.3">
      <c r="A107" s="152" t="s">
        <v>41</v>
      </c>
      <c r="B107" s="59">
        <v>2021</v>
      </c>
      <c r="C107" s="78">
        <f t="shared" si="19"/>
        <v>826.52329291544686</v>
      </c>
      <c r="D107" s="53">
        <f t="shared" si="19"/>
        <v>1202.4645406737181</v>
      </c>
      <c r="E107" s="53">
        <f t="shared" si="19"/>
        <v>113.10723885030285</v>
      </c>
      <c r="F107" s="184">
        <f t="shared" si="19"/>
        <v>2142.0950724394679</v>
      </c>
      <c r="G107" s="53">
        <f t="shared" si="19"/>
        <v>4591.064910382689</v>
      </c>
      <c r="H107" s="78">
        <f t="shared" si="19"/>
        <v>826.52329291544663</v>
      </c>
      <c r="I107" s="53">
        <f t="shared" si="19"/>
        <v>1202.4645406737181</v>
      </c>
      <c r="J107" s="53">
        <f t="shared" si="19"/>
        <v>113.10723885030291</v>
      </c>
      <c r="K107" s="184">
        <f t="shared" si="19"/>
        <v>2142.0950724394679</v>
      </c>
      <c r="L107" s="53">
        <f t="shared" si="19"/>
        <v>231.18462798001454</v>
      </c>
      <c r="M107" s="53">
        <f t="shared" si="20"/>
        <v>14881.950726617306</v>
      </c>
      <c r="N107" s="205">
        <f t="shared" si="20"/>
        <v>15113.135354597322</v>
      </c>
      <c r="O107" s="52">
        <f t="shared" si="20"/>
        <v>7.0000000000000001E-3</v>
      </c>
      <c r="P107" s="52">
        <f t="shared" si="20"/>
        <v>7.0000000000000001E-3</v>
      </c>
      <c r="Q107" s="52">
        <f t="shared" si="20"/>
        <v>7.0000000000000001E-3</v>
      </c>
      <c r="R107" s="210">
        <f t="shared" si="20"/>
        <v>2.0999999999999998E-2</v>
      </c>
      <c r="S107" s="53">
        <f t="shared" si="20"/>
        <v>-10522.063444214631</v>
      </c>
      <c r="T107" s="78">
        <f>SUMPRODUCT(T27:T33,H27:H33)/SUM(H27:H33)</f>
        <v>93745.129365139175</v>
      </c>
      <c r="U107" s="53">
        <f>SUMPRODUCT(U27:U33,I27:I33)/SUM(I27:I33)</f>
        <v>90119.322585798829</v>
      </c>
      <c r="V107" s="53">
        <f>SUMPRODUCT(V27:V33,J27:J33)/SUM(J27:J33)</f>
        <v>91623.891153358898</v>
      </c>
      <c r="W107" s="184">
        <f t="shared" si="21"/>
        <v>91597.777672046024</v>
      </c>
      <c r="X107" s="54">
        <f>SUMPRODUCT(X27:X33,N27:N33)/SUM(N27:N33)</f>
        <v>7874.364657370711</v>
      </c>
    </row>
    <row r="108" spans="1:24" x14ac:dyDescent="0.3">
      <c r="A108" s="152" t="s">
        <v>41</v>
      </c>
      <c r="B108" s="59">
        <v>2022</v>
      </c>
      <c r="C108" s="78">
        <f t="shared" si="19"/>
        <v>851.9243209025517</v>
      </c>
      <c r="D108" s="53">
        <f t="shared" si="19"/>
        <v>1267.8163097109855</v>
      </c>
      <c r="E108" s="53">
        <f t="shared" si="19"/>
        <v>121.06308113075283</v>
      </c>
      <c r="F108" s="184">
        <f t="shared" si="19"/>
        <v>2240.80371174429</v>
      </c>
      <c r="G108" s="53">
        <f t="shared" si="19"/>
        <v>4793.3621298982216</v>
      </c>
      <c r="H108" s="78">
        <f t="shared" si="19"/>
        <v>851.92432090255147</v>
      </c>
      <c r="I108" s="53">
        <f t="shared" si="19"/>
        <v>1267.816309710985</v>
      </c>
      <c r="J108" s="53">
        <f t="shared" si="19"/>
        <v>121.06308113075282</v>
      </c>
      <c r="K108" s="184">
        <f t="shared" si="19"/>
        <v>2240.8037117442896</v>
      </c>
      <c r="L108" s="53">
        <f t="shared" si="19"/>
        <v>236.49976214458161</v>
      </c>
      <c r="M108" s="53">
        <f t="shared" si="20"/>
        <v>15685.109233664602</v>
      </c>
      <c r="N108" s="205">
        <f t="shared" si="20"/>
        <v>15921.608995809183</v>
      </c>
      <c r="O108" s="52">
        <f t="shared" si="20"/>
        <v>7.0000000000000001E-3</v>
      </c>
      <c r="P108" s="52">
        <f t="shared" si="20"/>
        <v>7.0000000000000001E-3</v>
      </c>
      <c r="Q108" s="52">
        <f t="shared" si="20"/>
        <v>7.0000000000000001E-3</v>
      </c>
      <c r="R108" s="210">
        <f t="shared" si="20"/>
        <v>2.0999999999999998E-2</v>
      </c>
      <c r="S108" s="53">
        <f t="shared" si="20"/>
        <v>-11128.239865910962</v>
      </c>
      <c r="T108" s="78">
        <f>SUMPRODUCT(T34:T40,H34:H40)/SUM(H34:H40)</f>
        <v>98921.756879496679</v>
      </c>
      <c r="U108" s="53">
        <f>SUMPRODUCT(U34:U40,I34:I40)/SUM(I34:I40)</f>
        <v>92597.643246341308</v>
      </c>
      <c r="V108" s="53">
        <f>SUMPRODUCT(V34:V40,J34:J40)/SUM(J34:J40)</f>
        <v>93343.716908881339</v>
      </c>
      <c r="W108" s="184">
        <f t="shared" si="21"/>
        <v>95042.296546344034</v>
      </c>
      <c r="X108" s="54">
        <f>SUMPRODUCT(X34:X40,N34:N40)/SUM(N34:N40)</f>
        <v>8137.4666284626792</v>
      </c>
    </row>
    <row r="109" spans="1:24" x14ac:dyDescent="0.3">
      <c r="A109" s="152" t="s">
        <v>41</v>
      </c>
      <c r="B109" s="59">
        <v>2023</v>
      </c>
      <c r="C109" s="78">
        <f t="shared" si="19"/>
        <v>878.0632207653714</v>
      </c>
      <c r="D109" s="53">
        <f t="shared" si="19"/>
        <v>1343.911850574166</v>
      </c>
      <c r="E109" s="53">
        <f t="shared" si="19"/>
        <v>130.61827498603967</v>
      </c>
      <c r="F109" s="184">
        <f t="shared" si="19"/>
        <v>2352.5933463255769</v>
      </c>
      <c r="G109" s="53">
        <f t="shared" si="19"/>
        <v>5019.7190352201906</v>
      </c>
      <c r="H109" s="78">
        <f t="shared" si="19"/>
        <v>878.06322076537151</v>
      </c>
      <c r="I109" s="53">
        <f t="shared" si="19"/>
        <v>1343.911850574166</v>
      </c>
      <c r="J109" s="53">
        <f t="shared" si="19"/>
        <v>130.61827498603967</v>
      </c>
      <c r="K109" s="184">
        <f t="shared" si="19"/>
        <v>2352.5933463255774</v>
      </c>
      <c r="L109" s="53">
        <f t="shared" si="19"/>
        <v>241.91242564104769</v>
      </c>
      <c r="M109" s="53">
        <f t="shared" si="20"/>
        <v>16555.19559335841</v>
      </c>
      <c r="N109" s="205">
        <f t="shared" si="20"/>
        <v>16797.108018999461</v>
      </c>
      <c r="O109" s="52">
        <f t="shared" si="20"/>
        <v>7.0000000000000001E-3</v>
      </c>
      <c r="P109" s="52">
        <f t="shared" si="20"/>
        <v>7.0000000000000001E-3</v>
      </c>
      <c r="Q109" s="52">
        <f t="shared" si="20"/>
        <v>7.0000000000000001E-3</v>
      </c>
      <c r="R109" s="210">
        <f t="shared" si="20"/>
        <v>2.0999999999999998E-2</v>
      </c>
      <c r="S109" s="53">
        <f t="shared" si="20"/>
        <v>-11777.381983779267</v>
      </c>
      <c r="T109" s="78">
        <f>SUMPRODUCT(T41:T47,H41:H47)/SUM(H41:H47)</f>
        <v>104244.07058522872</v>
      </c>
      <c r="U109" s="53">
        <f>SUMPRODUCT(U41:U47,I41:I47)/SUM(I41:I47)</f>
        <v>94416.159823946495</v>
      </c>
      <c r="V109" s="53">
        <f>SUMPRODUCT(V41:V47,J41:J47)/SUM(J41:J47)</f>
        <v>94191.625689859153</v>
      </c>
      <c r="W109" s="184">
        <f t="shared" si="21"/>
        <v>98071.784680919081</v>
      </c>
      <c r="X109" s="54">
        <f>SUMPRODUCT(X41:X47,N41:N47)/SUM(N41:N47)</f>
        <v>8395.3295320456018</v>
      </c>
    </row>
    <row r="110" spans="1:24" x14ac:dyDescent="0.3">
      <c r="A110" s="152" t="s">
        <v>41</v>
      </c>
      <c r="B110" s="59">
        <v>2024</v>
      </c>
      <c r="C110" s="78">
        <f t="shared" si="19"/>
        <v>904.9309865601075</v>
      </c>
      <c r="D110" s="53">
        <f t="shared" si="19"/>
        <v>1432.1832782050606</v>
      </c>
      <c r="E110" s="53">
        <f t="shared" si="19"/>
        <v>142.05236859757343</v>
      </c>
      <c r="F110" s="184">
        <f t="shared" si="19"/>
        <v>2479.1666333627413</v>
      </c>
      <c r="G110" s="53">
        <f t="shared" si="19"/>
        <v>5278.5248271048531</v>
      </c>
      <c r="H110" s="78">
        <f t="shared" si="19"/>
        <v>904.93098656010693</v>
      </c>
      <c r="I110" s="53">
        <f t="shared" si="19"/>
        <v>1432.1832782050608</v>
      </c>
      <c r="J110" s="53">
        <f t="shared" si="19"/>
        <v>142.05236859757341</v>
      </c>
      <c r="K110" s="184">
        <f t="shared" si="19"/>
        <v>2479.1666333627418</v>
      </c>
      <c r="L110" s="53">
        <f t="shared" si="19"/>
        <v>246.95150122726602</v>
      </c>
      <c r="M110" s="53">
        <f t="shared" si="20"/>
        <v>17490.482278813532</v>
      </c>
      <c r="N110" s="205">
        <f t="shared" si="20"/>
        <v>17737.433780040799</v>
      </c>
      <c r="O110" s="52">
        <f t="shared" si="20"/>
        <v>7.0000000000000001E-3</v>
      </c>
      <c r="P110" s="52">
        <f t="shared" si="20"/>
        <v>7.0000000000000001E-3</v>
      </c>
      <c r="Q110" s="52">
        <f t="shared" si="20"/>
        <v>7.0000000000000001E-3</v>
      </c>
      <c r="R110" s="210">
        <f t="shared" si="20"/>
        <v>2.0999999999999998E-2</v>
      </c>
      <c r="S110" s="53">
        <f t="shared" si="20"/>
        <v>-12458.901952935945</v>
      </c>
      <c r="T110" s="78">
        <f>SUMPRODUCT(T48:T54,H48:H54)/SUM(H48:H54)</f>
        <v>109710.48412190929</v>
      </c>
      <c r="U110" s="53">
        <f>SUMPRODUCT(U48:U54,I48:I54)/SUM(I48:I54)</f>
        <v>95538.479522378868</v>
      </c>
      <c r="V110" s="53">
        <f>SUMPRODUCT(V48:V54,J48:J54)/SUM(J48:J54)</f>
        <v>94150.062026405765</v>
      </c>
      <c r="W110" s="184">
        <f t="shared" si="21"/>
        <v>100631.90807209849</v>
      </c>
      <c r="X110" s="54">
        <f>SUMPRODUCT(X48:X54,N48:N54)/SUM(N48:N54)</f>
        <v>8662.9839790514452</v>
      </c>
    </row>
    <row r="111" spans="1:24" x14ac:dyDescent="0.3">
      <c r="A111" s="152" t="s">
        <v>41</v>
      </c>
      <c r="B111" s="59">
        <v>2025</v>
      </c>
      <c r="C111" s="78">
        <f t="shared" si="19"/>
        <v>932.54743291140869</v>
      </c>
      <c r="D111" s="53">
        <f t="shared" si="19"/>
        <v>1534.4107120577901</v>
      </c>
      <c r="E111" s="53">
        <f t="shared" si="19"/>
        <v>155.72134095532334</v>
      </c>
      <c r="F111" s="184">
        <f t="shared" si="19"/>
        <v>2622.6794859245224</v>
      </c>
      <c r="G111" s="53">
        <f t="shared" si="19"/>
        <v>5573.6790683270428</v>
      </c>
      <c r="H111" s="78">
        <f t="shared" si="19"/>
        <v>932.54743291140903</v>
      </c>
      <c r="I111" s="53">
        <f t="shared" si="19"/>
        <v>1534.4107120577896</v>
      </c>
      <c r="J111" s="53">
        <f t="shared" si="19"/>
        <v>155.7213409553234</v>
      </c>
      <c r="K111" s="184">
        <f t="shared" si="19"/>
        <v>2622.6794859245224</v>
      </c>
      <c r="L111" s="53">
        <f t="shared" si="19"/>
        <v>251.48461990766447</v>
      </c>
      <c r="M111" s="53">
        <f t="shared" si="20"/>
        <v>18499.659618849393</v>
      </c>
      <c r="N111" s="205">
        <f t="shared" si="20"/>
        <v>18751.144238757053</v>
      </c>
      <c r="O111" s="52">
        <f t="shared" si="20"/>
        <v>7.0000000000000001E-3</v>
      </c>
      <c r="P111" s="52">
        <f t="shared" si="20"/>
        <v>7.0000000000000001E-3</v>
      </c>
      <c r="Q111" s="52">
        <f t="shared" si="20"/>
        <v>7.0000000000000001E-3</v>
      </c>
      <c r="R111" s="210">
        <f t="shared" si="20"/>
        <v>2.0999999999999998E-2</v>
      </c>
      <c r="S111" s="53">
        <f t="shared" si="20"/>
        <v>-13177.458170430011</v>
      </c>
      <c r="T111" s="78">
        <f>SUMPRODUCT(T55:T61,H55:H61)/SUM(H55:H61)</f>
        <v>115313.4235140845</v>
      </c>
      <c r="U111" s="53">
        <f>SUMPRODUCT(U55:U61,I55:I61)/SUM(I55:I61)</f>
        <v>95940.554967057309</v>
      </c>
      <c r="V111" s="53">
        <f>SUMPRODUCT(V55:V61,J55:J61)/SUM(J55:J61)</f>
        <v>93222.746699893571</v>
      </c>
      <c r="W111" s="184">
        <f t="shared" si="21"/>
        <v>102667.605747957</v>
      </c>
      <c r="X111" s="54">
        <f>SUMPRODUCT(X55:X61,N55:N61)/SUM(N55:N61)</f>
        <v>8940.8079897800762</v>
      </c>
    </row>
    <row r="112" spans="1:24" x14ac:dyDescent="0.3">
      <c r="A112" s="152" t="s">
        <v>41</v>
      </c>
      <c r="B112" s="59">
        <v>2026</v>
      </c>
      <c r="C112" s="78">
        <f t="shared" si="19"/>
        <v>897.64391804891409</v>
      </c>
      <c r="D112" s="53">
        <f t="shared" si="19"/>
        <v>1653.6657722355569</v>
      </c>
      <c r="E112" s="53">
        <f t="shared" si="19"/>
        <v>172.22367156418775</v>
      </c>
      <c r="F112" s="184">
        <f t="shared" si="19"/>
        <v>2723.5333618486588</v>
      </c>
      <c r="G112" s="53">
        <f t="shared" si="19"/>
        <v>5922.9045341084175</v>
      </c>
      <c r="H112" s="78">
        <f t="shared" si="19"/>
        <v>897.64391804891397</v>
      </c>
      <c r="I112" s="53">
        <f t="shared" si="19"/>
        <v>1653.6657722355574</v>
      </c>
      <c r="J112" s="53">
        <f t="shared" si="19"/>
        <v>172.2236715641877</v>
      </c>
      <c r="K112" s="184">
        <f t="shared" si="19"/>
        <v>2723.5333618486593</v>
      </c>
      <c r="L112" s="53">
        <f t="shared" si="19"/>
        <v>262.52757799979338</v>
      </c>
      <c r="M112" s="53">
        <f t="shared" si="20"/>
        <v>19559.949640259212</v>
      </c>
      <c r="N112" s="205">
        <f t="shared" si="20"/>
        <v>19822.477218259002</v>
      </c>
      <c r="O112" s="52">
        <f t="shared" si="20"/>
        <v>7.0000000000000001E-3</v>
      </c>
      <c r="P112" s="52">
        <f t="shared" si="20"/>
        <v>7.0000000000000001E-3</v>
      </c>
      <c r="Q112" s="52">
        <f t="shared" si="20"/>
        <v>7.0000000000000001E-3</v>
      </c>
      <c r="R112" s="210">
        <f t="shared" si="20"/>
        <v>2.0999999999999998E-2</v>
      </c>
      <c r="S112" s="53">
        <f t="shared" si="20"/>
        <v>-13899.565684150584</v>
      </c>
      <c r="T112" s="78">
        <f>SUMPRODUCT(T62:T68,H62:H68)/SUM(H62:H68)</f>
        <v>131968.19915084753</v>
      </c>
      <c r="U112" s="53">
        <f>SUMPRODUCT(U62:U68,I62:I68)/SUM(I62:I68)</f>
        <v>96409.995506287698</v>
      </c>
      <c r="V112" s="53">
        <f>SUMPRODUCT(V62:V68,J62:J68)/SUM(J62:J68)</f>
        <v>92161.457022789997</v>
      </c>
      <c r="W112" s="184">
        <f t="shared" si="21"/>
        <v>107860.89483388224</v>
      </c>
      <c r="X112" s="54">
        <f>SUMPRODUCT(X62:X68,N62:N68)/SUM(N62:N68)</f>
        <v>9215.6529419495473</v>
      </c>
    </row>
    <row r="113" spans="1:29" x14ac:dyDescent="0.3">
      <c r="A113" s="152" t="s">
        <v>41</v>
      </c>
      <c r="B113" s="59">
        <v>2027</v>
      </c>
      <c r="C113" s="78">
        <f t="shared" si="19"/>
        <v>856.50785415385167</v>
      </c>
      <c r="D113" s="53">
        <f t="shared" si="19"/>
        <v>1791.9030904841004</v>
      </c>
      <c r="E113" s="53">
        <f t="shared" si="19"/>
        <v>192.03399496467836</v>
      </c>
      <c r="F113" s="184">
        <f t="shared" si="19"/>
        <v>2840.4449396026298</v>
      </c>
      <c r="G113" s="53">
        <f t="shared" si="19"/>
        <v>6323.4164178039364</v>
      </c>
      <c r="H113" s="78">
        <f t="shared" si="19"/>
        <v>856.50785415385167</v>
      </c>
      <c r="I113" s="53">
        <f t="shared" si="19"/>
        <v>1791.9030904841006</v>
      </c>
      <c r="J113" s="53">
        <f t="shared" si="19"/>
        <v>192.00610379185207</v>
      </c>
      <c r="K113" s="184">
        <f t="shared" si="19"/>
        <v>2840.4170484298047</v>
      </c>
      <c r="L113" s="53">
        <f t="shared" si="19"/>
        <v>274.99543646746736</v>
      </c>
      <c r="M113" s="53">
        <f t="shared" si="20"/>
        <v>20771.481981948949</v>
      </c>
      <c r="N113" s="205">
        <f t="shared" si="20"/>
        <v>21046.477418416416</v>
      </c>
      <c r="O113" s="52">
        <f t="shared" si="20"/>
        <v>7.0000000000000001E-3</v>
      </c>
      <c r="P113" s="52">
        <f t="shared" si="20"/>
        <v>7.0000000000000001E-3</v>
      </c>
      <c r="Q113" s="52">
        <f t="shared" si="20"/>
        <v>3.4891172826274679E-2</v>
      </c>
      <c r="R113" s="210">
        <f t="shared" si="20"/>
        <v>4.8891172826274684E-2</v>
      </c>
      <c r="S113" s="53">
        <f t="shared" si="20"/>
        <v>-14723.054000612479</v>
      </c>
      <c r="T113" s="78">
        <f>SUMPRODUCT(T69:T75,H69:H75)/SUM(H69:H75)</f>
        <v>152568.73476325802</v>
      </c>
      <c r="U113" s="53">
        <f>SUMPRODUCT(U69:U75,I69:I75)/SUM(I69:I75)</f>
        <v>96266.721780955457</v>
      </c>
      <c r="V113" s="53">
        <f>SUMPRODUCT(V69:V75,J69:J75)/SUM(J69:J75)</f>
        <v>90357.216345593057</v>
      </c>
      <c r="W113" s="184">
        <f t="shared" si="21"/>
        <v>112844.729308429</v>
      </c>
      <c r="X113" s="54">
        <f>SUMPRODUCT(X69:X75,N69:N75)/SUM(N69:N75)</f>
        <v>9500.4796423500211</v>
      </c>
    </row>
    <row r="114" spans="1:29" x14ac:dyDescent="0.3">
      <c r="A114" s="152" t="s">
        <v>41</v>
      </c>
      <c r="B114" s="59">
        <v>2028</v>
      </c>
      <c r="C114" s="78">
        <f t="shared" si="19"/>
        <v>810.61276606520096</v>
      </c>
      <c r="D114" s="53">
        <f t="shared" si="19"/>
        <v>1952.6960946242134</v>
      </c>
      <c r="E114" s="53">
        <f t="shared" si="19"/>
        <v>219.38583708805922</v>
      </c>
      <c r="F114" s="184">
        <f t="shared" si="19"/>
        <v>2982.6946977774737</v>
      </c>
      <c r="G114" s="53">
        <f t="shared" si="19"/>
        <v>6724.677554353967</v>
      </c>
      <c r="H114" s="78">
        <f t="shared" si="19"/>
        <v>810.6127660652005</v>
      </c>
      <c r="I114" s="53">
        <f t="shared" si="19"/>
        <v>1952.6960946242134</v>
      </c>
      <c r="J114" s="53">
        <f t="shared" si="19"/>
        <v>212.30026249665445</v>
      </c>
      <c r="K114" s="184">
        <f t="shared" si="19"/>
        <v>2975.6091231860687</v>
      </c>
      <c r="L114" s="53">
        <f t="shared" si="19"/>
        <v>292.24387195643124</v>
      </c>
      <c r="M114" s="53">
        <f t="shared" si="20"/>
        <v>22325.568338436224</v>
      </c>
      <c r="N114" s="205">
        <f t="shared" si="20"/>
        <v>22617.812210392654</v>
      </c>
      <c r="O114" s="52">
        <f t="shared" si="20"/>
        <v>7.0000000000000001E-3</v>
      </c>
      <c r="P114" s="52">
        <f t="shared" si="20"/>
        <v>7.0000000000000001E-3</v>
      </c>
      <c r="Q114" s="52">
        <f t="shared" si="20"/>
        <v>7.0925745914047971</v>
      </c>
      <c r="R114" s="210">
        <f t="shared" si="20"/>
        <v>7.1065745914047964</v>
      </c>
      <c r="S114" s="53">
        <f t="shared" si="20"/>
        <v>-15893.12765603869</v>
      </c>
      <c r="T114" s="78">
        <f>SUMPRODUCT(T76:T82,H76:H82)/SUM(H76:H82)</f>
        <v>178415.23024661461</v>
      </c>
      <c r="U114" s="53">
        <f>SUMPRODUCT(U76:U82,I76:I82)/SUM(I76:I82)</f>
        <v>95679.134439367495</v>
      </c>
      <c r="V114" s="53">
        <f>SUMPRODUCT(V76:V82,J76:J82)/SUM(J76:J82)</f>
        <v>89701.231273671423</v>
      </c>
      <c r="W114" s="184">
        <f t="shared" si="21"/>
        <v>117791.52297581595</v>
      </c>
      <c r="X114" s="54">
        <f>SUMPRODUCT(X76:X82,N76:N82)/SUM(N76:N82)</f>
        <v>9754.4748067038508</v>
      </c>
    </row>
    <row r="115" spans="1:29" x14ac:dyDescent="0.3">
      <c r="A115" s="152" t="s">
        <v>41</v>
      </c>
      <c r="B115" s="59">
        <v>2029</v>
      </c>
      <c r="C115" s="78">
        <f t="shared" si="19"/>
        <v>760.12160004139923</v>
      </c>
      <c r="D115" s="53">
        <f t="shared" si="19"/>
        <v>2139.4847473800505</v>
      </c>
      <c r="E115" s="53">
        <f t="shared" si="19"/>
        <v>255.33920167798976</v>
      </c>
      <c r="F115" s="184">
        <f t="shared" si="19"/>
        <v>3154.9455490994396</v>
      </c>
      <c r="G115" s="53">
        <f t="shared" si="19"/>
        <v>7251.779001323348</v>
      </c>
      <c r="H115" s="78">
        <f t="shared" si="19"/>
        <v>760.12160004139923</v>
      </c>
      <c r="I115" s="53">
        <f t="shared" si="19"/>
        <v>2139.4847473800505</v>
      </c>
      <c r="J115" s="53">
        <f t="shared" si="19"/>
        <v>234.26768765480352</v>
      </c>
      <c r="K115" s="184">
        <f t="shared" si="19"/>
        <v>3133.8740350762537</v>
      </c>
      <c r="L115" s="53">
        <f t="shared" si="19"/>
        <v>311.80510373476272</v>
      </c>
      <c r="M115" s="53">
        <f t="shared" si="20"/>
        <v>24160.953830395498</v>
      </c>
      <c r="N115" s="205">
        <f t="shared" si="20"/>
        <v>24472.758934130259</v>
      </c>
      <c r="O115" s="52">
        <f t="shared" si="20"/>
        <v>7.0000000000000001E-3</v>
      </c>
      <c r="P115" s="52">
        <f t="shared" si="20"/>
        <v>7.0000000000000001E-3</v>
      </c>
      <c r="Q115" s="52">
        <f t="shared" si="20"/>
        <v>21.078514023186237</v>
      </c>
      <c r="R115" s="210">
        <f t="shared" si="20"/>
        <v>21.092514023186236</v>
      </c>
      <c r="S115" s="53">
        <f t="shared" si="20"/>
        <v>-17220.972932806912</v>
      </c>
      <c r="T115" s="78">
        <f t="shared" ref="T115:V116" si="22">SUMPRODUCT(T83:T89,H83:H89)/SUM(H83:H89)</f>
        <v>210826.96316854795</v>
      </c>
      <c r="U115" s="53">
        <f t="shared" si="22"/>
        <v>94552.607705903429</v>
      </c>
      <c r="V115" s="53">
        <f t="shared" si="22"/>
        <v>89452.40095276713</v>
      </c>
      <c r="W115" s="184">
        <f t="shared" si="21"/>
        <v>122373.71171313824</v>
      </c>
      <c r="X115" s="54">
        <f>SUMPRODUCT(X83:X89,N83:N89)/SUM(N83:N89)</f>
        <v>10063.446868975441</v>
      </c>
    </row>
    <row r="116" spans="1:29" ht="16.2" thickBot="1" x14ac:dyDescent="0.35">
      <c r="A116" s="153" t="s">
        <v>41</v>
      </c>
      <c r="B116" s="60">
        <v>2030</v>
      </c>
      <c r="C116" s="79">
        <f t="shared" si="19"/>
        <v>706.51807184998381</v>
      </c>
      <c r="D116" s="56">
        <f t="shared" si="19"/>
        <v>2356.9821070958869</v>
      </c>
      <c r="E116" s="56">
        <f t="shared" si="19"/>
        <v>300.78532624680139</v>
      </c>
      <c r="F116" s="185">
        <f t="shared" si="19"/>
        <v>3364.2855051926717</v>
      </c>
      <c r="G116" s="56">
        <f t="shared" si="19"/>
        <v>7868.0961485161897</v>
      </c>
      <c r="H116" s="79">
        <f t="shared" si="19"/>
        <v>706.51807184998404</v>
      </c>
      <c r="I116" s="56">
        <f t="shared" si="19"/>
        <v>2356.9821070958869</v>
      </c>
      <c r="J116" s="56">
        <f t="shared" si="19"/>
        <v>259.55218261667801</v>
      </c>
      <c r="K116" s="185">
        <f t="shared" si="19"/>
        <v>3323.0523615625489</v>
      </c>
      <c r="L116" s="56">
        <f t="shared" si="19"/>
        <v>334.58101313630647</v>
      </c>
      <c r="M116" s="56">
        <f t="shared" si="20"/>
        <v>26367.747943211223</v>
      </c>
      <c r="N116" s="206">
        <f t="shared" si="20"/>
        <v>26702.328956347534</v>
      </c>
      <c r="O116" s="55">
        <f t="shared" si="20"/>
        <v>7.0000000000000001E-3</v>
      </c>
      <c r="P116" s="55">
        <f t="shared" si="20"/>
        <v>7.0000000000000001E-3</v>
      </c>
      <c r="Q116" s="55">
        <f t="shared" si="20"/>
        <v>41.240143630123413</v>
      </c>
      <c r="R116" s="211">
        <f t="shared" si="20"/>
        <v>41.254143630123409</v>
      </c>
      <c r="S116" s="56">
        <f t="shared" si="20"/>
        <v>-18834.225807831343</v>
      </c>
      <c r="T116" s="79">
        <f t="shared" si="22"/>
        <v>221372.94862699095</v>
      </c>
      <c r="U116" s="56">
        <f t="shared" si="22"/>
        <v>94419.550606108125</v>
      </c>
      <c r="V116" s="56">
        <f t="shared" si="22"/>
        <v>89339.079101116557</v>
      </c>
      <c r="W116" s="185">
        <f t="shared" ref="W116" si="23">SUMPRODUCT(T116:V116,H116:J116)/K116</f>
        <v>121014.44376485437</v>
      </c>
      <c r="X116" s="57">
        <f>SUMPRODUCT(X84:X90,N84:N90)/SUM(N84:N90)</f>
        <v>10106.384697736697</v>
      </c>
    </row>
    <row r="117" spans="1:29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</row>
    <row r="118" spans="1:29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</row>
    <row r="119" spans="1:29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</row>
    <row r="120" spans="1:29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O101:S101"/>
    <mergeCell ref="T101:X101"/>
    <mergeCell ref="C101:G101"/>
    <mergeCell ref="H101:N101"/>
    <mergeCell ref="C3:G3"/>
    <mergeCell ref="H3:N3"/>
    <mergeCell ref="O3:S3"/>
    <mergeCell ref="T3:X3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1"/>
  <sheetViews>
    <sheetView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.6" x14ac:dyDescent="0.3"/>
  <cols>
    <col min="1" max="1" width="6.5" style="25" customWidth="1"/>
    <col min="2" max="2" width="5.8984375" style="25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6" width="6.19921875" style="1" bestFit="1" customWidth="1"/>
    <col min="7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6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customWidth="1"/>
    <col min="25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8" x14ac:dyDescent="0.3">
      <c r="A1" s="28" t="s">
        <v>193</v>
      </c>
    </row>
    <row r="2" spans="1:28" ht="16.2" thickBot="1" x14ac:dyDescent="0.35">
      <c r="A2" s="39" t="s">
        <v>192</v>
      </c>
    </row>
    <row r="3" spans="1:28" ht="16.2" thickBot="1" x14ac:dyDescent="0.35">
      <c r="A3" s="34"/>
      <c r="B3" s="31"/>
      <c r="C3" s="480" t="s">
        <v>26</v>
      </c>
      <c r="D3" s="479"/>
      <c r="E3" s="479"/>
      <c r="F3" s="479"/>
      <c r="G3" s="481"/>
      <c r="H3" s="480" t="s">
        <v>27</v>
      </c>
      <c r="I3" s="479"/>
      <c r="J3" s="479"/>
      <c r="K3" s="479"/>
      <c r="L3" s="479"/>
      <c r="M3" s="479"/>
      <c r="N3" s="481"/>
      <c r="O3" s="480" t="s">
        <v>42</v>
      </c>
      <c r="P3" s="479"/>
      <c r="Q3" s="479"/>
      <c r="R3" s="479"/>
      <c r="S3" s="481"/>
      <c r="T3" s="480" t="s">
        <v>28</v>
      </c>
      <c r="U3" s="479"/>
      <c r="V3" s="479"/>
      <c r="W3" s="479"/>
      <c r="X3" s="481"/>
    </row>
    <row r="4" spans="1:28" ht="16.2" thickBot="1" x14ac:dyDescent="0.35">
      <c r="A4" s="35"/>
      <c r="B4" s="33"/>
      <c r="C4" s="29" t="s">
        <v>30</v>
      </c>
      <c r="D4" s="29" t="s">
        <v>31</v>
      </c>
      <c r="E4" s="29" t="s">
        <v>32</v>
      </c>
      <c r="F4" s="181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181" t="s">
        <v>33</v>
      </c>
      <c r="L4" s="3" t="s">
        <v>34</v>
      </c>
      <c r="M4" s="29" t="s">
        <v>35</v>
      </c>
      <c r="N4" s="181" t="s">
        <v>43</v>
      </c>
      <c r="O4" s="29" t="s">
        <v>30</v>
      </c>
      <c r="P4" s="29" t="s">
        <v>31</v>
      </c>
      <c r="Q4" s="29" t="s">
        <v>32</v>
      </c>
      <c r="R4" s="181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181" t="s">
        <v>33</v>
      </c>
      <c r="X4" s="29" t="s">
        <v>29</v>
      </c>
    </row>
    <row r="5" spans="1:28" ht="16.2" thickBot="1" x14ac:dyDescent="0.35">
      <c r="A5" s="36" t="s">
        <v>65</v>
      </c>
      <c r="B5" s="203" t="s">
        <v>25</v>
      </c>
      <c r="C5" s="37" t="s">
        <v>11</v>
      </c>
      <c r="D5" s="37" t="s">
        <v>12</v>
      </c>
      <c r="E5" s="37" t="s">
        <v>13</v>
      </c>
      <c r="F5" s="182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182" t="s">
        <v>38</v>
      </c>
      <c r="L5" s="172" t="s">
        <v>18</v>
      </c>
      <c r="M5" s="174" t="s">
        <v>19</v>
      </c>
      <c r="N5" s="186" t="s">
        <v>37</v>
      </c>
      <c r="O5" s="37" t="s">
        <v>7</v>
      </c>
      <c r="P5" s="37" t="s">
        <v>8</v>
      </c>
      <c r="Q5" s="37" t="s">
        <v>9</v>
      </c>
      <c r="R5" s="186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186" t="s">
        <v>40</v>
      </c>
      <c r="X5" s="37" t="s">
        <v>23</v>
      </c>
      <c r="AB5" s="122"/>
    </row>
    <row r="6" spans="1:28" x14ac:dyDescent="0.3">
      <c r="A6" s="22" t="s">
        <v>0</v>
      </c>
      <c r="B6" s="178">
        <v>2018</v>
      </c>
      <c r="C6" s="4">
        <v>220.27144153331335</v>
      </c>
      <c r="D6" s="5">
        <v>78.745003511188145</v>
      </c>
      <c r="E6" s="5">
        <v>8.566474183914492</v>
      </c>
      <c r="F6" s="175">
        <f t="shared" ref="F6:F37" si="0">SUM(C6:E6)</f>
        <v>307.58291922841596</v>
      </c>
      <c r="G6" s="5">
        <v>1561.993503385861</v>
      </c>
      <c r="H6" s="4">
        <v>206.54423966882203</v>
      </c>
      <c r="I6" s="5">
        <v>77.349103907877819</v>
      </c>
      <c r="J6" s="5">
        <v>8.4297745249086979</v>
      </c>
      <c r="K6" s="175">
        <f t="shared" ref="K6:K37" si="1">SUM(H6:J6)</f>
        <v>292.32311810160854</v>
      </c>
      <c r="L6" s="5">
        <v>46.752826129324227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1.0403319791417218E-2</v>
      </c>
      <c r="R6" s="169">
        <f>SUM(O6:Q6)</f>
        <v>1.2403319791417218E-2</v>
      </c>
      <c r="S6" s="11">
        <v>-245.98733272028917</v>
      </c>
      <c r="T6" s="10">
        <v>76994.711518395969</v>
      </c>
      <c r="U6" s="11">
        <v>79620.37074439456</v>
      </c>
      <c r="V6" s="11">
        <v>82438.713899472627</v>
      </c>
      <c r="W6" s="66">
        <f>SUMPRODUCT(T6:V6,H6:J6)/K6</f>
        <v>77846.454283391518</v>
      </c>
      <c r="X6" s="12">
        <v>7357.4300927930281</v>
      </c>
      <c r="AA6" s="122"/>
      <c r="AB6" s="122"/>
    </row>
    <row r="7" spans="1:28" x14ac:dyDescent="0.3">
      <c r="A7" s="23" t="s">
        <v>1</v>
      </c>
      <c r="B7" s="179">
        <v>2018</v>
      </c>
      <c r="C7" s="7">
        <v>95.48810102722291</v>
      </c>
      <c r="D7" s="8">
        <v>414.04894000327272</v>
      </c>
      <c r="E7" s="8">
        <v>33.830309604790386</v>
      </c>
      <c r="F7" s="176">
        <f t="shared" si="0"/>
        <v>543.36735063528602</v>
      </c>
      <c r="G7" s="8">
        <v>332.10403618883595</v>
      </c>
      <c r="H7" s="7">
        <v>95.065742750544629</v>
      </c>
      <c r="I7" s="8">
        <v>421.23042051868015</v>
      </c>
      <c r="J7" s="8">
        <v>33.888387268538111</v>
      </c>
      <c r="K7" s="176">
        <f t="shared" si="1"/>
        <v>550.18455053776279</v>
      </c>
      <c r="L7" s="8">
        <v>49.94774199522189</v>
      </c>
      <c r="M7" s="8">
        <v>4003.5527529301157</v>
      </c>
      <c r="N7" s="74">
        <f t="shared" si="2"/>
        <v>4053.5004949253375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-3721.3954587365006</v>
      </c>
      <c r="T7" s="13">
        <v>78269.678446868464</v>
      </c>
      <c r="U7" s="14">
        <v>79642.820568727446</v>
      </c>
      <c r="V7" s="14">
        <v>83710.933407883742</v>
      </c>
      <c r="W7" s="67">
        <f t="shared" ref="W7:W70" si="3">SUMPRODUCT(T7:V7,H7:J7)/K7</f>
        <v>79656.13066189838</v>
      </c>
      <c r="X7" s="15">
        <v>6993.2141258114571</v>
      </c>
    </row>
    <row r="8" spans="1:28" x14ac:dyDescent="0.3">
      <c r="A8" s="23" t="s">
        <v>2</v>
      </c>
      <c r="B8" s="179">
        <v>2018</v>
      </c>
      <c r="C8" s="7">
        <v>97.043212590161858</v>
      </c>
      <c r="D8" s="8">
        <v>82.8119700845659</v>
      </c>
      <c r="E8" s="8">
        <v>6.4309587999049436</v>
      </c>
      <c r="F8" s="176">
        <f t="shared" si="0"/>
        <v>186.2861414746327</v>
      </c>
      <c r="G8" s="8">
        <v>430.27491767376745</v>
      </c>
      <c r="H8" s="7">
        <v>101.39359082091111</v>
      </c>
      <c r="I8" s="8">
        <v>88.501306752352946</v>
      </c>
      <c r="J8" s="8">
        <v>6.7414787438819701</v>
      </c>
      <c r="K8" s="176">
        <f t="shared" si="1"/>
        <v>196.63637631714604</v>
      </c>
      <c r="L8" s="8">
        <v>30.359288697347203</v>
      </c>
      <c r="M8" s="8">
        <v>1182.1128043851913</v>
      </c>
      <c r="N8" s="74">
        <f t="shared" si="2"/>
        <v>1212.4720930825385</v>
      </c>
      <c r="O8" s="8">
        <v>1E-3</v>
      </c>
      <c r="P8" s="8">
        <v>1E-3</v>
      </c>
      <c r="Q8" s="8">
        <v>1E-3</v>
      </c>
      <c r="R8" s="170">
        <f t="shared" ref="R8:R71" si="4">SUM(O8:Q8)</f>
        <v>3.0000000000000001E-3</v>
      </c>
      <c r="S8" s="14">
        <v>-782.19617540877118</v>
      </c>
      <c r="T8" s="13">
        <v>79612.218468440959</v>
      </c>
      <c r="U8" s="14">
        <v>80542.744492645958</v>
      </c>
      <c r="V8" s="14">
        <v>85054.8072214719</v>
      </c>
      <c r="W8" s="67">
        <f t="shared" si="3"/>
        <v>80217.619502212372</v>
      </c>
      <c r="X8" s="15">
        <v>7388.6490268978041</v>
      </c>
    </row>
    <row r="9" spans="1:28" x14ac:dyDescent="0.3">
      <c r="A9" s="23" t="s">
        <v>3</v>
      </c>
      <c r="B9" s="179">
        <v>2018</v>
      </c>
      <c r="C9" s="7">
        <v>58.980659438163073</v>
      </c>
      <c r="D9" s="8">
        <v>58.138044069897646</v>
      </c>
      <c r="E9" s="8">
        <v>5.147024208227311</v>
      </c>
      <c r="F9" s="176">
        <f t="shared" si="0"/>
        <v>122.26572771628803</v>
      </c>
      <c r="G9" s="8">
        <v>312.95915404968321</v>
      </c>
      <c r="H9" s="7">
        <v>73.273547456555377</v>
      </c>
      <c r="I9" s="8">
        <v>76.396207453537386</v>
      </c>
      <c r="J9" s="8">
        <v>6.6961833275157927</v>
      </c>
      <c r="K9" s="176">
        <f t="shared" si="1"/>
        <v>156.36593823760856</v>
      </c>
      <c r="L9" s="8">
        <v>18.402649429558512</v>
      </c>
      <c r="M9" s="8">
        <v>787.98536010137286</v>
      </c>
      <c r="N9" s="74">
        <f t="shared" si="2"/>
        <v>806.38800953093141</v>
      </c>
      <c r="O9" s="8">
        <v>1E-3</v>
      </c>
      <c r="P9" s="8">
        <v>1E-3</v>
      </c>
      <c r="Q9" s="8">
        <v>1E-3</v>
      </c>
      <c r="R9" s="170">
        <f t="shared" si="4"/>
        <v>3.0000000000000001E-3</v>
      </c>
      <c r="S9" s="14">
        <v>-321.35190063861182</v>
      </c>
      <c r="T9" s="13">
        <v>82538.734659109075</v>
      </c>
      <c r="U9" s="14">
        <v>80704.781294578162</v>
      </c>
      <c r="V9" s="14">
        <v>83859.823210750415</v>
      </c>
      <c r="W9" s="67">
        <f t="shared" si="3"/>
        <v>81699.28821672796</v>
      </c>
      <c r="X9" s="15">
        <v>7730.6606277324245</v>
      </c>
    </row>
    <row r="10" spans="1:28" x14ac:dyDescent="0.3">
      <c r="A10" s="23" t="s">
        <v>4</v>
      </c>
      <c r="B10" s="179">
        <v>2018</v>
      </c>
      <c r="C10" s="7">
        <v>45.125638719458493</v>
      </c>
      <c r="D10" s="8">
        <v>75.318898027449563</v>
      </c>
      <c r="E10" s="8">
        <v>7.0154824615355214</v>
      </c>
      <c r="F10" s="176">
        <f t="shared" si="0"/>
        <v>127.46001920844358</v>
      </c>
      <c r="G10" s="8">
        <v>1057.9985190946586</v>
      </c>
      <c r="H10" s="7">
        <v>33.471229836622044</v>
      </c>
      <c r="I10" s="8">
        <v>59.314386873693344</v>
      </c>
      <c r="J10" s="8">
        <v>5.4653074309244349</v>
      </c>
      <c r="K10" s="176">
        <f t="shared" si="1"/>
        <v>98.250924141239835</v>
      </c>
      <c r="L10" s="8">
        <v>15.41149788713402</v>
      </c>
      <c r="M10" s="8">
        <v>870.51106636488817</v>
      </c>
      <c r="N10" s="74">
        <f t="shared" si="2"/>
        <v>885.9225642520222</v>
      </c>
      <c r="O10" s="8">
        <v>1E-3</v>
      </c>
      <c r="P10" s="8">
        <v>1E-3</v>
      </c>
      <c r="Q10" s="8">
        <v>2.015911322605585E-3</v>
      </c>
      <c r="R10" s="170">
        <f t="shared" si="4"/>
        <v>4.0159113226055851E-3</v>
      </c>
      <c r="S10" s="14">
        <v>1E-3</v>
      </c>
      <c r="T10" s="13">
        <v>80982.491821146294</v>
      </c>
      <c r="U10" s="14">
        <v>76980.306961163718</v>
      </c>
      <c r="V10" s="14">
        <v>82303.256365207955</v>
      </c>
      <c r="W10" s="67">
        <f t="shared" si="3"/>
        <v>78639.829308201312</v>
      </c>
      <c r="X10" s="15">
        <v>7211.188073784655</v>
      </c>
    </row>
    <row r="11" spans="1:28" x14ac:dyDescent="0.3">
      <c r="A11" s="23" t="s">
        <v>5</v>
      </c>
      <c r="B11" s="179">
        <v>2018</v>
      </c>
      <c r="C11" s="7">
        <v>53.864199453964076</v>
      </c>
      <c r="D11" s="8">
        <v>252.91926633769731</v>
      </c>
      <c r="E11" s="8">
        <v>27.319455338942877</v>
      </c>
      <c r="F11" s="176">
        <f t="shared" si="0"/>
        <v>334.10292113060427</v>
      </c>
      <c r="G11" s="8">
        <v>387.04263670514086</v>
      </c>
      <c r="H11" s="7">
        <v>44.797878595792248</v>
      </c>
      <c r="I11" s="8">
        <v>223.65049913701768</v>
      </c>
      <c r="J11" s="8">
        <v>23.768528879446812</v>
      </c>
      <c r="K11" s="176">
        <f t="shared" si="1"/>
        <v>292.21690661225676</v>
      </c>
      <c r="L11" s="8">
        <v>27.744910633943078</v>
      </c>
      <c r="M11" s="8">
        <v>2479.9422049503933</v>
      </c>
      <c r="N11" s="74">
        <f t="shared" si="2"/>
        <v>2507.6871155843364</v>
      </c>
      <c r="O11" s="8">
        <v>1E-3</v>
      </c>
      <c r="P11" s="8">
        <v>1E-3</v>
      </c>
      <c r="Q11" s="8">
        <v>1.9860179629283221</v>
      </c>
      <c r="R11" s="170">
        <f t="shared" si="4"/>
        <v>1.9880179629283221</v>
      </c>
      <c r="S11" s="14">
        <v>-2120.6434788791953</v>
      </c>
      <c r="T11" s="13">
        <v>79943.816429671802</v>
      </c>
      <c r="U11" s="14">
        <v>79057.510311513324</v>
      </c>
      <c r="V11" s="14">
        <v>81688.959999999977</v>
      </c>
      <c r="W11" s="67">
        <f t="shared" si="3"/>
        <v>79407.422720692484</v>
      </c>
      <c r="X11" s="15">
        <v>6873.2976194014682</v>
      </c>
    </row>
    <row r="12" spans="1:28" ht="16.2" thickBot="1" x14ac:dyDescent="0.35">
      <c r="A12" s="24" t="s">
        <v>6</v>
      </c>
      <c r="B12" s="180">
        <v>2018</v>
      </c>
      <c r="C12" s="16">
        <v>183.80673915978605</v>
      </c>
      <c r="D12" s="17">
        <v>97.454661093996563</v>
      </c>
      <c r="E12" s="17">
        <v>9.4373695369141881</v>
      </c>
      <c r="F12" s="177">
        <f t="shared" si="0"/>
        <v>290.69876979069676</v>
      </c>
      <c r="G12" s="17">
        <v>164.06058957423616</v>
      </c>
      <c r="H12" s="16">
        <v>200.03376279282222</v>
      </c>
      <c r="I12" s="17">
        <v>112.99485848490886</v>
      </c>
      <c r="J12" s="17">
        <v>10.761976764971559</v>
      </c>
      <c r="K12" s="177">
        <f t="shared" si="1"/>
        <v>323.79059804270264</v>
      </c>
      <c r="L12" s="17">
        <v>28.592643368601237</v>
      </c>
      <c r="M12" s="17">
        <v>1750.0622792807339</v>
      </c>
      <c r="N12" s="75">
        <f t="shared" si="2"/>
        <v>1778.6549226493353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-1614.5933330750991</v>
      </c>
      <c r="T12" s="19">
        <v>80365.712383166712</v>
      </c>
      <c r="U12" s="20">
        <v>79191.634973012246</v>
      </c>
      <c r="V12" s="20">
        <v>82110.303847000032</v>
      </c>
      <c r="W12" s="68">
        <f t="shared" si="3"/>
        <v>80013.974381195541</v>
      </c>
      <c r="X12" s="21">
        <v>6862.6360620016176</v>
      </c>
    </row>
    <row r="13" spans="1:28" x14ac:dyDescent="0.3">
      <c r="A13" s="22" t="s">
        <v>0</v>
      </c>
      <c r="B13" s="178">
        <v>2019</v>
      </c>
      <c r="C13" s="4">
        <v>204.5470913214308</v>
      </c>
      <c r="D13" s="5">
        <v>82.629325798429093</v>
      </c>
      <c r="E13" s="5">
        <v>9.4221980562327214</v>
      </c>
      <c r="F13" s="175">
        <f t="shared" si="0"/>
        <v>296.59861517609261</v>
      </c>
      <c r="G13" s="6">
        <v>1593.4778386487421</v>
      </c>
      <c r="H13" s="4">
        <v>176.72271135006932</v>
      </c>
      <c r="I13" s="5">
        <v>70.268587732902333</v>
      </c>
      <c r="J13" s="5">
        <v>9.2080325343145404</v>
      </c>
      <c r="K13" s="175">
        <f t="shared" si="1"/>
        <v>256.19933161728619</v>
      </c>
      <c r="L13" s="5">
        <v>55.632675442989679</v>
      </c>
      <c r="M13" s="5">
        <v>1864.9175035200333</v>
      </c>
      <c r="N13" s="73">
        <f t="shared" si="2"/>
        <v>1920.550178963023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-327.07134031428086</v>
      </c>
      <c r="T13" s="10">
        <v>100347.10868825522</v>
      </c>
      <c r="U13" s="11">
        <v>95907.43157361378</v>
      </c>
      <c r="V13" s="11">
        <v>94671.58458876553</v>
      </c>
      <c r="W13" s="66">
        <f t="shared" si="3"/>
        <v>98925.441234659273</v>
      </c>
      <c r="X13" s="12">
        <v>7658.4482016405709</v>
      </c>
    </row>
    <row r="14" spans="1:28" x14ac:dyDescent="0.3">
      <c r="A14" s="23" t="s">
        <v>1</v>
      </c>
      <c r="B14" s="179">
        <v>2019</v>
      </c>
      <c r="C14" s="7">
        <v>12.974690554865541</v>
      </c>
      <c r="D14" s="8">
        <v>315.50014270063764</v>
      </c>
      <c r="E14" s="8">
        <v>36.721302149515758</v>
      </c>
      <c r="F14" s="176">
        <f t="shared" si="0"/>
        <v>365.19613540501894</v>
      </c>
      <c r="G14" s="9">
        <v>336.24028959706618</v>
      </c>
      <c r="H14" s="7">
        <v>67.459792764921502</v>
      </c>
      <c r="I14" s="8">
        <v>392.421043051178</v>
      </c>
      <c r="J14" s="8">
        <v>38.307673528660352</v>
      </c>
      <c r="K14" s="176">
        <f t="shared" si="1"/>
        <v>498.18850934475989</v>
      </c>
      <c r="L14" s="8">
        <v>38.691555196702666</v>
      </c>
      <c r="M14" s="8">
        <v>3083.4763148201291</v>
      </c>
      <c r="N14" s="74">
        <f t="shared" si="2"/>
        <v>3122.1678700168318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-2785.9265804197657</v>
      </c>
      <c r="T14" s="13">
        <v>131767.28039538159</v>
      </c>
      <c r="U14" s="14">
        <v>95843.361638360395</v>
      </c>
      <c r="V14" s="14">
        <v>95946.411343025437</v>
      </c>
      <c r="W14" s="67">
        <f t="shared" si="3"/>
        <v>100715.74962717338</v>
      </c>
      <c r="X14" s="15">
        <v>7294.5497251734178</v>
      </c>
    </row>
    <row r="15" spans="1:28" x14ac:dyDescent="0.3">
      <c r="A15" s="23" t="s">
        <v>2</v>
      </c>
      <c r="B15" s="179">
        <v>2019</v>
      </c>
      <c r="C15" s="7">
        <v>88.97788153303938</v>
      </c>
      <c r="D15" s="8">
        <v>86.045539796870884</v>
      </c>
      <c r="E15" s="8">
        <v>6.9900802227500218</v>
      </c>
      <c r="F15" s="176">
        <f t="shared" si="0"/>
        <v>182.01350155266027</v>
      </c>
      <c r="G15" s="9">
        <v>432.69780503465614</v>
      </c>
      <c r="H15" s="7">
        <v>70.742126075397309</v>
      </c>
      <c r="I15" s="8">
        <v>84.885357151635816</v>
      </c>
      <c r="J15" s="8">
        <v>7.6582385038681675</v>
      </c>
      <c r="K15" s="176">
        <f t="shared" si="1"/>
        <v>163.28572173090129</v>
      </c>
      <c r="L15" s="8">
        <v>43.620851922051685</v>
      </c>
      <c r="M15" s="8">
        <v>1303.3985181460012</v>
      </c>
      <c r="N15" s="74">
        <f t="shared" si="2"/>
        <v>1347.0193700680529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-914.32056503339686</v>
      </c>
      <c r="T15" s="13">
        <v>130424.50110637254</v>
      </c>
      <c r="U15" s="14">
        <v>93983.758959076687</v>
      </c>
      <c r="V15" s="14">
        <v>97289.888621749895</v>
      </c>
      <c r="W15" s="67">
        <f t="shared" si="3"/>
        <v>109926.45546157108</v>
      </c>
      <c r="X15" s="15">
        <v>7689.5764887270043</v>
      </c>
    </row>
    <row r="16" spans="1:28" x14ac:dyDescent="0.3">
      <c r="A16" s="23" t="s">
        <v>3</v>
      </c>
      <c r="B16" s="179">
        <v>2019</v>
      </c>
      <c r="C16" s="7">
        <v>56.227619212906419</v>
      </c>
      <c r="D16" s="8">
        <v>61.765483686819081</v>
      </c>
      <c r="E16" s="8">
        <v>5.6370131198299109</v>
      </c>
      <c r="F16" s="176">
        <f t="shared" si="0"/>
        <v>123.63011601955542</v>
      </c>
      <c r="G16" s="9">
        <v>324.34996265621652</v>
      </c>
      <c r="H16" s="7">
        <v>54.992766645501142</v>
      </c>
      <c r="I16" s="8">
        <v>71.205376475501339</v>
      </c>
      <c r="J16" s="8">
        <v>7.3602875061303727</v>
      </c>
      <c r="K16" s="176">
        <f t="shared" si="1"/>
        <v>133.55843062713285</v>
      </c>
      <c r="L16" s="8">
        <v>21.555058564941088</v>
      </c>
      <c r="M16" s="8">
        <v>896.68882291634577</v>
      </c>
      <c r="N16" s="74">
        <f t="shared" si="2"/>
        <v>918.24388148128685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-543.56523213836135</v>
      </c>
      <c r="T16" s="13">
        <v>127708.89482044058</v>
      </c>
      <c r="U16" s="14">
        <v>95193.98806826846</v>
      </c>
      <c r="V16" s="14">
        <v>96527.324351339252</v>
      </c>
      <c r="W16" s="67">
        <f t="shared" si="3"/>
        <v>108655.50007815081</v>
      </c>
      <c r="X16" s="15">
        <v>8031.2038308948459</v>
      </c>
    </row>
    <row r="17" spans="1:24" x14ac:dyDescent="0.3">
      <c r="A17" s="23" t="s">
        <v>4</v>
      </c>
      <c r="B17" s="179">
        <v>2019</v>
      </c>
      <c r="C17" s="7">
        <v>44.587303317226599</v>
      </c>
      <c r="D17" s="8">
        <v>81.658223815744762</v>
      </c>
      <c r="E17" s="8">
        <v>7.6859174108218706</v>
      </c>
      <c r="F17" s="176">
        <f t="shared" si="0"/>
        <v>133.93144454379322</v>
      </c>
      <c r="G17" s="9">
        <v>1104.0559622785856</v>
      </c>
      <c r="H17" s="7">
        <v>23.725999527371098</v>
      </c>
      <c r="I17" s="8">
        <v>54.342542337670508</v>
      </c>
      <c r="J17" s="8">
        <v>6.0623892717603542</v>
      </c>
      <c r="K17" s="176">
        <f t="shared" si="1"/>
        <v>84.130931136801962</v>
      </c>
      <c r="L17" s="8">
        <v>23.704290238126539</v>
      </c>
      <c r="M17" s="8">
        <v>1030.0239853537498</v>
      </c>
      <c r="N17" s="74">
        <f t="shared" si="2"/>
        <v>1053.7282755918764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128923.80311792575</v>
      </c>
      <c r="U17" s="14">
        <v>91929.320386448875</v>
      </c>
      <c r="V17" s="14">
        <v>94972.691623110601</v>
      </c>
      <c r="W17" s="67">
        <f t="shared" si="3"/>
        <v>102581.54031113075</v>
      </c>
      <c r="X17" s="15">
        <v>7512.0925658264223</v>
      </c>
    </row>
    <row r="18" spans="1:24" x14ac:dyDescent="0.3">
      <c r="A18" s="23" t="s">
        <v>5</v>
      </c>
      <c r="B18" s="179">
        <v>2019</v>
      </c>
      <c r="C18" s="7">
        <v>5.6025897028774141</v>
      </c>
      <c r="D18" s="8">
        <v>250.80133764078064</v>
      </c>
      <c r="E18" s="8">
        <v>29.753109381272544</v>
      </c>
      <c r="F18" s="176">
        <f t="shared" si="0"/>
        <v>286.15703672493061</v>
      </c>
      <c r="G18" s="9">
        <v>400.17250116345861</v>
      </c>
      <c r="H18" s="7">
        <v>30.105288720104781</v>
      </c>
      <c r="I18" s="8">
        <v>201.37489454113282</v>
      </c>
      <c r="J18" s="8">
        <v>26.058702000971632</v>
      </c>
      <c r="K18" s="176">
        <f t="shared" si="1"/>
        <v>257.53888526220919</v>
      </c>
      <c r="L18" s="8">
        <v>36.608905329165928</v>
      </c>
      <c r="M18" s="8">
        <v>2437.7666941958914</v>
      </c>
      <c r="N18" s="74">
        <f t="shared" si="2"/>
        <v>2474.3755995250572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-2074.2020983615985</v>
      </c>
      <c r="T18" s="13">
        <v>130420.75372877176</v>
      </c>
      <c r="U18" s="14">
        <v>95420.929094308522</v>
      </c>
      <c r="V18" s="14">
        <v>93878.923421598796</v>
      </c>
      <c r="W18" s="67">
        <f t="shared" si="3"/>
        <v>99356.246118115363</v>
      </c>
      <c r="X18" s="15">
        <v>7171.9357225976437</v>
      </c>
    </row>
    <row r="19" spans="1:24" ht="16.2" thickBot="1" x14ac:dyDescent="0.35">
      <c r="A19" s="24" t="s">
        <v>6</v>
      </c>
      <c r="B19" s="180">
        <v>2019</v>
      </c>
      <c r="C19" s="16">
        <v>148.50955716377538</v>
      </c>
      <c r="D19" s="17">
        <v>99.261783157787917</v>
      </c>
      <c r="E19" s="17">
        <v>10.278456554730537</v>
      </c>
      <c r="F19" s="177">
        <f t="shared" si="0"/>
        <v>258.04979687629384</v>
      </c>
      <c r="G19" s="18">
        <v>172.24108763938949</v>
      </c>
      <c r="H19" s="16">
        <v>137.67804772275636</v>
      </c>
      <c r="I19" s="17">
        <v>103.16403530704909</v>
      </c>
      <c r="J19" s="17">
        <v>11.832753549447995</v>
      </c>
      <c r="K19" s="177">
        <f t="shared" si="1"/>
        <v>252.67483657925345</v>
      </c>
      <c r="L19" s="17">
        <v>29.073095951854093</v>
      </c>
      <c r="M19" s="17">
        <v>1770.1743773844096</v>
      </c>
      <c r="N19" s="75">
        <f t="shared" si="2"/>
        <v>1799.2474733362637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-1627.0053856968741</v>
      </c>
      <c r="T19" s="19">
        <v>129664.81682014171</v>
      </c>
      <c r="U19" s="20">
        <v>95467.963783597515</v>
      </c>
      <c r="V19" s="20">
        <v>94297.779143699416</v>
      </c>
      <c r="W19" s="68">
        <f t="shared" si="3"/>
        <v>114046.42423274377</v>
      </c>
      <c r="X19" s="21">
        <v>7163.7108028596213</v>
      </c>
    </row>
    <row r="20" spans="1:24" x14ac:dyDescent="0.3">
      <c r="A20" s="22" t="s">
        <v>0</v>
      </c>
      <c r="B20" s="178">
        <v>2020</v>
      </c>
      <c r="C20" s="4">
        <v>238.56421957912673</v>
      </c>
      <c r="D20" s="5">
        <v>87.320234429570377</v>
      </c>
      <c r="E20" s="5">
        <v>9.3780202483070649</v>
      </c>
      <c r="F20" s="175">
        <f t="shared" si="0"/>
        <v>335.26247425700416</v>
      </c>
      <c r="G20" s="6">
        <v>1647.4247271761856</v>
      </c>
      <c r="H20" s="4">
        <v>165.48338494760452</v>
      </c>
      <c r="I20" s="5">
        <v>76.046232294657216</v>
      </c>
      <c r="J20" s="5">
        <v>9.3623690952346745</v>
      </c>
      <c r="K20" s="175">
        <f t="shared" si="1"/>
        <v>250.89198633749641</v>
      </c>
      <c r="L20" s="5">
        <v>60.366085081118285</v>
      </c>
      <c r="M20" s="5">
        <v>2179.1709153916358</v>
      </c>
      <c r="N20" s="73">
        <f t="shared" si="2"/>
        <v>2239.5370004727542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-592.11127329656915</v>
      </c>
      <c r="T20" s="10">
        <v>129239.17095778562</v>
      </c>
      <c r="U20" s="11">
        <v>102920.07245558617</v>
      </c>
      <c r="V20" s="11">
        <v>92628.075511898627</v>
      </c>
      <c r="W20" s="66">
        <f t="shared" si="3"/>
        <v>119895.56895099992</v>
      </c>
      <c r="X20" s="12">
        <v>7876.867655246675</v>
      </c>
    </row>
    <row r="21" spans="1:24" x14ac:dyDescent="0.3">
      <c r="A21" s="23" t="s">
        <v>1</v>
      </c>
      <c r="B21" s="179">
        <v>2020</v>
      </c>
      <c r="C21" s="7">
        <v>12.863697407969852</v>
      </c>
      <c r="D21" s="8">
        <v>336.95829291168934</v>
      </c>
      <c r="E21" s="8">
        <v>36.975875780854217</v>
      </c>
      <c r="F21" s="176">
        <f t="shared" si="0"/>
        <v>386.79786610051343</v>
      </c>
      <c r="G21" s="9">
        <v>345.87180365097868</v>
      </c>
      <c r="H21" s="7">
        <v>76.236540738791589</v>
      </c>
      <c r="I21" s="8">
        <v>421.29265854326894</v>
      </c>
      <c r="J21" s="8">
        <v>38.485444979954593</v>
      </c>
      <c r="K21" s="176">
        <f t="shared" si="1"/>
        <v>536.01464426201505</v>
      </c>
      <c r="L21" s="8">
        <v>39.854560463021556</v>
      </c>
      <c r="M21" s="8">
        <v>3258.381010810474</v>
      </c>
      <c r="N21" s="74">
        <f t="shared" si="2"/>
        <v>3298.2355712734957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-2952.3627676225169</v>
      </c>
      <c r="T21" s="13">
        <v>130581.968801838</v>
      </c>
      <c r="U21" s="14">
        <v>102641.58396642766</v>
      </c>
      <c r="V21" s="14">
        <v>93903.401434125903</v>
      </c>
      <c r="W21" s="67">
        <f t="shared" si="3"/>
        <v>105988.10716853209</v>
      </c>
      <c r="X21" s="15">
        <v>7513.0478391127381</v>
      </c>
    </row>
    <row r="22" spans="1:24" x14ac:dyDescent="0.3">
      <c r="A22" s="23" t="s">
        <v>2</v>
      </c>
      <c r="B22" s="179">
        <v>2020</v>
      </c>
      <c r="C22" s="7">
        <v>88.179506663043099</v>
      </c>
      <c r="D22" s="8">
        <v>92.121955027615243</v>
      </c>
      <c r="E22" s="8">
        <v>7.0415305404953372</v>
      </c>
      <c r="F22" s="176">
        <f t="shared" si="0"/>
        <v>187.34299223115369</v>
      </c>
      <c r="G22" s="9">
        <v>444.68366902152678</v>
      </c>
      <c r="H22" s="7">
        <v>82.193837144083588</v>
      </c>
      <c r="I22" s="8">
        <v>92.014921438759956</v>
      </c>
      <c r="J22" s="8">
        <v>7.8288579993913805</v>
      </c>
      <c r="K22" s="176">
        <f t="shared" si="1"/>
        <v>182.0376165822349</v>
      </c>
      <c r="L22" s="8">
        <v>44.358249675646192</v>
      </c>
      <c r="M22" s="8">
        <v>1340.1533493815346</v>
      </c>
      <c r="N22" s="74">
        <f t="shared" si="2"/>
        <v>1384.5115990571808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-939.82693003565419</v>
      </c>
      <c r="T22" s="13">
        <v>129221.99795841331</v>
      </c>
      <c r="U22" s="14">
        <v>100927.8788048813</v>
      </c>
      <c r="V22" s="14">
        <v>95245.840302624347</v>
      </c>
      <c r="W22" s="67">
        <f t="shared" si="3"/>
        <v>113458.90613916292</v>
      </c>
      <c r="X22" s="15">
        <v>7908.0656036317578</v>
      </c>
    </row>
    <row r="23" spans="1:24" x14ac:dyDescent="0.3">
      <c r="A23" s="23" t="s">
        <v>3</v>
      </c>
      <c r="B23" s="179">
        <v>2020</v>
      </c>
      <c r="C23" s="7">
        <v>57.227611717340253</v>
      </c>
      <c r="D23" s="8">
        <v>65.982487481217504</v>
      </c>
      <c r="E23" s="8">
        <v>5.6688732759820848</v>
      </c>
      <c r="F23" s="176">
        <f t="shared" si="0"/>
        <v>128.87897247453984</v>
      </c>
      <c r="G23" s="9">
        <v>334.44031738061284</v>
      </c>
      <c r="H23" s="7">
        <v>60.441482595491053</v>
      </c>
      <c r="I23" s="8">
        <v>75.955189951516886</v>
      </c>
      <c r="J23" s="8">
        <v>7.4049931320855267</v>
      </c>
      <c r="K23" s="176">
        <f t="shared" si="1"/>
        <v>143.80166567909347</v>
      </c>
      <c r="L23" s="8">
        <v>21.719325703807609</v>
      </c>
      <c r="M23" s="8">
        <v>940.88815988508907</v>
      </c>
      <c r="N23" s="74">
        <f t="shared" si="2"/>
        <v>962.60748558889668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-591.86691309355069</v>
      </c>
      <c r="T23" s="13">
        <v>132085.184088537</v>
      </c>
      <c r="U23" s="14">
        <v>102209.28792734069</v>
      </c>
      <c r="V23" s="14">
        <v>94484.002380458827</v>
      </c>
      <c r="W23" s="67">
        <f t="shared" si="3"/>
        <v>114368.65870497552</v>
      </c>
      <c r="X23" s="15">
        <v>8249.6304758735569</v>
      </c>
    </row>
    <row r="24" spans="1:24" x14ac:dyDescent="0.3">
      <c r="A24" s="23" t="s">
        <v>4</v>
      </c>
      <c r="B24" s="179">
        <v>2020</v>
      </c>
      <c r="C24" s="7">
        <v>44.923461593084561</v>
      </c>
      <c r="D24" s="8">
        <v>87.229132483929419</v>
      </c>
      <c r="E24" s="8">
        <v>7.7279261309773712</v>
      </c>
      <c r="F24" s="176">
        <f t="shared" si="0"/>
        <v>139.88052020799137</v>
      </c>
      <c r="G24" s="9">
        <v>1139.419906054442</v>
      </c>
      <c r="H24" s="7">
        <v>26.161685285991801</v>
      </c>
      <c r="I24" s="8">
        <v>57.628032535832332</v>
      </c>
      <c r="J24" s="8">
        <v>6.1490042515185834</v>
      </c>
      <c r="K24" s="176">
        <f t="shared" si="1"/>
        <v>89.938722073342717</v>
      </c>
      <c r="L24" s="8">
        <v>24.703602215158948</v>
      </c>
      <c r="M24" s="8">
        <v>1078.4170487245499</v>
      </c>
      <c r="N24" s="74">
        <f t="shared" si="2"/>
        <v>1103.1206509397089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1E-3</v>
      </c>
      <c r="T24" s="13">
        <v>131225.34645291159</v>
      </c>
      <c r="U24" s="14">
        <v>98664.07546335482</v>
      </c>
      <c r="V24" s="14">
        <v>92930.407171425322</v>
      </c>
      <c r="W24" s="67">
        <f t="shared" si="3"/>
        <v>107743.60599938902</v>
      </c>
      <c r="X24" s="15">
        <v>7730.5474560407501</v>
      </c>
    </row>
    <row r="25" spans="1:24" x14ac:dyDescent="0.3">
      <c r="A25" s="23" t="s">
        <v>5</v>
      </c>
      <c r="B25" s="179">
        <v>2020</v>
      </c>
      <c r="C25" s="7">
        <v>5.6442318207418873</v>
      </c>
      <c r="D25" s="8">
        <v>268.07534515909248</v>
      </c>
      <c r="E25" s="8">
        <v>29.909849317223195</v>
      </c>
      <c r="F25" s="176">
        <f t="shared" si="0"/>
        <v>303.62942629705753</v>
      </c>
      <c r="G25" s="9">
        <v>413.43729707125021</v>
      </c>
      <c r="H25" s="7">
        <v>32.434357199703896</v>
      </c>
      <c r="I25" s="8">
        <v>210.91559975283252</v>
      </c>
      <c r="J25" s="8">
        <v>25.999007399616598</v>
      </c>
      <c r="K25" s="176">
        <f t="shared" si="1"/>
        <v>269.34896435215302</v>
      </c>
      <c r="L25" s="8">
        <v>38.710749424991839</v>
      </c>
      <c r="M25" s="8">
        <v>2593.5559905542232</v>
      </c>
      <c r="N25" s="74">
        <f t="shared" si="2"/>
        <v>2632.2667399792149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-2218.8284429079645</v>
      </c>
      <c r="T25" s="13">
        <v>132737.59685337369</v>
      </c>
      <c r="U25" s="14">
        <v>102556.83309567698</v>
      </c>
      <c r="V25" s="14">
        <v>91837.278734691266</v>
      </c>
      <c r="W25" s="67">
        <f t="shared" si="3"/>
        <v>105156.41947541037</v>
      </c>
      <c r="X25" s="15">
        <v>7390.073175190515</v>
      </c>
    </row>
    <row r="26" spans="1:24" ht="16.2" thickBot="1" x14ac:dyDescent="0.35">
      <c r="A26" s="24" t="s">
        <v>6</v>
      </c>
      <c r="B26" s="180">
        <v>2020</v>
      </c>
      <c r="C26" s="16">
        <v>150.17043702832694</v>
      </c>
      <c r="D26" s="17">
        <v>106.02349868091696</v>
      </c>
      <c r="E26" s="17">
        <v>10.330725884559365</v>
      </c>
      <c r="F26" s="177">
        <f t="shared" si="0"/>
        <v>266.52466159380322</v>
      </c>
      <c r="G26" s="18">
        <v>177.93136130503959</v>
      </c>
      <c r="H26" s="16">
        <v>154.62187789796678</v>
      </c>
      <c r="I26" s="17">
        <v>109.8583116571634</v>
      </c>
      <c r="J26" s="17">
        <v>11.803124320597314</v>
      </c>
      <c r="K26" s="177">
        <f t="shared" si="1"/>
        <v>276.28331387572752</v>
      </c>
      <c r="L26" s="17">
        <v>30.048631221163603</v>
      </c>
      <c r="M26" s="17">
        <v>1837.3229787527944</v>
      </c>
      <c r="N26" s="75">
        <f t="shared" si="2"/>
        <v>1867.3716099739579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-1689.4392486689183</v>
      </c>
      <c r="T26" s="19">
        <v>132709.12790273965</v>
      </c>
      <c r="U26" s="20">
        <v>102443.73786768832</v>
      </c>
      <c r="V26" s="20">
        <v>92252.255372127038</v>
      </c>
      <c r="W26" s="68">
        <f t="shared" si="3"/>
        <v>118946.36353721598</v>
      </c>
      <c r="X26" s="21">
        <v>7382.16302837074</v>
      </c>
    </row>
    <row r="27" spans="1:24" x14ac:dyDescent="0.3">
      <c r="A27" s="22" t="s">
        <v>0</v>
      </c>
      <c r="B27" s="178">
        <v>2021</v>
      </c>
      <c r="C27" s="4">
        <v>245.98371454400709</v>
      </c>
      <c r="D27" s="5">
        <v>91.494260652669624</v>
      </c>
      <c r="E27" s="5">
        <v>9.9577774093088784</v>
      </c>
      <c r="F27" s="175">
        <f t="shared" si="0"/>
        <v>347.43575260598561</v>
      </c>
      <c r="G27" s="6">
        <v>1709.8366753428695</v>
      </c>
      <c r="H27" s="4">
        <v>169.97277186945311</v>
      </c>
      <c r="I27" s="5">
        <v>79.730490553682088</v>
      </c>
      <c r="J27" s="5">
        <v>9.9054700490661318</v>
      </c>
      <c r="K27" s="175">
        <f t="shared" si="1"/>
        <v>259.60873247220132</v>
      </c>
      <c r="L27" s="5">
        <v>61.145209362200987</v>
      </c>
      <c r="M27" s="5">
        <v>2281.5608222365445</v>
      </c>
      <c r="N27" s="73">
        <f t="shared" si="2"/>
        <v>2342.7060315987455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-632.86835625587594</v>
      </c>
      <c r="T27" s="10">
        <v>136698.74209447537</v>
      </c>
      <c r="U27" s="11">
        <v>106437.51910141608</v>
      </c>
      <c r="V27" s="11">
        <v>95261.310478550542</v>
      </c>
      <c r="W27" s="66">
        <f t="shared" si="3"/>
        <v>125823.91764273989</v>
      </c>
      <c r="X27" s="12">
        <v>8132.8808152698693</v>
      </c>
    </row>
    <row r="28" spans="1:24" x14ac:dyDescent="0.3">
      <c r="A28" s="23" t="s">
        <v>1</v>
      </c>
      <c r="B28" s="179">
        <v>2021</v>
      </c>
      <c r="C28" s="7">
        <v>13.255388210500005</v>
      </c>
      <c r="D28" s="8">
        <v>352.87773426931767</v>
      </c>
      <c r="E28" s="8">
        <v>39.265946749904906</v>
      </c>
      <c r="F28" s="176">
        <f t="shared" si="0"/>
        <v>405.39906922972261</v>
      </c>
      <c r="G28" s="9">
        <v>359.2628225684299</v>
      </c>
      <c r="H28" s="7">
        <v>78.183297312624049</v>
      </c>
      <c r="I28" s="8">
        <v>444.29394193606538</v>
      </c>
      <c r="J28" s="8">
        <v>41.152874840856029</v>
      </c>
      <c r="K28" s="176">
        <f t="shared" si="1"/>
        <v>563.63011408954549</v>
      </c>
      <c r="L28" s="8">
        <v>39.954002869369383</v>
      </c>
      <c r="M28" s="8">
        <v>3443.919173791885</v>
      </c>
      <c r="N28" s="74">
        <f t="shared" si="2"/>
        <v>3483.8731766612545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-3124.6093540928241</v>
      </c>
      <c r="T28" s="13">
        <v>138066.47311714917</v>
      </c>
      <c r="U28" s="14">
        <v>106057.36441779678</v>
      </c>
      <c r="V28" s="14">
        <v>96537.157099249074</v>
      </c>
      <c r="W28" s="67">
        <f t="shared" si="3"/>
        <v>109802.36261634766</v>
      </c>
      <c r="X28" s="15">
        <v>7769.1567032821094</v>
      </c>
    </row>
    <row r="29" spans="1:24" x14ac:dyDescent="0.3">
      <c r="A29" s="23" t="s">
        <v>2</v>
      </c>
      <c r="B29" s="179">
        <v>2021</v>
      </c>
      <c r="C29" s="7">
        <v>90.853983478027473</v>
      </c>
      <c r="D29" s="8">
        <v>97.476852820203803</v>
      </c>
      <c r="E29" s="8">
        <v>7.4668501987231082</v>
      </c>
      <c r="F29" s="176">
        <f t="shared" si="0"/>
        <v>195.79768649695438</v>
      </c>
      <c r="G29" s="9">
        <v>461.81701873000532</v>
      </c>
      <c r="H29" s="7">
        <v>86.013639422399351</v>
      </c>
      <c r="I29" s="8">
        <v>97.488897332399489</v>
      </c>
      <c r="J29" s="8">
        <v>8.4932034793046949</v>
      </c>
      <c r="K29" s="176">
        <f t="shared" si="1"/>
        <v>191.99574023410352</v>
      </c>
      <c r="L29" s="8">
        <v>47.020446791147393</v>
      </c>
      <c r="M29" s="8">
        <v>1417.8508409799219</v>
      </c>
      <c r="N29" s="74">
        <f t="shared" si="2"/>
        <v>1464.8712877710693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-1003.0532690410639</v>
      </c>
      <c r="T29" s="13">
        <v>136689.13449185601</v>
      </c>
      <c r="U29" s="14">
        <v>105876.50721173272</v>
      </c>
      <c r="V29" s="14">
        <v>97878.471242831365</v>
      </c>
      <c r="W29" s="67">
        <f t="shared" si="3"/>
        <v>119326.68721292388</v>
      </c>
      <c r="X29" s="15">
        <v>8164.1185621549512</v>
      </c>
    </row>
    <row r="30" spans="1:24" x14ac:dyDescent="0.3">
      <c r="A30" s="23" t="s">
        <v>3</v>
      </c>
      <c r="B30" s="179">
        <v>2021</v>
      </c>
      <c r="C30" s="7">
        <v>58.969657611738398</v>
      </c>
      <c r="D30" s="8">
        <v>69.157794897664076</v>
      </c>
      <c r="E30" s="8">
        <v>6.0173277050712128</v>
      </c>
      <c r="F30" s="176">
        <f t="shared" si="0"/>
        <v>134.14478021447368</v>
      </c>
      <c r="G30" s="9">
        <v>348.01934799225461</v>
      </c>
      <c r="H30" s="7">
        <v>62.18322726660049</v>
      </c>
      <c r="I30" s="8">
        <v>79.696520129499646</v>
      </c>
      <c r="J30" s="8">
        <v>7.8557003768387519</v>
      </c>
      <c r="K30" s="176">
        <f t="shared" si="1"/>
        <v>149.73544777293887</v>
      </c>
      <c r="L30" s="8">
        <v>22.074307260969729</v>
      </c>
      <c r="M30" s="8">
        <v>989.97147564506122</v>
      </c>
      <c r="N30" s="74">
        <f t="shared" si="2"/>
        <v>1012.0457829060309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-634.56485549780359</v>
      </c>
      <c r="T30" s="13">
        <v>139541.64283063059</v>
      </c>
      <c r="U30" s="14">
        <v>105724.09359382138</v>
      </c>
      <c r="V30" s="14">
        <v>97116.900768190608</v>
      </c>
      <c r="W30" s="67">
        <f t="shared" si="3"/>
        <v>119316.52512649655</v>
      </c>
      <c r="X30" s="15">
        <v>8505.6259350381606</v>
      </c>
    </row>
    <row r="31" spans="1:24" x14ac:dyDescent="0.3">
      <c r="A31" s="23" t="s">
        <v>4</v>
      </c>
      <c r="B31" s="179">
        <v>2021</v>
      </c>
      <c r="C31" s="7">
        <v>46.282291996328439</v>
      </c>
      <c r="D31" s="8">
        <v>91.394454807956379</v>
      </c>
      <c r="E31" s="8">
        <v>8.2043540768906826</v>
      </c>
      <c r="F31" s="176">
        <f t="shared" si="0"/>
        <v>145.88110088117551</v>
      </c>
      <c r="G31" s="9">
        <v>1189.6584210634139</v>
      </c>
      <c r="H31" s="7">
        <v>26.617263636247262</v>
      </c>
      <c r="I31" s="8">
        <v>60.276143577276315</v>
      </c>
      <c r="J31" s="8">
        <v>6.5741213551901012</v>
      </c>
      <c r="K31" s="176">
        <f t="shared" si="1"/>
        <v>93.467528568713675</v>
      </c>
      <c r="L31" s="8">
        <v>26.366093256420342</v>
      </c>
      <c r="M31" s="8">
        <v>1133.8317483910209</v>
      </c>
      <c r="N31" s="74">
        <f t="shared" si="2"/>
        <v>1160.1978416474412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1E-3</v>
      </c>
      <c r="T31" s="13">
        <v>138642.3645010523</v>
      </c>
      <c r="U31" s="14">
        <v>102053.82021048633</v>
      </c>
      <c r="V31" s="14">
        <v>95565.127198396731</v>
      </c>
      <c r="W31" s="67">
        <f t="shared" si="3"/>
        <v>112016.953807903</v>
      </c>
      <c r="X31" s="15">
        <v>7997.9935872716987</v>
      </c>
    </row>
    <row r="32" spans="1:24" x14ac:dyDescent="0.3">
      <c r="A32" s="23" t="s">
        <v>5</v>
      </c>
      <c r="B32" s="179">
        <v>2021</v>
      </c>
      <c r="C32" s="7">
        <v>5.8125156880481459</v>
      </c>
      <c r="D32" s="8">
        <v>281.04351909210015</v>
      </c>
      <c r="E32" s="8">
        <v>31.776756460425258</v>
      </c>
      <c r="F32" s="176">
        <f t="shared" si="0"/>
        <v>318.63279124057357</v>
      </c>
      <c r="G32" s="9">
        <v>431.2248474956391</v>
      </c>
      <c r="H32" s="7">
        <v>32.233184348965047</v>
      </c>
      <c r="I32" s="8">
        <v>217.76520329726202</v>
      </c>
      <c r="J32" s="8">
        <v>27.277310926851399</v>
      </c>
      <c r="K32" s="176">
        <f t="shared" si="1"/>
        <v>277.27569857307844</v>
      </c>
      <c r="L32" s="8">
        <v>41.418501425537727</v>
      </c>
      <c r="M32" s="8">
        <v>2744.6202929604824</v>
      </c>
      <c r="N32" s="74">
        <f t="shared" si="2"/>
        <v>2786.0387943860201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-2354.8129468903803</v>
      </c>
      <c r="T32" s="13">
        <v>140169.12654102242</v>
      </c>
      <c r="U32" s="14">
        <v>106164.5648262332</v>
      </c>
      <c r="V32" s="14">
        <v>94472.430038061168</v>
      </c>
      <c r="W32" s="67">
        <f t="shared" si="3"/>
        <v>108967.35394349914</v>
      </c>
      <c r="X32" s="15">
        <v>7645.755248861964</v>
      </c>
    </row>
    <row r="33" spans="1:24" ht="16.2" thickBot="1" x14ac:dyDescent="0.35">
      <c r="A33" s="24" t="s">
        <v>6</v>
      </c>
      <c r="B33" s="180">
        <v>2021</v>
      </c>
      <c r="C33" s="16">
        <v>154.64965299635742</v>
      </c>
      <c r="D33" s="17">
        <v>111.12903479521091</v>
      </c>
      <c r="E33" s="17">
        <v>10.974537946995092</v>
      </c>
      <c r="F33" s="177">
        <f t="shared" si="0"/>
        <v>276.75322573856346</v>
      </c>
      <c r="G33" s="18">
        <v>185.57092646754302</v>
      </c>
      <c r="H33" s="16">
        <v>160.60382066871784</v>
      </c>
      <c r="I33" s="17">
        <v>115.3224545089376</v>
      </c>
      <c r="J33" s="17">
        <v>12.404869519212017</v>
      </c>
      <c r="K33" s="177">
        <f t="shared" si="1"/>
        <v>288.33114469686745</v>
      </c>
      <c r="L33" s="17">
        <v>30.937139036021641</v>
      </c>
      <c r="M33" s="17">
        <v>1925.5138942656954</v>
      </c>
      <c r="N33" s="75">
        <f t="shared" si="2"/>
        <v>1956.451033301717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-1770.8791068341736</v>
      </c>
      <c r="T33" s="19">
        <v>140088.24919687957</v>
      </c>
      <c r="U33" s="20">
        <v>105900.61320326835</v>
      </c>
      <c r="V33" s="20">
        <v>94882.637189278321</v>
      </c>
      <c r="W33" s="68">
        <f t="shared" si="3"/>
        <v>124469.50006776166</v>
      </c>
      <c r="X33" s="21">
        <v>7638.2012672831406</v>
      </c>
    </row>
    <row r="34" spans="1:24" x14ac:dyDescent="0.3">
      <c r="A34" s="22" t="s">
        <v>0</v>
      </c>
      <c r="B34" s="178">
        <v>2022</v>
      </c>
      <c r="C34" s="4">
        <v>253.56589063170654</v>
      </c>
      <c r="D34" s="5">
        <v>96.460200762577443</v>
      </c>
      <c r="E34" s="5">
        <v>10.659276005324932</v>
      </c>
      <c r="F34" s="175">
        <f t="shared" si="0"/>
        <v>360.68536739960894</v>
      </c>
      <c r="G34" s="6">
        <v>1781.7477501604621</v>
      </c>
      <c r="H34" s="4">
        <v>174.59566770358552</v>
      </c>
      <c r="I34" s="5">
        <v>83.937357326516647</v>
      </c>
      <c r="J34" s="5">
        <v>10.563691109925752</v>
      </c>
      <c r="K34" s="175">
        <f t="shared" si="1"/>
        <v>269.09671614002792</v>
      </c>
      <c r="L34" s="5">
        <v>61.893050768850642</v>
      </c>
      <c r="M34" s="5">
        <v>2386.9963476708358</v>
      </c>
      <c r="N34" s="73">
        <f t="shared" si="2"/>
        <v>2448.8893984396864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-667.1406482792238</v>
      </c>
      <c r="T34" s="10">
        <v>144365.81745418161</v>
      </c>
      <c r="U34" s="11">
        <v>109353.6801803791</v>
      </c>
      <c r="V34" s="11">
        <v>97051.517991848377</v>
      </c>
      <c r="W34" s="66">
        <f t="shared" si="3"/>
        <v>131587.36377758792</v>
      </c>
      <c r="X34" s="12">
        <v>8396.6345563220584</v>
      </c>
    </row>
    <row r="35" spans="1:24" x14ac:dyDescent="0.3">
      <c r="A35" s="23" t="s">
        <v>1</v>
      </c>
      <c r="B35" s="179">
        <v>2022</v>
      </c>
      <c r="C35" s="7">
        <v>13.659237246318069</v>
      </c>
      <c r="D35" s="8">
        <v>371.8221282664299</v>
      </c>
      <c r="E35" s="8">
        <v>42.023308408100561</v>
      </c>
      <c r="F35" s="176">
        <f t="shared" si="0"/>
        <v>427.50467392084852</v>
      </c>
      <c r="G35" s="9">
        <v>374.68472894202512</v>
      </c>
      <c r="H35" s="7">
        <v>80.184457208825037</v>
      </c>
      <c r="I35" s="8">
        <v>470.30485603065677</v>
      </c>
      <c r="J35" s="8">
        <v>44.301979318089657</v>
      </c>
      <c r="K35" s="176">
        <f t="shared" si="1"/>
        <v>594.79129255757152</v>
      </c>
      <c r="L35" s="8">
        <v>40.302346286995331</v>
      </c>
      <c r="M35" s="8">
        <v>3654.1852023167298</v>
      </c>
      <c r="N35" s="74">
        <f t="shared" si="2"/>
        <v>3694.4875486037254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-3319.8018196617004</v>
      </c>
      <c r="T35" s="13">
        <v>145759.65715613303</v>
      </c>
      <c r="U35" s="14">
        <v>108903.47852812694</v>
      </c>
      <c r="V35" s="14">
        <v>98327.909072687675</v>
      </c>
      <c r="W35" s="67">
        <f t="shared" si="3"/>
        <v>113084.39719641018</v>
      </c>
      <c r="X35" s="15">
        <v>8033.0037347721418</v>
      </c>
    </row>
    <row r="36" spans="1:24" x14ac:dyDescent="0.3">
      <c r="A36" s="23" t="s">
        <v>2</v>
      </c>
      <c r="B36" s="179">
        <v>2022</v>
      </c>
      <c r="C36" s="7">
        <v>93.636062118253875</v>
      </c>
      <c r="D36" s="8">
        <v>102.94874639318121</v>
      </c>
      <c r="E36" s="8">
        <v>7.989839703242513</v>
      </c>
      <c r="F36" s="176">
        <f t="shared" si="0"/>
        <v>204.57464821467761</v>
      </c>
      <c r="G36" s="9">
        <v>481.28592549707332</v>
      </c>
      <c r="H36" s="7">
        <v>89.934233103362885</v>
      </c>
      <c r="I36" s="8">
        <v>104.81795602312044</v>
      </c>
      <c r="J36" s="8">
        <v>9.2767904444487854</v>
      </c>
      <c r="K36" s="176">
        <f t="shared" si="1"/>
        <v>204.02897957093211</v>
      </c>
      <c r="L36" s="8">
        <v>49.232064126092652</v>
      </c>
      <c r="M36" s="8">
        <v>1492.7396716957646</v>
      </c>
      <c r="N36" s="74">
        <f t="shared" si="2"/>
        <v>1541.9717358218572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-1060.6848103247839</v>
      </c>
      <c r="T36" s="13">
        <v>144363.11068916638</v>
      </c>
      <c r="U36" s="14">
        <v>109041.14900235976</v>
      </c>
      <c r="V36" s="14">
        <v>99667.969619323791</v>
      </c>
      <c r="W36" s="67">
        <f t="shared" si="3"/>
        <v>124184.58853517628</v>
      </c>
      <c r="X36" s="15">
        <v>8427.9174372343496</v>
      </c>
    </row>
    <row r="37" spans="1:24" x14ac:dyDescent="0.3">
      <c r="A37" s="23" t="s">
        <v>3</v>
      </c>
      <c r="B37" s="179">
        <v>2022</v>
      </c>
      <c r="C37" s="7">
        <v>60.74832648720443</v>
      </c>
      <c r="D37" s="8">
        <v>72.933706795250814</v>
      </c>
      <c r="E37" s="8">
        <v>6.4405850493654251</v>
      </c>
      <c r="F37" s="176">
        <f t="shared" si="0"/>
        <v>140.12261833182069</v>
      </c>
      <c r="G37" s="9">
        <v>363.59778622684047</v>
      </c>
      <c r="H37" s="7">
        <v>63.979184444667567</v>
      </c>
      <c r="I37" s="8">
        <v>83.976988086498238</v>
      </c>
      <c r="J37" s="8">
        <v>8.4019216150971268</v>
      </c>
      <c r="K37" s="176">
        <f t="shared" si="1"/>
        <v>156.35809414626294</v>
      </c>
      <c r="L37" s="8">
        <v>22.355092551715185</v>
      </c>
      <c r="M37" s="8">
        <v>1042.4297500721993</v>
      </c>
      <c r="N37" s="74">
        <f t="shared" si="2"/>
        <v>1064.7848426239145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-673.31933145109633</v>
      </c>
      <c r="T37" s="13">
        <v>147193.91538733555</v>
      </c>
      <c r="U37" s="14">
        <v>108637.07843317669</v>
      </c>
      <c r="V37" s="14">
        <v>98906.880820427978</v>
      </c>
      <c r="W37" s="67">
        <f t="shared" si="3"/>
        <v>123891.05449673942</v>
      </c>
      <c r="X37" s="15">
        <v>8769.3734657658333</v>
      </c>
    </row>
    <row r="38" spans="1:24" x14ac:dyDescent="0.3">
      <c r="A38" s="23" t="s">
        <v>4</v>
      </c>
      <c r="B38" s="179">
        <v>2022</v>
      </c>
      <c r="C38" s="7">
        <v>47.685031514159085</v>
      </c>
      <c r="D38" s="8">
        <v>96.352678937910383</v>
      </c>
      <c r="E38" s="8">
        <v>8.7817903000155475</v>
      </c>
      <c r="F38" s="176">
        <f t="shared" ref="F38:F69" si="5">SUM(C38:E38)</f>
        <v>152.81950075208502</v>
      </c>
      <c r="G38" s="9">
        <v>1244.601848640028</v>
      </c>
      <c r="H38" s="7">
        <v>27.073156099469184</v>
      </c>
      <c r="I38" s="8">
        <v>63.347109417180242</v>
      </c>
      <c r="J38" s="8">
        <v>7.0922616867340951</v>
      </c>
      <c r="K38" s="176">
        <f t="shared" ref="K38:K69" si="6">SUM(H38:J38)</f>
        <v>97.512527203383513</v>
      </c>
      <c r="L38" s="8">
        <v>27.927936542838076</v>
      </c>
      <c r="M38" s="8">
        <v>1195.8561853473557</v>
      </c>
      <c r="N38" s="74">
        <f t="shared" ref="N38:N69" si="7">SUM(L38:M38)</f>
        <v>1223.7841218901938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-7.0479981961435465</v>
      </c>
      <c r="T38" s="13">
        <v>146328.07495103148</v>
      </c>
      <c r="U38" s="14">
        <v>104885.18452448482</v>
      </c>
      <c r="V38" s="14">
        <v>97356.92188184768</v>
      </c>
      <c r="W38" s="67">
        <f t="shared" si="3"/>
        <v>115843.75019466027</v>
      </c>
      <c r="X38" s="15">
        <v>8262.3462290024563</v>
      </c>
    </row>
    <row r="39" spans="1:24" x14ac:dyDescent="0.3">
      <c r="A39" s="23" t="s">
        <v>5</v>
      </c>
      <c r="B39" s="179">
        <v>2022</v>
      </c>
      <c r="C39" s="7">
        <v>5.9862662525692087</v>
      </c>
      <c r="D39" s="8">
        <v>296.35400788603397</v>
      </c>
      <c r="E39" s="8">
        <v>34.018258022157795</v>
      </c>
      <c r="F39" s="176">
        <f t="shared" si="5"/>
        <v>336.35853216076094</v>
      </c>
      <c r="G39" s="9">
        <v>451.57146940415953</v>
      </c>
      <c r="H39" s="7">
        <v>32.023764251274123</v>
      </c>
      <c r="I39" s="8">
        <v>225.97852025858441</v>
      </c>
      <c r="J39" s="8">
        <v>28.871783897408658</v>
      </c>
      <c r="K39" s="176">
        <f t="shared" si="6"/>
        <v>286.8740684072672</v>
      </c>
      <c r="L39" s="8">
        <v>44.265040247210578</v>
      </c>
      <c r="M39" s="8">
        <v>2915.2619648391592</v>
      </c>
      <c r="N39" s="74">
        <f t="shared" si="7"/>
        <v>2959.5270050863696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-2507.95453568221</v>
      </c>
      <c r="T39" s="13">
        <v>147872.8460397539</v>
      </c>
      <c r="U39" s="14">
        <v>109169.28268628185</v>
      </c>
      <c r="V39" s="14">
        <v>96264.764397677252</v>
      </c>
      <c r="W39" s="67">
        <f t="shared" si="3"/>
        <v>112191.01737983539</v>
      </c>
      <c r="X39" s="15">
        <v>7909.2400347675066</v>
      </c>
    </row>
    <row r="40" spans="1:24" ht="16.2" thickBot="1" x14ac:dyDescent="0.35">
      <c r="A40" s="24" t="s">
        <v>6</v>
      </c>
      <c r="B40" s="180">
        <v>2022</v>
      </c>
      <c r="C40" s="16">
        <v>159.27383622226793</v>
      </c>
      <c r="D40" s="17">
        <v>117.16598185834809</v>
      </c>
      <c r="E40" s="17">
        <v>11.747982320905981</v>
      </c>
      <c r="F40" s="177">
        <f t="shared" si="5"/>
        <v>288.187800401522</v>
      </c>
      <c r="G40" s="18">
        <v>194.31242706898286</v>
      </c>
      <c r="H40" s="16">
        <v>166.76418766129504</v>
      </c>
      <c r="I40" s="17">
        <v>121.67466375717521</v>
      </c>
      <c r="J40" s="17">
        <v>13.152611737408648</v>
      </c>
      <c r="K40" s="177">
        <f t="shared" si="6"/>
        <v>301.59146315587884</v>
      </c>
      <c r="L40" s="17">
        <v>31.873632696841828</v>
      </c>
      <c r="M40" s="17">
        <v>2019.673617518765</v>
      </c>
      <c r="N40" s="75">
        <f t="shared" si="7"/>
        <v>2051.5472502156067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-1857.233823146624</v>
      </c>
      <c r="T40" s="19">
        <v>147730.65905052287</v>
      </c>
      <c r="U40" s="20">
        <v>108750.68331191242</v>
      </c>
      <c r="V40" s="20">
        <v>96669.90632511719</v>
      </c>
      <c r="W40" s="68">
        <f t="shared" si="3"/>
        <v>129777.7049442693</v>
      </c>
      <c r="X40" s="21">
        <v>7901.9796474868072</v>
      </c>
    </row>
    <row r="41" spans="1:24" x14ac:dyDescent="0.3">
      <c r="A41" s="22" t="s">
        <v>0</v>
      </c>
      <c r="B41" s="178">
        <v>2023</v>
      </c>
      <c r="C41" s="4">
        <v>261.21649759546182</v>
      </c>
      <c r="D41" s="5">
        <v>102.26019276281269</v>
      </c>
      <c r="E41" s="5">
        <v>11.50146351635094</v>
      </c>
      <c r="F41" s="175">
        <f t="shared" si="5"/>
        <v>374.97815387462543</v>
      </c>
      <c r="G41" s="6">
        <v>1862.5430528806023</v>
      </c>
      <c r="H41" s="4">
        <v>179.44894160779648</v>
      </c>
      <c r="I41" s="5">
        <v>88.801466815142092</v>
      </c>
      <c r="J41" s="5">
        <v>11.358540456659171</v>
      </c>
      <c r="K41" s="175">
        <f t="shared" si="6"/>
        <v>279.60894887959773</v>
      </c>
      <c r="L41" s="5">
        <v>62.583136016971665</v>
      </c>
      <c r="M41" s="5">
        <v>2495.6181631260779</v>
      </c>
      <c r="N41" s="73">
        <f t="shared" si="7"/>
        <v>2558.2012991430497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-695.65724626244696</v>
      </c>
      <c r="T41" s="10">
        <v>152114.77381753188</v>
      </c>
      <c r="U41" s="11">
        <v>111510.34258917492</v>
      </c>
      <c r="V41" s="11">
        <v>97933.510096068829</v>
      </c>
      <c r="W41" s="66">
        <f t="shared" si="3"/>
        <v>137018.14280783024</v>
      </c>
      <c r="X41" s="12">
        <v>8655.2644089301339</v>
      </c>
    </row>
    <row r="42" spans="1:24" x14ac:dyDescent="0.3">
      <c r="A42" s="23" t="s">
        <v>1</v>
      </c>
      <c r="B42" s="179">
        <v>2023</v>
      </c>
      <c r="C42" s="7">
        <v>14.067187030274294</v>
      </c>
      <c r="D42" s="8">
        <v>394.05532548455142</v>
      </c>
      <c r="E42" s="8">
        <v>45.337022684965177</v>
      </c>
      <c r="F42" s="176">
        <f t="shared" si="5"/>
        <v>453.45953519979088</v>
      </c>
      <c r="G42" s="9">
        <v>391.97343992653015</v>
      </c>
      <c r="H42" s="7">
        <v>82.283747168059506</v>
      </c>
      <c r="I42" s="8">
        <v>500.02405836273016</v>
      </c>
      <c r="J42" s="8">
        <v>48.025511874469217</v>
      </c>
      <c r="K42" s="176">
        <f t="shared" si="6"/>
        <v>630.33331740525887</v>
      </c>
      <c r="L42" s="8">
        <v>40.947110130512527</v>
      </c>
      <c r="M42" s="8">
        <v>3890.7929409459834</v>
      </c>
      <c r="N42" s="74">
        <f t="shared" si="7"/>
        <v>3931.740051076496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-3539.7656111499655</v>
      </c>
      <c r="T42" s="13">
        <v>153538.73825238991</v>
      </c>
      <c r="U42" s="14">
        <v>111033.13243452624</v>
      </c>
      <c r="V42" s="14">
        <v>99210.375926132765</v>
      </c>
      <c r="W42" s="67">
        <f t="shared" si="3"/>
        <v>115681.03301087463</v>
      </c>
      <c r="X42" s="15">
        <v>8291.7225082121404</v>
      </c>
    </row>
    <row r="43" spans="1:24" x14ac:dyDescent="0.3">
      <c r="A43" s="23" t="s">
        <v>2</v>
      </c>
      <c r="B43" s="179">
        <v>2023</v>
      </c>
      <c r="C43" s="7">
        <v>96.678430785671637</v>
      </c>
      <c r="D43" s="8">
        <v>109.08061993147632</v>
      </c>
      <c r="E43" s="8">
        <v>8.6196115398619426</v>
      </c>
      <c r="F43" s="176">
        <f t="shared" si="5"/>
        <v>214.37866225700989</v>
      </c>
      <c r="G43" s="9">
        <v>503.10101037192942</v>
      </c>
      <c r="H43" s="7">
        <v>93.765429762744802</v>
      </c>
      <c r="I43" s="8">
        <v>113.69229059965144</v>
      </c>
      <c r="J43" s="8">
        <v>10.215382706661996</v>
      </c>
      <c r="K43" s="176">
        <f t="shared" si="6"/>
        <v>217.67310306905821</v>
      </c>
      <c r="L43" s="8">
        <v>51.159644819107939</v>
      </c>
      <c r="M43" s="8">
        <v>1572.4235529702487</v>
      </c>
      <c r="N43" s="74">
        <f t="shared" si="7"/>
        <v>1623.5831977893567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-1120.4811874174272</v>
      </c>
      <c r="T43" s="13">
        <v>152655.39827262852</v>
      </c>
      <c r="U43" s="14">
        <v>111105.54981031141</v>
      </c>
      <c r="V43" s="14">
        <v>100549.24323500031</v>
      </c>
      <c r="W43" s="67">
        <f t="shared" si="3"/>
        <v>128508.26347865396</v>
      </c>
      <c r="X43" s="15">
        <v>8686.5965469800012</v>
      </c>
    </row>
    <row r="44" spans="1:24" x14ac:dyDescent="0.3">
      <c r="A44" s="23" t="s">
        <v>3</v>
      </c>
      <c r="B44" s="179">
        <v>2023</v>
      </c>
      <c r="C44" s="7">
        <v>62.674346680116571</v>
      </c>
      <c r="D44" s="8">
        <v>77.337389679933608</v>
      </c>
      <c r="E44" s="8">
        <v>6.9502904928661922</v>
      </c>
      <c r="F44" s="176">
        <f t="shared" si="5"/>
        <v>146.96202685291638</v>
      </c>
      <c r="G44" s="9">
        <v>381.03802942179152</v>
      </c>
      <c r="H44" s="7">
        <v>65.693758984693446</v>
      </c>
      <c r="I44" s="8">
        <v>88.94574923622406</v>
      </c>
      <c r="J44" s="8">
        <v>9.0623410956210044</v>
      </c>
      <c r="K44" s="176">
        <f t="shared" si="6"/>
        <v>163.7018493165385</v>
      </c>
      <c r="L44" s="8">
        <v>22.586333241702299</v>
      </c>
      <c r="M44" s="8">
        <v>1099.7679807023633</v>
      </c>
      <c r="N44" s="74">
        <f t="shared" si="7"/>
        <v>1122.3543139440656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-713.32645272932677</v>
      </c>
      <c r="T44" s="13">
        <v>155450.55982246783</v>
      </c>
      <c r="U44" s="14">
        <v>110789.7910576266</v>
      </c>
      <c r="V44" s="14">
        <v>99788.769297526029</v>
      </c>
      <c r="W44" s="67">
        <f t="shared" si="3"/>
        <v>128103.21042064101</v>
      </c>
      <c r="X44" s="15">
        <v>9028.0060226024689</v>
      </c>
    </row>
    <row r="45" spans="1:24" x14ac:dyDescent="0.3">
      <c r="A45" s="23" t="s">
        <v>4</v>
      </c>
      <c r="B45" s="179">
        <v>2023</v>
      </c>
      <c r="C45" s="7">
        <v>49.102999116297624</v>
      </c>
      <c r="D45" s="8">
        <v>102.15933750946337</v>
      </c>
      <c r="E45" s="8">
        <v>9.4753166103113706</v>
      </c>
      <c r="F45" s="176">
        <f t="shared" si="5"/>
        <v>160.73765323607239</v>
      </c>
      <c r="G45" s="9">
        <v>1305.7514052291747</v>
      </c>
      <c r="H45" s="7">
        <v>27.551142640362293</v>
      </c>
      <c r="I45" s="8">
        <v>66.926240505966561</v>
      </c>
      <c r="J45" s="8">
        <v>7.718679345343654</v>
      </c>
      <c r="K45" s="176">
        <f t="shared" si="6"/>
        <v>102.19606249167252</v>
      </c>
      <c r="L45" s="8">
        <v>29.336058028327315</v>
      </c>
      <c r="M45" s="8">
        <v>1263.5410934089261</v>
      </c>
      <c r="N45" s="74">
        <f t="shared" si="7"/>
        <v>1292.8771514372534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-15.113578001025839</v>
      </c>
      <c r="T45" s="13">
        <v>154106.21532700604</v>
      </c>
      <c r="U45" s="14">
        <v>107013.80035858505</v>
      </c>
      <c r="V45" s="14">
        <v>98240.350280875122</v>
      </c>
      <c r="W45" s="67">
        <f t="shared" si="3"/>
        <v>119046.85098880947</v>
      </c>
      <c r="X45" s="15">
        <v>8520.9666164537466</v>
      </c>
    </row>
    <row r="46" spans="1:24" x14ac:dyDescent="0.3">
      <c r="A46" s="23" t="s">
        <v>5</v>
      </c>
      <c r="B46" s="179">
        <v>2023</v>
      </c>
      <c r="C46" s="7">
        <v>6.1620138260424868</v>
      </c>
      <c r="D46" s="8">
        <v>314.19976121884122</v>
      </c>
      <c r="E46" s="8">
        <v>36.705924563505796</v>
      </c>
      <c r="F46" s="176">
        <f t="shared" si="5"/>
        <v>357.06769960838949</v>
      </c>
      <c r="G46" s="9">
        <v>474.20728594881905</v>
      </c>
      <c r="H46" s="7">
        <v>31.833659324715356</v>
      </c>
      <c r="I46" s="8">
        <v>235.81662657022628</v>
      </c>
      <c r="J46" s="8">
        <v>30.821589068553696</v>
      </c>
      <c r="K46" s="176">
        <f t="shared" si="6"/>
        <v>298.47187496349534</v>
      </c>
      <c r="L46" s="8">
        <v>47.093748178250863</v>
      </c>
      <c r="M46" s="8">
        <v>3106.2650826652794</v>
      </c>
      <c r="N46" s="74">
        <f t="shared" si="7"/>
        <v>3153.3588308435301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-2679.1505448947109</v>
      </c>
      <c r="T46" s="13">
        <v>155672.41986898947</v>
      </c>
      <c r="U46" s="14">
        <v>111403.51543723761</v>
      </c>
      <c r="V46" s="14">
        <v>97148.751981494235</v>
      </c>
      <c r="W46" s="67">
        <f t="shared" si="3"/>
        <v>114653.02348879199</v>
      </c>
      <c r="X46" s="15">
        <v>8167.6592845710811</v>
      </c>
    </row>
    <row r="47" spans="1:24" ht="16.2" thickBot="1" x14ac:dyDescent="0.35">
      <c r="A47" s="24" t="s">
        <v>6</v>
      </c>
      <c r="B47" s="180">
        <v>2023</v>
      </c>
      <c r="C47" s="16">
        <v>163.94501227060132</v>
      </c>
      <c r="D47" s="17">
        <v>124.21162632056595</v>
      </c>
      <c r="E47" s="17">
        <v>12.676565356017907</v>
      </c>
      <c r="F47" s="177">
        <f t="shared" si="5"/>
        <v>300.83320394718521</v>
      </c>
      <c r="G47" s="18">
        <v>204.04411295183763</v>
      </c>
      <c r="H47" s="16">
        <v>173.26980781609399</v>
      </c>
      <c r="I47" s="17">
        <v>129.09782081770368</v>
      </c>
      <c r="J47" s="17">
        <v>14.064150216570606</v>
      </c>
      <c r="K47" s="177">
        <f t="shared" si="6"/>
        <v>316.43177885036829</v>
      </c>
      <c r="L47" s="17">
        <v>32.8786184635835</v>
      </c>
      <c r="M47" s="17">
        <v>2119.2002433976932</v>
      </c>
      <c r="N47" s="75">
        <f t="shared" si="7"/>
        <v>2152.0788618612764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-1948.0337489094393</v>
      </c>
      <c r="T47" s="19">
        <v>155450.19965875239</v>
      </c>
      <c r="U47" s="20">
        <v>110832.87594989745</v>
      </c>
      <c r="V47" s="20">
        <v>97549.197917239901</v>
      </c>
      <c r="W47" s="68">
        <f t="shared" si="3"/>
        <v>134673.75403246589</v>
      </c>
      <c r="X47" s="21">
        <v>8160.6330816506324</v>
      </c>
    </row>
    <row r="48" spans="1:24" x14ac:dyDescent="0.3">
      <c r="A48" s="22" t="s">
        <v>0</v>
      </c>
      <c r="B48" s="178">
        <v>2024</v>
      </c>
      <c r="C48" s="4">
        <v>268.85463624399762</v>
      </c>
      <c r="D48" s="5">
        <v>109.01159745343757</v>
      </c>
      <c r="E48" s="5">
        <v>12.509180041192868</v>
      </c>
      <c r="F48" s="175">
        <f t="shared" si="5"/>
        <v>390.37541373862803</v>
      </c>
      <c r="G48" s="6">
        <v>1955.0257895378872</v>
      </c>
      <c r="H48" s="4">
        <v>184.58602288997039</v>
      </c>
      <c r="I48" s="5">
        <v>94.40139135721445</v>
      </c>
      <c r="J48" s="5">
        <v>12.3130202751013</v>
      </c>
      <c r="K48" s="175">
        <f t="shared" si="6"/>
        <v>291.30043452228614</v>
      </c>
      <c r="L48" s="5">
        <v>62.968823218506188</v>
      </c>
      <c r="M48" s="5">
        <v>2605.4469765520425</v>
      </c>
      <c r="N48" s="73">
        <f t="shared" si="7"/>
        <v>2668.4157997705488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-713.38901023266135</v>
      </c>
      <c r="T48" s="10">
        <v>159849.92734572163</v>
      </c>
      <c r="U48" s="11">
        <v>112860.13234165567</v>
      </c>
      <c r="V48" s="11">
        <v>97877.901700281451</v>
      </c>
      <c r="W48" s="66">
        <f t="shared" si="3"/>
        <v>142002.49486673658</v>
      </c>
      <c r="X48" s="12">
        <v>8923.7882585730276</v>
      </c>
    </row>
    <row r="49" spans="1:27" x14ac:dyDescent="0.3">
      <c r="A49" s="23" t="s">
        <v>1</v>
      </c>
      <c r="B49" s="179">
        <v>2024</v>
      </c>
      <c r="C49" s="7">
        <v>14.504640408594581</v>
      </c>
      <c r="D49" s="8">
        <v>419.94027331995289</v>
      </c>
      <c r="E49" s="8">
        <v>49.307001636614082</v>
      </c>
      <c r="F49" s="176">
        <f t="shared" si="5"/>
        <v>483.75191536516155</v>
      </c>
      <c r="G49" s="9">
        <v>411.75481568968223</v>
      </c>
      <c r="H49" s="7">
        <v>84.505992947425469</v>
      </c>
      <c r="I49" s="8">
        <v>534.00988214053609</v>
      </c>
      <c r="J49" s="8">
        <v>52.421754279518439</v>
      </c>
      <c r="K49" s="176">
        <f t="shared" si="6"/>
        <v>670.93762936747999</v>
      </c>
      <c r="L49" s="8">
        <v>41.872636683595758</v>
      </c>
      <c r="M49" s="8">
        <v>4154.2627038284336</v>
      </c>
      <c r="N49" s="74">
        <f t="shared" si="7"/>
        <v>4196.135340512029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-3784.3795248223478</v>
      </c>
      <c r="T49" s="13">
        <v>161305.67112339649</v>
      </c>
      <c r="U49" s="14">
        <v>112379.21616866086</v>
      </c>
      <c r="V49" s="14">
        <v>99155.09192629157</v>
      </c>
      <c r="W49" s="67">
        <f t="shared" si="3"/>
        <v>117508.37678675946</v>
      </c>
      <c r="X49" s="15">
        <v>8560.3299245296512</v>
      </c>
    </row>
    <row r="50" spans="1:27" x14ac:dyDescent="0.3">
      <c r="A50" s="23" t="s">
        <v>2</v>
      </c>
      <c r="B50" s="179">
        <v>2024</v>
      </c>
      <c r="C50" s="7">
        <v>99.753328905625608</v>
      </c>
      <c r="D50" s="8">
        <v>116.20715169097252</v>
      </c>
      <c r="E50" s="8">
        <v>9.3684297146305866</v>
      </c>
      <c r="F50" s="176">
        <f t="shared" si="5"/>
        <v>225.32891031122873</v>
      </c>
      <c r="G50" s="9">
        <v>528.13105374036024</v>
      </c>
      <c r="H50" s="7">
        <v>97.832272235976802</v>
      </c>
      <c r="I50" s="8">
        <v>124.00777866847278</v>
      </c>
      <c r="J50" s="8">
        <v>11.350754712944989</v>
      </c>
      <c r="K50" s="176">
        <f t="shared" si="6"/>
        <v>233.19080561739457</v>
      </c>
      <c r="L50" s="8">
        <v>52.733541057345981</v>
      </c>
      <c r="M50" s="8">
        <v>1657.6294006049473</v>
      </c>
      <c r="N50" s="74">
        <f t="shared" si="7"/>
        <v>1710.3629416622932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-1182.2308879219333</v>
      </c>
      <c r="T50" s="13">
        <v>161070.05687974265</v>
      </c>
      <c r="U50" s="14">
        <v>112397.59720435666</v>
      </c>
      <c r="V50" s="14">
        <v>100493.09045286552</v>
      </c>
      <c r="W50" s="67">
        <f t="shared" si="3"/>
        <v>132238.05436557622</v>
      </c>
      <c r="X50" s="15">
        <v>8955.1749382212656</v>
      </c>
    </row>
    <row r="51" spans="1:27" x14ac:dyDescent="0.3">
      <c r="A51" s="23" t="s">
        <v>3</v>
      </c>
      <c r="B51" s="179">
        <v>2024</v>
      </c>
      <c r="C51" s="7">
        <v>64.599501815588795</v>
      </c>
      <c r="D51" s="8">
        <v>82.453093917806541</v>
      </c>
      <c r="E51" s="8">
        <v>7.5604186754722242</v>
      </c>
      <c r="F51" s="176">
        <f t="shared" si="5"/>
        <v>154.61301440886754</v>
      </c>
      <c r="G51" s="9">
        <v>400.9771869499063</v>
      </c>
      <c r="H51" s="7">
        <v>67.515175793923007</v>
      </c>
      <c r="I51" s="8">
        <v>94.693028561623748</v>
      </c>
      <c r="J51" s="8">
        <v>9.8592550450510998</v>
      </c>
      <c r="K51" s="176">
        <f t="shared" si="6"/>
        <v>172.06745940059784</v>
      </c>
      <c r="L51" s="8">
        <v>22.681924623838626</v>
      </c>
      <c r="M51" s="8">
        <v>1160.6238547038351</v>
      </c>
      <c r="N51" s="74">
        <f t="shared" si="7"/>
        <v>1183.3057793276737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-751.50554739492009</v>
      </c>
      <c r="T51" s="13">
        <v>163719.38467827404</v>
      </c>
      <c r="U51" s="14">
        <v>112135.96007639638</v>
      </c>
      <c r="V51" s="14">
        <v>99733.252168822757</v>
      </c>
      <c r="W51" s="67">
        <f t="shared" si="3"/>
        <v>131665.40818497134</v>
      </c>
      <c r="X51" s="15">
        <v>9296.5406246325547</v>
      </c>
    </row>
    <row r="52" spans="1:27" x14ac:dyDescent="0.3">
      <c r="A52" s="23" t="s">
        <v>4</v>
      </c>
      <c r="B52" s="179">
        <v>2024</v>
      </c>
      <c r="C52" s="7">
        <v>50.624612214626197</v>
      </c>
      <c r="D52" s="8">
        <v>108.90045956847337</v>
      </c>
      <c r="E52" s="8">
        <v>10.305516702487838</v>
      </c>
      <c r="F52" s="176">
        <f t="shared" si="5"/>
        <v>169.83058848558741</v>
      </c>
      <c r="G52" s="9">
        <v>1375.6177862944651</v>
      </c>
      <c r="H52" s="7">
        <v>27.98485043620196</v>
      </c>
      <c r="I52" s="8">
        <v>71.104303625524636</v>
      </c>
      <c r="J52" s="8">
        <v>8.4733069212719787</v>
      </c>
      <c r="K52" s="176">
        <f t="shared" si="6"/>
        <v>107.56246098299857</v>
      </c>
      <c r="L52" s="8">
        <v>30.560378953969927</v>
      </c>
      <c r="M52" s="8">
        <v>1337.4028465529764</v>
      </c>
      <c r="N52" s="74">
        <f t="shared" si="7"/>
        <v>1367.9632255069464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-23.166484195329083</v>
      </c>
      <c r="T52" s="13">
        <v>162415.83107999695</v>
      </c>
      <c r="U52" s="14">
        <v>108365.78496279422</v>
      </c>
      <c r="V52" s="14">
        <v>98185.734576932155</v>
      </c>
      <c r="W52" s="67">
        <f t="shared" si="3"/>
        <v>121626.20827620057</v>
      </c>
      <c r="X52" s="15">
        <v>8789.5272478645329</v>
      </c>
    </row>
    <row r="53" spans="1:27" x14ac:dyDescent="0.3">
      <c r="A53" s="23" t="s">
        <v>5</v>
      </c>
      <c r="B53" s="179">
        <v>2024</v>
      </c>
      <c r="C53" s="7">
        <v>6.350723387693515</v>
      </c>
      <c r="D53" s="8">
        <v>334.93885040392718</v>
      </c>
      <c r="E53" s="8">
        <v>39.919596881565816</v>
      </c>
      <c r="F53" s="176">
        <f t="shared" si="5"/>
        <v>381.20917067318652</v>
      </c>
      <c r="G53" s="9">
        <v>500.00115177053146</v>
      </c>
      <c r="H53" s="7">
        <v>31.584742074531725</v>
      </c>
      <c r="I53" s="8">
        <v>247.43188666866268</v>
      </c>
      <c r="J53" s="8">
        <v>33.180327385272378</v>
      </c>
      <c r="K53" s="176">
        <f t="shared" si="6"/>
        <v>312.19695612846681</v>
      </c>
      <c r="L53" s="8">
        <v>49.668407196800217</v>
      </c>
      <c r="M53" s="8">
        <v>3317.8253634998828</v>
      </c>
      <c r="N53" s="74">
        <f t="shared" si="7"/>
        <v>3367.493770696683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-2867.4916189261517</v>
      </c>
      <c r="T53" s="13">
        <v>164003.4621273618</v>
      </c>
      <c r="U53" s="14">
        <v>112822.41955744071</v>
      </c>
      <c r="V53" s="14">
        <v>97094.630908809879</v>
      </c>
      <c r="W53" s="67">
        <f t="shared" si="3"/>
        <v>116328.81778067703</v>
      </c>
      <c r="X53" s="15">
        <v>8436.0198635164743</v>
      </c>
    </row>
    <row r="54" spans="1:27" ht="16.2" thickBot="1" x14ac:dyDescent="0.35">
      <c r="A54" s="24" t="s">
        <v>6</v>
      </c>
      <c r="B54" s="180">
        <v>2024</v>
      </c>
      <c r="C54" s="16">
        <v>168.96076109220633</v>
      </c>
      <c r="D54" s="17">
        <v>132.18966507035887</v>
      </c>
      <c r="E54" s="17">
        <v>13.790043536327063</v>
      </c>
      <c r="F54" s="177">
        <f t="shared" si="5"/>
        <v>314.94046969889223</v>
      </c>
      <c r="G54" s="18">
        <v>215.13684651736571</v>
      </c>
      <c r="H54" s="16">
        <v>179.6391476903033</v>
      </c>
      <c r="I54" s="17">
        <v>137.99282040289455</v>
      </c>
      <c r="J54" s="17">
        <v>15.16176856913029</v>
      </c>
      <c r="K54" s="177">
        <f t="shared" si="6"/>
        <v>332.79373666232817</v>
      </c>
      <c r="L54" s="17">
        <v>33.888504830190413</v>
      </c>
      <c r="M54" s="17">
        <v>2223.2942129727644</v>
      </c>
      <c r="N54" s="75">
        <f t="shared" si="7"/>
        <v>2257.1827178029548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-2042.0448712855894</v>
      </c>
      <c r="T54" s="19">
        <v>163698.95344029067</v>
      </c>
      <c r="U54" s="20">
        <v>111847.69118115488</v>
      </c>
      <c r="V54" s="20">
        <v>97491.601605633259</v>
      </c>
      <c r="W54" s="68">
        <f t="shared" si="3"/>
        <v>139182.49904872596</v>
      </c>
      <c r="X54" s="21">
        <v>8429.1787540903424</v>
      </c>
    </row>
    <row r="55" spans="1:27" x14ac:dyDescent="0.3">
      <c r="A55" s="22" t="s">
        <v>0</v>
      </c>
      <c r="B55" s="178">
        <v>2025</v>
      </c>
      <c r="C55" s="4">
        <v>276.53990792409718</v>
      </c>
      <c r="D55" s="5">
        <v>116.80012540334199</v>
      </c>
      <c r="E55" s="5">
        <v>13.713004895194201</v>
      </c>
      <c r="F55" s="175">
        <f t="shared" si="5"/>
        <v>407.0530382226334</v>
      </c>
      <c r="G55" s="6">
        <v>2060.608807816292</v>
      </c>
      <c r="H55" s="4">
        <v>189.96776281661661</v>
      </c>
      <c r="I55" s="5">
        <v>100.89658594939345</v>
      </c>
      <c r="J55" s="5">
        <v>13.45855618831064</v>
      </c>
      <c r="K55" s="175">
        <f t="shared" si="6"/>
        <v>304.32290495432068</v>
      </c>
      <c r="L55" s="5">
        <v>63.047687660462515</v>
      </c>
      <c r="M55" s="5">
        <v>2717.3774290275323</v>
      </c>
      <c r="N55" s="73">
        <f t="shared" si="7"/>
        <v>2780.4251166879949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-719.8153088717022</v>
      </c>
      <c r="T55" s="10">
        <v>167598.53683677586</v>
      </c>
      <c r="U55" s="11">
        <v>113319.33871763831</v>
      </c>
      <c r="V55" s="11">
        <v>96902.87159835163</v>
      </c>
      <c r="W55" s="66">
        <f t="shared" si="3"/>
        <v>146476.08020756519</v>
      </c>
      <c r="X55" s="12">
        <v>9202.5940430052397</v>
      </c>
    </row>
    <row r="56" spans="1:27" x14ac:dyDescent="0.3">
      <c r="A56" s="23" t="s">
        <v>1</v>
      </c>
      <c r="B56" s="179">
        <v>2025</v>
      </c>
      <c r="C56" s="7">
        <v>14.961033006576354</v>
      </c>
      <c r="D56" s="8">
        <v>449.88802993488974</v>
      </c>
      <c r="E56" s="8">
        <v>54.054949726282487</v>
      </c>
      <c r="F56" s="176">
        <f t="shared" si="5"/>
        <v>518.90401266774859</v>
      </c>
      <c r="G56" s="9">
        <v>434.32733905603988</v>
      </c>
      <c r="H56" s="7">
        <v>86.833323503621656</v>
      </c>
      <c r="I56" s="8">
        <v>573.0731002610371</v>
      </c>
      <c r="J56" s="8">
        <v>57.622126897240832</v>
      </c>
      <c r="K56" s="176">
        <f t="shared" si="6"/>
        <v>717.52855066189954</v>
      </c>
      <c r="L56" s="8">
        <v>43.077341590721147</v>
      </c>
      <c r="M56" s="8">
        <v>4447.6551666273263</v>
      </c>
      <c r="N56" s="74">
        <f t="shared" si="7"/>
        <v>4490.7325082180478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-4056.4041691620077</v>
      </c>
      <c r="T56" s="13">
        <v>169093.63704094273</v>
      </c>
      <c r="U56" s="14">
        <v>112871.99824132578</v>
      </c>
      <c r="V56" s="14">
        <v>98180.193710200299</v>
      </c>
      <c r="W56" s="67">
        <f t="shared" si="3"/>
        <v>118495.93992424062</v>
      </c>
      <c r="X56" s="15">
        <v>8839.2129327624298</v>
      </c>
    </row>
    <row r="57" spans="1:27" x14ac:dyDescent="0.3">
      <c r="A57" s="23" t="s">
        <v>2</v>
      </c>
      <c r="B57" s="179">
        <v>2025</v>
      </c>
      <c r="C57" s="7">
        <v>102.91343106410876</v>
      </c>
      <c r="D57" s="8">
        <v>124.49945460931744</v>
      </c>
      <c r="E57" s="8">
        <v>10.27237733072802</v>
      </c>
      <c r="F57" s="176">
        <f t="shared" si="5"/>
        <v>237.68526300415425</v>
      </c>
      <c r="G57" s="9">
        <v>556.68394917124988</v>
      </c>
      <c r="H57" s="7">
        <v>102.05004418989694</v>
      </c>
      <c r="I57" s="8">
        <v>135.9816028624399</v>
      </c>
      <c r="J57" s="8">
        <v>12.703777432739191</v>
      </c>
      <c r="K57" s="176">
        <f t="shared" si="6"/>
        <v>250.73542448507604</v>
      </c>
      <c r="L57" s="8">
        <v>53.947054340988188</v>
      </c>
      <c r="M57" s="8">
        <v>1747.9229161518131</v>
      </c>
      <c r="N57" s="74">
        <f t="shared" si="7"/>
        <v>1801.8699704928013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-1245.1850213215519</v>
      </c>
      <c r="T57" s="13">
        <v>169704.92768191895</v>
      </c>
      <c r="U57" s="14">
        <v>112853.10405554518</v>
      </c>
      <c r="V57" s="14">
        <v>99517.676550735996</v>
      </c>
      <c r="W57" s="67">
        <f t="shared" si="3"/>
        <v>135316.3073381407</v>
      </c>
      <c r="X57" s="15">
        <v>9234.0375086823205</v>
      </c>
    </row>
    <row r="58" spans="1:27" x14ac:dyDescent="0.3">
      <c r="A58" s="23" t="s">
        <v>3</v>
      </c>
      <c r="B58" s="179">
        <v>2025</v>
      </c>
      <c r="C58" s="7">
        <v>66.604982749720577</v>
      </c>
      <c r="D58" s="8">
        <v>88.353886841477305</v>
      </c>
      <c r="E58" s="8">
        <v>8.2913721379262846</v>
      </c>
      <c r="F58" s="176">
        <f t="shared" si="5"/>
        <v>163.25024172912416</v>
      </c>
      <c r="G58" s="9">
        <v>423.72268454943287</v>
      </c>
      <c r="H58" s="7">
        <v>69.342433705324481</v>
      </c>
      <c r="I58" s="8">
        <v>101.37415286724487</v>
      </c>
      <c r="J58" s="8">
        <v>10.817117010630406</v>
      </c>
      <c r="K58" s="176">
        <f t="shared" si="6"/>
        <v>181.53370358319975</v>
      </c>
      <c r="L58" s="8">
        <v>22.658507904634078</v>
      </c>
      <c r="M58" s="8">
        <v>1225.8994966607772</v>
      </c>
      <c r="N58" s="74">
        <f t="shared" si="7"/>
        <v>1248.5580045654112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-787.55004830234611</v>
      </c>
      <c r="T58" s="13">
        <v>172308.83147574458</v>
      </c>
      <c r="U58" s="14">
        <v>112591.22495055795</v>
      </c>
      <c r="V58" s="14">
        <v>98758.471606704581</v>
      </c>
      <c r="W58" s="67">
        <f t="shared" si="3"/>
        <v>134577.96119419142</v>
      </c>
      <c r="X58" s="15">
        <v>9575.3645706595762</v>
      </c>
    </row>
    <row r="59" spans="1:27" x14ac:dyDescent="0.3">
      <c r="A59" s="23" t="s">
        <v>4</v>
      </c>
      <c r="B59" s="179">
        <v>2025</v>
      </c>
      <c r="C59" s="7">
        <v>52.213219087566337</v>
      </c>
      <c r="D59" s="8">
        <v>116.68605678544245</v>
      </c>
      <c r="E59" s="8">
        <v>11.297717780346527</v>
      </c>
      <c r="F59" s="176">
        <f t="shared" si="5"/>
        <v>180.19699365335529</v>
      </c>
      <c r="G59" s="9">
        <v>1455.2643544263669</v>
      </c>
      <c r="H59" s="7">
        <v>28.403881917211606</v>
      </c>
      <c r="I59" s="8">
        <v>75.989564138732291</v>
      </c>
      <c r="J59" s="8">
        <v>9.3836303642637215</v>
      </c>
      <c r="K59" s="176">
        <f t="shared" si="6"/>
        <v>113.77707642020762</v>
      </c>
      <c r="L59" s="8">
        <v>31.548080439296417</v>
      </c>
      <c r="M59" s="8">
        <v>1417.7217566147258</v>
      </c>
      <c r="N59" s="74">
        <f t="shared" si="7"/>
        <v>1449.2698370540222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-31.28875434128804</v>
      </c>
      <c r="T59" s="13">
        <v>171069.84742623512</v>
      </c>
      <c r="U59" s="14">
        <v>108875.50960747768</v>
      </c>
      <c r="V59" s="14">
        <v>97211.082473128379</v>
      </c>
      <c r="W59" s="67">
        <f t="shared" si="3"/>
        <v>123440.00719188934</v>
      </c>
      <c r="X59" s="15">
        <v>9068.4359964008254</v>
      </c>
    </row>
    <row r="60" spans="1:27" x14ac:dyDescent="0.3">
      <c r="A60" s="23" t="s">
        <v>5</v>
      </c>
      <c r="B60" s="179">
        <v>2025</v>
      </c>
      <c r="C60" s="7">
        <v>6.5478413682503058</v>
      </c>
      <c r="D60" s="8">
        <v>358.82865351527062</v>
      </c>
      <c r="E60" s="8">
        <v>43.756530050023649</v>
      </c>
      <c r="F60" s="176">
        <f t="shared" si="5"/>
        <v>409.13302493354456</v>
      </c>
      <c r="G60" s="9">
        <v>529.35980941428954</v>
      </c>
      <c r="H60" s="7">
        <v>31.313602343860346</v>
      </c>
      <c r="I60" s="8">
        <v>261.20116104436801</v>
      </c>
      <c r="J60" s="8">
        <v>36.024864903199706</v>
      </c>
      <c r="K60" s="176">
        <f t="shared" si="6"/>
        <v>328.53962829142807</v>
      </c>
      <c r="L60" s="8">
        <v>51.990716516593579</v>
      </c>
      <c r="M60" s="8">
        <v>3552.3017930934161</v>
      </c>
      <c r="N60" s="74">
        <f t="shared" si="7"/>
        <v>3604.2925096100098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-3074.9317001957197</v>
      </c>
      <c r="T60" s="13">
        <v>172682.09515613475</v>
      </c>
      <c r="U60" s="14">
        <v>113332.92859976657</v>
      </c>
      <c r="V60" s="14">
        <v>96120.331743805858</v>
      </c>
      <c r="W60" s="67">
        <f t="shared" si="3"/>
        <v>117102.19908642443</v>
      </c>
      <c r="X60" s="15">
        <v>8714.6988365883517</v>
      </c>
    </row>
    <row r="61" spans="1:27" ht="16.2" thickBot="1" x14ac:dyDescent="0.35">
      <c r="A61" s="24" t="s">
        <v>6</v>
      </c>
      <c r="B61" s="180">
        <v>2025</v>
      </c>
      <c r="C61" s="16">
        <v>174.20540138359442</v>
      </c>
      <c r="D61" s="17">
        <v>141.61866798401218</v>
      </c>
      <c r="E61" s="17">
        <v>15.115914934029663</v>
      </c>
      <c r="F61" s="177">
        <f t="shared" si="5"/>
        <v>330.93998430163629</v>
      </c>
      <c r="G61" s="18">
        <v>227.78925900537325</v>
      </c>
      <c r="H61" s="16">
        <v>186.07476810738217</v>
      </c>
      <c r="I61" s="17">
        <v>148.15870795053556</v>
      </c>
      <c r="J61" s="17">
        <v>16.491794058146322</v>
      </c>
      <c r="K61" s="177">
        <f t="shared" si="6"/>
        <v>350.72527011606405</v>
      </c>
      <c r="L61" s="17">
        <v>34.935262254156321</v>
      </c>
      <c r="M61" s="17">
        <v>2336.5233796263128</v>
      </c>
      <c r="N61" s="75">
        <f t="shared" si="7"/>
        <v>2371.4586418804693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-2143.6683828750956</v>
      </c>
      <c r="T61" s="19">
        <v>172298.50346800653</v>
      </c>
      <c r="U61" s="20">
        <v>112243.03233621524</v>
      </c>
      <c r="V61" s="20">
        <v>96515.768492507996</v>
      </c>
      <c r="W61" s="68">
        <f t="shared" si="3"/>
        <v>143365.50339285424</v>
      </c>
      <c r="X61" s="21">
        <v>8708.0048226064464</v>
      </c>
    </row>
    <row r="62" spans="1:27" x14ac:dyDescent="0.3">
      <c r="A62" s="22" t="s">
        <v>0</v>
      </c>
      <c r="B62" s="178">
        <v>2026</v>
      </c>
      <c r="C62" s="4">
        <v>266.42622570131584</v>
      </c>
      <c r="D62" s="5">
        <v>125.82859597876384</v>
      </c>
      <c r="E62" s="5">
        <v>15.166452327515477</v>
      </c>
      <c r="F62" s="175">
        <f t="shared" si="5"/>
        <v>407.42127400759512</v>
      </c>
      <c r="G62" s="6">
        <v>2186.0196293600266</v>
      </c>
      <c r="H62" s="4">
        <v>183.10179760102491</v>
      </c>
      <c r="I62" s="5">
        <v>108.5136347344848</v>
      </c>
      <c r="J62" s="5">
        <v>14.846560768049619</v>
      </c>
      <c r="K62" s="175">
        <f t="shared" si="6"/>
        <v>306.46199310355934</v>
      </c>
      <c r="L62" s="5">
        <v>67.624247466386549</v>
      </c>
      <c r="M62" s="5">
        <v>2772.4247702778011</v>
      </c>
      <c r="N62" s="73">
        <f t="shared" si="7"/>
        <v>2840.0490177441875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-654.02838838416073</v>
      </c>
      <c r="T62" s="10">
        <v>192375.15563321652</v>
      </c>
      <c r="U62" s="11">
        <v>113803.88200286572</v>
      </c>
      <c r="V62" s="11">
        <v>95785.840403175025</v>
      </c>
      <c r="W62" s="66">
        <f t="shared" si="3"/>
        <v>159874.96360422138</v>
      </c>
      <c r="X62" s="12">
        <v>9480.1478406005208</v>
      </c>
      <c r="AA62" s="122"/>
    </row>
    <row r="63" spans="1:27" x14ac:dyDescent="0.3">
      <c r="A63" s="23" t="s">
        <v>1</v>
      </c>
      <c r="B63" s="179">
        <v>2026</v>
      </c>
      <c r="C63" s="7">
        <v>14.389524855646417</v>
      </c>
      <c r="D63" s="8">
        <v>484.78616889549994</v>
      </c>
      <c r="E63" s="8">
        <v>59.791021386552295</v>
      </c>
      <c r="F63" s="176">
        <f t="shared" si="5"/>
        <v>558.96671513769866</v>
      </c>
      <c r="G63" s="9">
        <v>461.04609731534293</v>
      </c>
      <c r="H63" s="7">
        <v>83.612509704426614</v>
      </c>
      <c r="I63" s="8">
        <v>618.50429386500446</v>
      </c>
      <c r="J63" s="8">
        <v>63.834287554817905</v>
      </c>
      <c r="K63" s="176">
        <f t="shared" si="6"/>
        <v>765.95109112424905</v>
      </c>
      <c r="L63" s="8">
        <v>43.095995301448696</v>
      </c>
      <c r="M63" s="8">
        <v>4852.9024097716247</v>
      </c>
      <c r="N63" s="74">
        <f t="shared" si="7"/>
        <v>4895.9984050730736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-4434.9513077577303</v>
      </c>
      <c r="T63" s="13">
        <v>193967.74989858945</v>
      </c>
      <c r="U63" s="14">
        <v>113403.73738965827</v>
      </c>
      <c r="V63" s="14">
        <v>97063.119312388983</v>
      </c>
      <c r="W63" s="67">
        <f t="shared" si="3"/>
        <v>120836.41505084744</v>
      </c>
      <c r="X63" s="15">
        <v>9116.8811944436948</v>
      </c>
    </row>
    <row r="64" spans="1:27" x14ac:dyDescent="0.3">
      <c r="A64" s="23" t="s">
        <v>2</v>
      </c>
      <c r="B64" s="179">
        <v>2026</v>
      </c>
      <c r="C64" s="7">
        <v>99.020078882997183</v>
      </c>
      <c r="D64" s="8">
        <v>134.28625858449234</v>
      </c>
      <c r="E64" s="8">
        <v>11.363289254442671</v>
      </c>
      <c r="F64" s="176">
        <f t="shared" si="5"/>
        <v>244.66962672193219</v>
      </c>
      <c r="G64" s="9">
        <v>590.54367606388905</v>
      </c>
      <c r="H64" s="7">
        <v>99.138179640639635</v>
      </c>
      <c r="I64" s="8">
        <v>149.92045664406209</v>
      </c>
      <c r="J64" s="8">
        <v>14.351477722298345</v>
      </c>
      <c r="K64" s="176">
        <f t="shared" si="6"/>
        <v>263.41011400700006</v>
      </c>
      <c r="L64" s="8">
        <v>57.464012264116271</v>
      </c>
      <c r="M64" s="8">
        <v>1828.2529078255261</v>
      </c>
      <c r="N64" s="74">
        <f t="shared" si="7"/>
        <v>1885.7169200896424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-1295.1722440257533</v>
      </c>
      <c r="T64" s="13">
        <v>194404.44959392014</v>
      </c>
      <c r="U64" s="14">
        <v>113498.23220126732</v>
      </c>
      <c r="V64" s="14">
        <v>98400.546265127821</v>
      </c>
      <c r="W64" s="67">
        <f t="shared" si="3"/>
        <v>143125.8759231758</v>
      </c>
      <c r="X64" s="15">
        <v>9511.6371914951287</v>
      </c>
    </row>
    <row r="65" spans="1:27" x14ac:dyDescent="0.3">
      <c r="A65" s="23" t="s">
        <v>3</v>
      </c>
      <c r="B65" s="179">
        <v>2026</v>
      </c>
      <c r="C65" s="7">
        <v>64.003946586899872</v>
      </c>
      <c r="D65" s="8">
        <v>95.345026757947807</v>
      </c>
      <c r="E65" s="8">
        <v>9.1722173400134075</v>
      </c>
      <c r="F65" s="176">
        <f t="shared" si="5"/>
        <v>168.5211906848611</v>
      </c>
      <c r="G65" s="9">
        <v>450.62665589452922</v>
      </c>
      <c r="H65" s="7">
        <v>66.983857503924227</v>
      </c>
      <c r="I65" s="8">
        <v>109.02082948090285</v>
      </c>
      <c r="J65" s="8">
        <v>11.986885454018212</v>
      </c>
      <c r="K65" s="176">
        <f t="shared" si="6"/>
        <v>187.99157243884528</v>
      </c>
      <c r="L65" s="8">
        <v>23.284408749123251</v>
      </c>
      <c r="M65" s="8">
        <v>1289.5437230130674</v>
      </c>
      <c r="N65" s="74">
        <f t="shared" si="7"/>
        <v>1312.8281317621907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-804.12477627462226</v>
      </c>
      <c r="T65" s="13">
        <v>196928.65787139043</v>
      </c>
      <c r="U65" s="14">
        <v>113322.07223972108</v>
      </c>
      <c r="V65" s="14">
        <v>97641.842191109026</v>
      </c>
      <c r="W65" s="67">
        <f t="shared" si="3"/>
        <v>142112.37611686258</v>
      </c>
      <c r="X65" s="15">
        <v>9852.9034080599195</v>
      </c>
    </row>
    <row r="66" spans="1:27" x14ac:dyDescent="0.3">
      <c r="A66" s="23" t="s">
        <v>4</v>
      </c>
      <c r="B66" s="179">
        <v>2026</v>
      </c>
      <c r="C66" s="7">
        <v>50.206749399008338</v>
      </c>
      <c r="D66" s="8">
        <v>125.88189112827844</v>
      </c>
      <c r="E66" s="8">
        <v>12.494187611530418</v>
      </c>
      <c r="F66" s="176">
        <f t="shared" si="5"/>
        <v>188.58282813881718</v>
      </c>
      <c r="G66" s="9">
        <v>1549.2040567512761</v>
      </c>
      <c r="H66" s="7">
        <v>26.955276029288974</v>
      </c>
      <c r="I66" s="8">
        <v>81.625754159396394</v>
      </c>
      <c r="J66" s="8">
        <v>10.495237351460441</v>
      </c>
      <c r="K66" s="176">
        <f t="shared" si="6"/>
        <v>119.07626754014581</v>
      </c>
      <c r="L66" s="8">
        <v>34.141059322235137</v>
      </c>
      <c r="M66" s="8">
        <v>1505.8566999639784</v>
      </c>
      <c r="N66" s="74">
        <f t="shared" si="7"/>
        <v>1539.9977592862135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-48.86840212797631</v>
      </c>
      <c r="T66" s="13">
        <v>195806.90954494479</v>
      </c>
      <c r="U66" s="14">
        <v>109593.02352516406</v>
      </c>
      <c r="V66" s="14">
        <v>96093.910543778882</v>
      </c>
      <c r="W66" s="67">
        <f t="shared" si="3"/>
        <v>127919.45200270516</v>
      </c>
      <c r="X66" s="15">
        <v>9345.7665206299462</v>
      </c>
    </row>
    <row r="67" spans="1:27" x14ac:dyDescent="0.3">
      <c r="A67" s="23" t="s">
        <v>5</v>
      </c>
      <c r="B67" s="179">
        <v>2026</v>
      </c>
      <c r="C67" s="7">
        <v>6.291659038243389</v>
      </c>
      <c r="D67" s="8">
        <v>386.58310686793106</v>
      </c>
      <c r="E67" s="8">
        <v>48.392883575283854</v>
      </c>
      <c r="F67" s="176">
        <f t="shared" si="5"/>
        <v>441.26764948145831</v>
      </c>
      <c r="G67" s="9">
        <v>563.92461080215514</v>
      </c>
      <c r="H67" s="7">
        <v>28.999952797477029</v>
      </c>
      <c r="I67" s="8">
        <v>277.5609002497963</v>
      </c>
      <c r="J67" s="8">
        <v>39.476783301044392</v>
      </c>
      <c r="K67" s="176">
        <f t="shared" si="6"/>
        <v>346.03763634831773</v>
      </c>
      <c r="L67" s="8">
        <v>57.309965538841055</v>
      </c>
      <c r="M67" s="8">
        <v>3879.6965019184554</v>
      </c>
      <c r="N67" s="74">
        <f t="shared" si="7"/>
        <v>3937.0064674572964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-3373.0808566551414</v>
      </c>
      <c r="T67" s="13">
        <v>197475.53806116708</v>
      </c>
      <c r="U67" s="14">
        <v>113859.5264617263</v>
      </c>
      <c r="V67" s="14">
        <v>95003.334663981397</v>
      </c>
      <c r="W67" s="67">
        <f t="shared" si="3"/>
        <v>118715.87275326962</v>
      </c>
      <c r="X67" s="15">
        <v>8992.0575140529781</v>
      </c>
    </row>
    <row r="68" spans="1:27" ht="16.2" thickBot="1" x14ac:dyDescent="0.35">
      <c r="A68" s="24" t="s">
        <v>6</v>
      </c>
      <c r="B68" s="180">
        <v>2026</v>
      </c>
      <c r="C68" s="16">
        <v>167.39056377010689</v>
      </c>
      <c r="D68" s="17">
        <v>152.57994419990797</v>
      </c>
      <c r="E68" s="17">
        <v>16.717968966357063</v>
      </c>
      <c r="F68" s="177">
        <f t="shared" si="5"/>
        <v>336.6884769363719</v>
      </c>
      <c r="G68" s="18">
        <v>242.67117679262816</v>
      </c>
      <c r="H68" s="16">
        <v>178.9371749574365</v>
      </c>
      <c r="I68" s="17">
        <v>160.14512327917461</v>
      </c>
      <c r="J68" s="17">
        <v>18.106788310006259</v>
      </c>
      <c r="K68" s="177">
        <f t="shared" si="6"/>
        <v>357.18908654661738</v>
      </c>
      <c r="L68" s="17">
        <v>36.124233999895544</v>
      </c>
      <c r="M68" s="17">
        <v>2422.2848241801344</v>
      </c>
      <c r="N68" s="75">
        <f t="shared" si="7"/>
        <v>2458.4090581800301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-2215.7368813874018</v>
      </c>
      <c r="T68" s="19">
        <v>196927.36328869939</v>
      </c>
      <c r="U68" s="20">
        <v>112666.78833323321</v>
      </c>
      <c r="V68" s="20">
        <v>95399.038103591098</v>
      </c>
      <c r="W68" s="68">
        <f t="shared" si="3"/>
        <v>154002.55782039888</v>
      </c>
      <c r="X68" s="21">
        <v>8985.5899967038786</v>
      </c>
    </row>
    <row r="69" spans="1:27" x14ac:dyDescent="0.3">
      <c r="A69" s="22" t="s">
        <v>0</v>
      </c>
      <c r="B69" s="178">
        <v>2027</v>
      </c>
      <c r="C69" s="4">
        <v>254.52910917905794</v>
      </c>
      <c r="D69" s="5">
        <v>136.32163144129024</v>
      </c>
      <c r="E69" s="5">
        <v>16.909054031402839</v>
      </c>
      <c r="F69" s="175">
        <f t="shared" si="5"/>
        <v>407.75979465175101</v>
      </c>
      <c r="G69" s="6">
        <v>2329.5567250648082</v>
      </c>
      <c r="H69" s="4">
        <v>175.00947772348923</v>
      </c>
      <c r="I69" s="5">
        <v>117.28161838931933</v>
      </c>
      <c r="J69" s="5">
        <v>16.515746473446512</v>
      </c>
      <c r="K69" s="175">
        <f t="shared" si="6"/>
        <v>308.80684258625502</v>
      </c>
      <c r="L69" s="5">
        <v>73.190653439409985</v>
      </c>
      <c r="M69" s="5">
        <v>2829.1003095826313</v>
      </c>
      <c r="N69" s="73">
        <f t="shared" si="7"/>
        <v>2902.2909630220415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-572.7332379572332</v>
      </c>
      <c r="T69" s="10">
        <v>223082.59434523433</v>
      </c>
      <c r="U69" s="11">
        <v>113576.25803753268</v>
      </c>
      <c r="V69" s="11">
        <v>93880.023735706913</v>
      </c>
      <c r="W69" s="66">
        <f t="shared" si="3"/>
        <v>174583.15981028383</v>
      </c>
      <c r="X69" s="12">
        <v>9767.8667457524607</v>
      </c>
      <c r="AA69" s="133"/>
    </row>
    <row r="70" spans="1:27" x14ac:dyDescent="0.3">
      <c r="A70" s="23" t="s">
        <v>1</v>
      </c>
      <c r="B70" s="179">
        <v>2027</v>
      </c>
      <c r="C70" s="7">
        <v>13.700855948127428</v>
      </c>
      <c r="D70" s="8">
        <v>525.41458114428144</v>
      </c>
      <c r="E70" s="8">
        <v>66.674914592220532</v>
      </c>
      <c r="F70" s="176">
        <f t="shared" ref="F70:F96" si="8">SUM(C70:E70)</f>
        <v>605.7903516846294</v>
      </c>
      <c r="G70" s="9">
        <v>491.59297955918976</v>
      </c>
      <c r="H70" s="7">
        <v>79.840557406110321</v>
      </c>
      <c r="I70" s="8">
        <v>670.63110717457198</v>
      </c>
      <c r="J70" s="8">
        <v>71.22037960288759</v>
      </c>
      <c r="K70" s="176">
        <f t="shared" ref="K70:K96" si="9">SUM(H70:J70)</f>
        <v>821.69204418356981</v>
      </c>
      <c r="L70" s="8">
        <v>43.196607053919706</v>
      </c>
      <c r="M70" s="8">
        <v>5322.3709841706695</v>
      </c>
      <c r="N70" s="74">
        <f t="shared" ref="N70:N96" si="10">SUM(L70:M70)</f>
        <v>5365.5675912245897</v>
      </c>
      <c r="O70" s="7">
        <v>1E-3</v>
      </c>
      <c r="P70" s="8">
        <v>1E-3</v>
      </c>
      <c r="Q70" s="8">
        <v>1E-3</v>
      </c>
      <c r="R70" s="170">
        <f t="shared" si="4"/>
        <v>3.0000000000000001E-3</v>
      </c>
      <c r="S70" s="14">
        <v>-4873.9736116653994</v>
      </c>
      <c r="T70" s="13">
        <v>224813.05785946132</v>
      </c>
      <c r="U70" s="14">
        <v>113234.37396013946</v>
      </c>
      <c r="V70" s="14">
        <v>95157.092011275177</v>
      </c>
      <c r="W70" s="67">
        <f t="shared" si="3"/>
        <v>122509.1789050355</v>
      </c>
      <c r="X70" s="15">
        <v>9404.7136979790557</v>
      </c>
    </row>
    <row r="71" spans="1:27" x14ac:dyDescent="0.3">
      <c r="A71" s="23" t="s">
        <v>2</v>
      </c>
      <c r="B71" s="179">
        <v>2027</v>
      </c>
      <c r="C71" s="7">
        <v>94.726848295549985</v>
      </c>
      <c r="D71" s="8">
        <v>145.53451739668012</v>
      </c>
      <c r="E71" s="8">
        <v>12.675504317166425</v>
      </c>
      <c r="F71" s="176">
        <f t="shared" si="8"/>
        <v>252.93687000939653</v>
      </c>
      <c r="G71" s="9">
        <v>629.33713363108745</v>
      </c>
      <c r="H71" s="7">
        <v>95.006623440961221</v>
      </c>
      <c r="I71" s="8">
        <v>166.3812751294312</v>
      </c>
      <c r="J71" s="8">
        <v>16.345234195974111</v>
      </c>
      <c r="K71" s="176">
        <f t="shared" si="9"/>
        <v>277.73313276636651</v>
      </c>
      <c r="L71" s="8">
        <v>61.246349442834813</v>
      </c>
      <c r="M71" s="8">
        <v>1920.1494348413639</v>
      </c>
      <c r="N71" s="74">
        <f t="shared" si="10"/>
        <v>1981.3957842841987</v>
      </c>
      <c r="O71" s="7">
        <v>1E-3</v>
      </c>
      <c r="P71" s="8">
        <v>1E-3</v>
      </c>
      <c r="Q71" s="8">
        <v>1E-3</v>
      </c>
      <c r="R71" s="170">
        <f t="shared" si="4"/>
        <v>3.0000000000000001E-3</v>
      </c>
      <c r="S71" s="14">
        <v>-1352.0576506531113</v>
      </c>
      <c r="T71" s="13">
        <v>225976.14609255231</v>
      </c>
      <c r="U71" s="14">
        <v>113314.3450979504</v>
      </c>
      <c r="V71" s="14">
        <v>96495.155016503821</v>
      </c>
      <c r="W71" s="67">
        <f t="shared" ref="W71:W96" si="11">SUMPRODUCT(T71:V71,H71:J71)/K71</f>
        <v>150863.71343773577</v>
      </c>
      <c r="X71" s="15">
        <v>9799.3998010221148</v>
      </c>
    </row>
    <row r="72" spans="1:27" x14ac:dyDescent="0.3">
      <c r="A72" s="23" t="s">
        <v>3</v>
      </c>
      <c r="B72" s="179">
        <v>2027</v>
      </c>
      <c r="C72" s="7">
        <v>60.896690849284489</v>
      </c>
      <c r="D72" s="8">
        <v>103.31896388612219</v>
      </c>
      <c r="E72" s="8">
        <v>10.230209967526246</v>
      </c>
      <c r="F72" s="176">
        <f t="shared" si="8"/>
        <v>174.44586470293291</v>
      </c>
      <c r="G72" s="9">
        <v>481.38253902131635</v>
      </c>
      <c r="H72" s="7">
        <v>64.270732988578885</v>
      </c>
      <c r="I72" s="8">
        <v>118.0427259792954</v>
      </c>
      <c r="J72" s="8">
        <v>13.398658362746989</v>
      </c>
      <c r="K72" s="176">
        <f t="shared" si="9"/>
        <v>195.71211733062128</v>
      </c>
      <c r="L72" s="8">
        <v>23.899730726366105</v>
      </c>
      <c r="M72" s="8">
        <v>1359.4978406380824</v>
      </c>
      <c r="N72" s="74">
        <f t="shared" si="10"/>
        <v>1383.3975713644486</v>
      </c>
      <c r="O72" s="7">
        <v>1E-3</v>
      </c>
      <c r="P72" s="8">
        <v>1E-3</v>
      </c>
      <c r="Q72" s="8">
        <v>1E-3</v>
      </c>
      <c r="R72" s="170">
        <f t="shared" ref="R72:R74" si="12">SUM(O72:Q72)</f>
        <v>3.0000000000000001E-3</v>
      </c>
      <c r="S72" s="14">
        <v>-818.13723902937909</v>
      </c>
      <c r="T72" s="13">
        <v>226809.65880387236</v>
      </c>
      <c r="U72" s="14">
        <v>113103.6158895969</v>
      </c>
      <c r="V72" s="14">
        <v>95736.581762201808</v>
      </c>
      <c r="W72" s="67">
        <f t="shared" si="11"/>
        <v>149255.06048478113</v>
      </c>
      <c r="X72" s="15">
        <v>10140.611801069384</v>
      </c>
    </row>
    <row r="73" spans="1:27" x14ac:dyDescent="0.3">
      <c r="A73" s="23" t="s">
        <v>4</v>
      </c>
      <c r="B73" s="179">
        <v>2027</v>
      </c>
      <c r="C73" s="7">
        <v>47.794658659477619</v>
      </c>
      <c r="D73" s="8">
        <v>136.45553776649655</v>
      </c>
      <c r="E73" s="8">
        <v>13.931443455745491</v>
      </c>
      <c r="F73" s="176">
        <f t="shared" si="8"/>
        <v>198.18163988171966</v>
      </c>
      <c r="G73" s="9">
        <v>1656.5057418635652</v>
      </c>
      <c r="H73" s="7">
        <v>25.397424141982547</v>
      </c>
      <c r="I73" s="8">
        <v>88.251214602984007</v>
      </c>
      <c r="J73" s="8">
        <v>11.840623297586726</v>
      </c>
      <c r="K73" s="176">
        <f t="shared" si="9"/>
        <v>125.48926204255328</v>
      </c>
      <c r="L73" s="8">
        <v>36.819851262065178</v>
      </c>
      <c r="M73" s="8">
        <v>1604.3661379721148</v>
      </c>
      <c r="N73" s="74">
        <f t="shared" si="10"/>
        <v>1641.1859892341799</v>
      </c>
      <c r="O73" s="7">
        <v>1E-3</v>
      </c>
      <c r="P73" s="8">
        <v>1E-3</v>
      </c>
      <c r="Q73" s="8">
        <v>1E-3</v>
      </c>
      <c r="R73" s="170">
        <f t="shared" si="12"/>
        <v>3.0000000000000001E-3</v>
      </c>
      <c r="S73" s="14">
        <v>-68.556040684367673</v>
      </c>
      <c r="T73" s="13">
        <v>225829.09192387547</v>
      </c>
      <c r="U73" s="14">
        <v>109459.00866685776</v>
      </c>
      <c r="V73" s="14">
        <v>94187.080126897199</v>
      </c>
      <c r="W73" s="67">
        <f t="shared" si="11"/>
        <v>131569.83443700275</v>
      </c>
      <c r="X73" s="15">
        <v>9633.287720817023</v>
      </c>
    </row>
    <row r="74" spans="1:27" x14ac:dyDescent="0.3">
      <c r="A74" s="23" t="s">
        <v>5</v>
      </c>
      <c r="B74" s="179">
        <v>2027</v>
      </c>
      <c r="C74" s="7">
        <v>5.9853649358429406</v>
      </c>
      <c r="D74" s="8">
        <v>418.84563004877384</v>
      </c>
      <c r="E74" s="8">
        <v>53.948831656926451</v>
      </c>
      <c r="F74" s="176">
        <f t="shared" si="8"/>
        <v>478.77982664154325</v>
      </c>
      <c r="G74" s="9">
        <v>603.41579408094049</v>
      </c>
      <c r="H74" s="7">
        <v>26.659793251650136</v>
      </c>
      <c r="I74" s="8">
        <v>296.53958922749894</v>
      </c>
      <c r="J74" s="8">
        <v>43.634238584347536</v>
      </c>
      <c r="K74" s="176">
        <f t="shared" si="9"/>
        <v>366.83362106349659</v>
      </c>
      <c r="L74" s="8">
        <v>63.220072429163707</v>
      </c>
      <c r="M74" s="8">
        <v>4258.7552952258966</v>
      </c>
      <c r="N74" s="74">
        <f t="shared" si="10"/>
        <v>4321.9753676550599</v>
      </c>
      <c r="O74" s="7">
        <v>1E-3</v>
      </c>
      <c r="P74" s="8">
        <v>1E-3</v>
      </c>
      <c r="Q74" s="8">
        <v>1E-3</v>
      </c>
      <c r="R74" s="170">
        <f t="shared" si="12"/>
        <v>3.0000000000000001E-3</v>
      </c>
      <c r="S74" s="14">
        <v>-3718.5585735741192</v>
      </c>
      <c r="T74" s="13">
        <v>227581.14375151056</v>
      </c>
      <c r="U74" s="14">
        <v>113664.12020444828</v>
      </c>
      <c r="V74" s="14">
        <v>93096.468956583602</v>
      </c>
      <c r="W74" s="67">
        <f t="shared" si="11"/>
        <v>119496.60221014949</v>
      </c>
      <c r="X74" s="15">
        <v>9279.6195035121709</v>
      </c>
    </row>
    <row r="75" spans="1:27" ht="16.2" thickBot="1" x14ac:dyDescent="0.35">
      <c r="A75" s="24" t="s">
        <v>6</v>
      </c>
      <c r="B75" s="180">
        <v>2027</v>
      </c>
      <c r="C75" s="16">
        <v>159.24183846167622</v>
      </c>
      <c r="D75" s="17">
        <v>165.32363314406476</v>
      </c>
      <c r="E75" s="17">
        <v>18.638386123359929</v>
      </c>
      <c r="F75" s="177">
        <f t="shared" si="8"/>
        <v>343.20385772910089</v>
      </c>
      <c r="G75" s="18">
        <v>259.67708015469907</v>
      </c>
      <c r="H75" s="16">
        <v>170.69075737624431</v>
      </c>
      <c r="I75" s="17">
        <v>174.0869643246082</v>
      </c>
      <c r="J75" s="17">
        <v>20.053463627358298</v>
      </c>
      <c r="K75" s="177">
        <f t="shared" si="9"/>
        <v>364.83118532821084</v>
      </c>
      <c r="L75" s="17">
        <v>37.375659820676411</v>
      </c>
      <c r="M75" s="17">
        <v>2515.8796427582874</v>
      </c>
      <c r="N75" s="75">
        <f t="shared" si="10"/>
        <v>2553.2553025789639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-2293.5772224242646</v>
      </c>
      <c r="T75" s="19">
        <v>226794.20501699604</v>
      </c>
      <c r="U75" s="20">
        <v>112382.34460070342</v>
      </c>
      <c r="V75" s="20">
        <v>93495.561426902335</v>
      </c>
      <c r="W75" s="68">
        <f t="shared" si="11"/>
        <v>164873.20190129417</v>
      </c>
      <c r="X75" s="21">
        <v>9273.3393737002589</v>
      </c>
    </row>
    <row r="76" spans="1:27" x14ac:dyDescent="0.3">
      <c r="A76" s="22" t="s">
        <v>0</v>
      </c>
      <c r="B76" s="178">
        <v>2028</v>
      </c>
      <c r="C76" s="4">
        <v>240.96551740942448</v>
      </c>
      <c r="D76" s="5">
        <v>148.47896345509795</v>
      </c>
      <c r="E76" s="5">
        <v>19.00275527643921</v>
      </c>
      <c r="F76" s="175">
        <f t="shared" si="8"/>
        <v>408.44723614096165</v>
      </c>
      <c r="G76" s="6">
        <v>2493.7679427808025</v>
      </c>
      <c r="H76" s="4">
        <v>166.0073356703798</v>
      </c>
      <c r="I76" s="5">
        <v>127.42941746632843</v>
      </c>
      <c r="J76" s="5">
        <v>18.528693150854046</v>
      </c>
      <c r="K76" s="175">
        <f t="shared" si="9"/>
        <v>311.96544628756232</v>
      </c>
      <c r="L76" s="5">
        <v>79.914925783393613</v>
      </c>
      <c r="M76" s="5">
        <v>2890.2616877205401</v>
      </c>
      <c r="N76" s="73">
        <f t="shared" si="10"/>
        <v>2970.1766135039338</v>
      </c>
      <c r="O76" s="4">
        <v>1E-3</v>
      </c>
      <c r="P76" s="5">
        <v>1E-3</v>
      </c>
      <c r="Q76" s="5">
        <v>1E-3</v>
      </c>
      <c r="R76" s="169">
        <f t="shared" ref="R76:R81" si="13">SUM(O76:Q76)</f>
        <v>3.0000000000000001E-3</v>
      </c>
      <c r="S76" s="11">
        <v>-476.40767072313139</v>
      </c>
      <c r="T76" s="10">
        <v>261084.74240266421</v>
      </c>
      <c r="U76" s="11">
        <v>112596.11376353112</v>
      </c>
      <c r="V76" s="11">
        <v>91235.302727836184</v>
      </c>
      <c r="W76" s="66">
        <f t="shared" si="11"/>
        <v>190343.22964841034</v>
      </c>
      <c r="X76" s="12">
        <v>10066.131889799175</v>
      </c>
      <c r="AA76" s="122"/>
    </row>
    <row r="77" spans="1:27" x14ac:dyDescent="0.3">
      <c r="A77" s="23" t="s">
        <v>1</v>
      </c>
      <c r="B77" s="179">
        <v>2028</v>
      </c>
      <c r="C77" s="7">
        <v>12.946828738902063</v>
      </c>
      <c r="D77" s="8">
        <v>572.54510248744918</v>
      </c>
      <c r="E77" s="8">
        <v>74.953701430266435</v>
      </c>
      <c r="F77" s="176">
        <f t="shared" si="8"/>
        <v>660.44563265661759</v>
      </c>
      <c r="G77" s="9">
        <v>526.54511744206479</v>
      </c>
      <c r="H77" s="7">
        <v>75.662165206963806</v>
      </c>
      <c r="I77" s="8">
        <v>730.66288412526342</v>
      </c>
      <c r="J77" s="8">
        <v>80.031787967702002</v>
      </c>
      <c r="K77" s="176">
        <f t="shared" si="9"/>
        <v>886.35683729992923</v>
      </c>
      <c r="L77" s="8">
        <v>43.380204920031268</v>
      </c>
      <c r="M77" s="8">
        <v>5869.2156166765899</v>
      </c>
      <c r="N77" s="74">
        <f t="shared" si="10"/>
        <v>5912.5958215966211</v>
      </c>
      <c r="O77" s="7">
        <v>1E-3</v>
      </c>
      <c r="P77" s="8">
        <v>1E-3</v>
      </c>
      <c r="Q77" s="8">
        <v>1E-3</v>
      </c>
      <c r="R77" s="170">
        <f t="shared" si="13"/>
        <v>3.0000000000000001E-3</v>
      </c>
      <c r="S77" s="14">
        <v>-5386.049704154555</v>
      </c>
      <c r="T77" s="13">
        <v>263021.09360512783</v>
      </c>
      <c r="U77" s="14">
        <v>112336.00922444448</v>
      </c>
      <c r="V77" s="14">
        <v>92512.024404858967</v>
      </c>
      <c r="W77" s="67">
        <f t="shared" si="11"/>
        <v>123408.98839700704</v>
      </c>
      <c r="X77" s="15">
        <v>9703.0903379153642</v>
      </c>
    </row>
    <row r="78" spans="1:27" x14ac:dyDescent="0.3">
      <c r="A78" s="23" t="s">
        <v>2</v>
      </c>
      <c r="B78" s="179">
        <v>2028</v>
      </c>
      <c r="C78" s="7">
        <v>89.573349282084621</v>
      </c>
      <c r="D78" s="8">
        <v>158.62249019615061</v>
      </c>
      <c r="E78" s="8">
        <v>14.255266040108355</v>
      </c>
      <c r="F78" s="176">
        <f t="shared" si="8"/>
        <v>262.45110551834358</v>
      </c>
      <c r="G78" s="9">
        <v>673.68295051153223</v>
      </c>
      <c r="H78" s="7">
        <v>90.561729691940684</v>
      </c>
      <c r="I78" s="8">
        <v>185.65553081991098</v>
      </c>
      <c r="J78" s="8">
        <v>18.772719955725982</v>
      </c>
      <c r="K78" s="176">
        <f t="shared" si="9"/>
        <v>294.98998046757765</v>
      </c>
      <c r="L78" s="8">
        <v>65.045987714350019</v>
      </c>
      <c r="M78" s="8">
        <v>2022.458534514142</v>
      </c>
      <c r="N78" s="74">
        <f t="shared" si="10"/>
        <v>2087.5045222284921</v>
      </c>
      <c r="O78" s="7">
        <v>1E-3</v>
      </c>
      <c r="P78" s="8">
        <v>1E-3</v>
      </c>
      <c r="Q78" s="8">
        <v>1E-3</v>
      </c>
      <c r="R78" s="170">
        <f t="shared" si="13"/>
        <v>3.0000000000000001E-3</v>
      </c>
      <c r="S78" s="14">
        <v>-1413.8205717169596</v>
      </c>
      <c r="T78" s="13">
        <v>264036.02818113368</v>
      </c>
      <c r="U78" s="14">
        <v>112414.90381946252</v>
      </c>
      <c r="V78" s="14">
        <v>93851.775239114751</v>
      </c>
      <c r="W78" s="67">
        <f t="shared" si="11"/>
        <v>157781.15946135428</v>
      </c>
      <c r="X78" s="15">
        <v>10097.710379166663</v>
      </c>
    </row>
    <row r="79" spans="1:27" x14ac:dyDescent="0.3">
      <c r="A79" s="23" t="s">
        <v>3</v>
      </c>
      <c r="B79" s="179">
        <v>2028</v>
      </c>
      <c r="C79" s="7">
        <v>57.509372938838453</v>
      </c>
      <c r="D79" s="8">
        <v>112.56054678865806</v>
      </c>
      <c r="E79" s="8">
        <v>11.504605848868463</v>
      </c>
      <c r="F79" s="176">
        <f t="shared" si="8"/>
        <v>181.57452557636498</v>
      </c>
      <c r="G79" s="9">
        <v>516.52730212133781</v>
      </c>
      <c r="H79" s="7">
        <v>61.064502831735211</v>
      </c>
      <c r="I79" s="8">
        <v>128.50224576225682</v>
      </c>
      <c r="J79" s="8">
        <v>15.106188878267991</v>
      </c>
      <c r="K79" s="176">
        <f t="shared" si="9"/>
        <v>204.67293747226003</v>
      </c>
      <c r="L79" s="8">
        <v>24.52041033109483</v>
      </c>
      <c r="M79" s="8">
        <v>1440.1008778706478</v>
      </c>
      <c r="N79" s="74">
        <f t="shared" si="10"/>
        <v>1464.6212882017426</v>
      </c>
      <c r="O79" s="7">
        <v>1E-3</v>
      </c>
      <c r="P79" s="8">
        <v>1E-3</v>
      </c>
      <c r="Q79" s="8">
        <v>1E-3</v>
      </c>
      <c r="R79" s="170">
        <f t="shared" si="13"/>
        <v>3.0000000000000001E-3</v>
      </c>
      <c r="S79" s="14">
        <v>-835.04094678334809</v>
      </c>
      <c r="T79" s="13">
        <v>264271.85808819014</v>
      </c>
      <c r="U79" s="14">
        <v>112122.45793350856</v>
      </c>
      <c r="V79" s="14">
        <v>93086.770949689439</v>
      </c>
      <c r="W79" s="67">
        <f t="shared" si="11"/>
        <v>156111.52119111418</v>
      </c>
      <c r="X79" s="15">
        <v>10438.869807919838</v>
      </c>
    </row>
    <row r="80" spans="1:27" x14ac:dyDescent="0.3">
      <c r="A80" s="23" t="s">
        <v>4</v>
      </c>
      <c r="B80" s="179">
        <v>2028</v>
      </c>
      <c r="C80" s="7">
        <v>45.158935494305425</v>
      </c>
      <c r="D80" s="8">
        <v>148.72498840104933</v>
      </c>
      <c r="E80" s="8">
        <v>15.660731208556459</v>
      </c>
      <c r="F80" s="176">
        <f t="shared" si="8"/>
        <v>209.54465510391123</v>
      </c>
      <c r="G80" s="9">
        <v>1779.0629630412025</v>
      </c>
      <c r="H80" s="7">
        <v>23.676616538492439</v>
      </c>
      <c r="I80" s="8">
        <v>95.957769174615379</v>
      </c>
      <c r="J80" s="8">
        <v>13.476466889981886</v>
      </c>
      <c r="K80" s="176">
        <f t="shared" si="9"/>
        <v>133.11085260308971</v>
      </c>
      <c r="L80" s="8">
        <v>39.612832682868202</v>
      </c>
      <c r="M80" s="8">
        <v>1718.179445125435</v>
      </c>
      <c r="N80" s="74">
        <f t="shared" si="10"/>
        <v>1757.7922778083032</v>
      </c>
      <c r="O80" s="7">
        <v>1E-3</v>
      </c>
      <c r="P80" s="8">
        <v>1E-3</v>
      </c>
      <c r="Q80" s="8">
        <v>1E-3</v>
      </c>
      <c r="R80" s="170">
        <f t="shared" si="13"/>
        <v>3.0000000000000001E-3</v>
      </c>
      <c r="S80" s="14">
        <v>-91.780354064156697</v>
      </c>
      <c r="T80" s="13">
        <v>263484.51297827321</v>
      </c>
      <c r="U80" s="14">
        <v>108595.06465842813</v>
      </c>
      <c r="V80" s="14">
        <v>91535.687246658272</v>
      </c>
      <c r="W80" s="67">
        <f t="shared" si="11"/>
        <v>134418.33805540437</v>
      </c>
      <c r="X80" s="15">
        <v>9931.3691079611053</v>
      </c>
    </row>
    <row r="81" spans="1:27" x14ac:dyDescent="0.3">
      <c r="A81" s="23" t="s">
        <v>5</v>
      </c>
      <c r="B81" s="179">
        <v>2028</v>
      </c>
      <c r="C81" s="7">
        <v>5.6509222646898625</v>
      </c>
      <c r="D81" s="8">
        <v>456.23190388936075</v>
      </c>
      <c r="E81" s="8">
        <v>60.630085303640037</v>
      </c>
      <c r="F81" s="176">
        <f t="shared" si="8"/>
        <v>522.51291145769062</v>
      </c>
      <c r="G81" s="9">
        <v>648.54315898961033</v>
      </c>
      <c r="H81" s="7">
        <v>24.24971277262042</v>
      </c>
      <c r="I81" s="8">
        <v>318.65027192307554</v>
      </c>
      <c r="J81" s="8">
        <v>48.639658471565603</v>
      </c>
      <c r="K81" s="176">
        <f t="shared" si="9"/>
        <v>391.53964316726154</v>
      </c>
      <c r="L81" s="8">
        <v>69.648325719101607</v>
      </c>
      <c r="M81" s="8">
        <v>4697.4762601933107</v>
      </c>
      <c r="N81" s="74">
        <f t="shared" si="10"/>
        <v>4767.1245859124119</v>
      </c>
      <c r="O81" s="7">
        <v>1E-3</v>
      </c>
      <c r="P81" s="8">
        <v>1E-3</v>
      </c>
      <c r="Q81" s="8">
        <v>1E-3</v>
      </c>
      <c r="R81" s="170">
        <f t="shared" si="13"/>
        <v>3.0000000000000001E-3</v>
      </c>
      <c r="S81" s="14">
        <v>-4118.580426922802</v>
      </c>
      <c r="T81" s="13">
        <v>265348.51670760696</v>
      </c>
      <c r="U81" s="14">
        <v>112696.3604279319</v>
      </c>
      <c r="V81" s="14">
        <v>90449.269196321096</v>
      </c>
      <c r="W81" s="67">
        <f t="shared" si="11"/>
        <v>119387.07507235649</v>
      </c>
      <c r="X81" s="15">
        <v>9577.7586794459767</v>
      </c>
    </row>
    <row r="82" spans="1:27" ht="16.2" thickBot="1" x14ac:dyDescent="0.35">
      <c r="A82" s="24" t="s">
        <v>6</v>
      </c>
      <c r="B82" s="180">
        <v>2028</v>
      </c>
      <c r="C82" s="16">
        <v>150.34367344333202</v>
      </c>
      <c r="D82" s="17">
        <v>180.09477921893597</v>
      </c>
      <c r="E82" s="17">
        <v>20.948523460544649</v>
      </c>
      <c r="F82" s="177">
        <f t="shared" si="8"/>
        <v>351.38697612281265</v>
      </c>
      <c r="G82" s="18">
        <v>279.13020114673509</v>
      </c>
      <c r="H82" s="16">
        <v>160.92653685944441</v>
      </c>
      <c r="I82" s="17">
        <v>190.40065516525129</v>
      </c>
      <c r="J82" s="17">
        <v>22.400153254326195</v>
      </c>
      <c r="K82" s="177">
        <f t="shared" si="9"/>
        <v>373.7273452790219</v>
      </c>
      <c r="L82" s="17">
        <v>38.673110608917952</v>
      </c>
      <c r="M82" s="17">
        <v>2624.3234326106776</v>
      </c>
      <c r="N82" s="75">
        <f t="shared" si="10"/>
        <v>2662.9965432195954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-2383.8653420728606</v>
      </c>
      <c r="T82" s="19">
        <v>264245.43607749307</v>
      </c>
      <c r="U82" s="20">
        <v>111355.02429701836</v>
      </c>
      <c r="V82" s="20">
        <v>90856.166575578041</v>
      </c>
      <c r="W82" s="68">
        <f t="shared" si="11"/>
        <v>175960.80505496872</v>
      </c>
      <c r="X82" s="21">
        <v>9571.6336393954298</v>
      </c>
    </row>
    <row r="83" spans="1:27" x14ac:dyDescent="0.3">
      <c r="A83" s="22" t="s">
        <v>0</v>
      </c>
      <c r="B83" s="178">
        <v>2029</v>
      </c>
      <c r="C83" s="4">
        <v>226.4954145645961</v>
      </c>
      <c r="D83" s="5">
        <v>162.79517286078692</v>
      </c>
      <c r="E83" s="5">
        <v>21.819566164576646</v>
      </c>
      <c r="F83" s="175">
        <f t="shared" si="8"/>
        <v>411.11015358995968</v>
      </c>
      <c r="G83" s="6">
        <v>2605.188264448514</v>
      </c>
      <c r="H83" s="4">
        <v>156.58087752335172</v>
      </c>
      <c r="I83" s="5">
        <v>139.2733223676357</v>
      </c>
      <c r="J83" s="5">
        <v>20.670387468741545</v>
      </c>
      <c r="K83" s="175">
        <f t="shared" si="9"/>
        <v>316.52458735972891</v>
      </c>
      <c r="L83" s="5">
        <v>91.315311342814113</v>
      </c>
      <c r="M83" s="5">
        <v>3020.1675467010818</v>
      </c>
      <c r="N83" s="73">
        <f t="shared" si="10"/>
        <v>3111.4828580438962</v>
      </c>
      <c r="O83" s="4">
        <v>1E-3</v>
      </c>
      <c r="P83" s="5">
        <v>1E-3</v>
      </c>
      <c r="Q83" s="5">
        <v>1E-3</v>
      </c>
      <c r="R83" s="169">
        <f t="shared" ref="R83:R88" si="14">SUM(O83:Q83)</f>
        <v>3.0000000000000001E-3</v>
      </c>
      <c r="S83" s="11">
        <v>-513.21443255244139</v>
      </c>
      <c r="T83" s="10">
        <v>308635.91216823703</v>
      </c>
      <c r="U83" s="11">
        <v>111054.87141041819</v>
      </c>
      <c r="V83" s="11">
        <v>89447.726066200979</v>
      </c>
      <c r="W83" s="66">
        <f t="shared" si="11"/>
        <v>207384.78034992615</v>
      </c>
      <c r="X83" s="12">
        <v>10116.233563662747</v>
      </c>
      <c r="AA83" s="122"/>
    </row>
    <row r="84" spans="1:27" x14ac:dyDescent="0.3">
      <c r="A84" s="23" t="s">
        <v>1</v>
      </c>
      <c r="B84" s="179">
        <v>2029</v>
      </c>
      <c r="C84" s="7">
        <v>12.133712813952211</v>
      </c>
      <c r="D84" s="8">
        <v>627.33079704509066</v>
      </c>
      <c r="E84" s="8">
        <v>86.074054470584002</v>
      </c>
      <c r="F84" s="176">
        <f t="shared" si="8"/>
        <v>725.53856432962687</v>
      </c>
      <c r="G84" s="9">
        <v>567.22049584404942</v>
      </c>
      <c r="H84" s="7">
        <v>71.222781848977135</v>
      </c>
      <c r="I84" s="8">
        <v>800.10571280723138</v>
      </c>
      <c r="J84" s="8">
        <v>89.506582191054903</v>
      </c>
      <c r="K84" s="176">
        <f t="shared" si="9"/>
        <v>960.83507684726339</v>
      </c>
      <c r="L84" s="8">
        <v>43.376148992447284</v>
      </c>
      <c r="M84" s="8">
        <v>6541.9879765001315</v>
      </c>
      <c r="N84" s="74">
        <f t="shared" si="10"/>
        <v>6585.3641254925788</v>
      </c>
      <c r="O84" s="7">
        <v>1E-3</v>
      </c>
      <c r="P84" s="8">
        <v>1E-3</v>
      </c>
      <c r="Q84" s="8">
        <v>1E-3</v>
      </c>
      <c r="R84" s="170">
        <f t="shared" si="14"/>
        <v>3.0000000000000001E-3</v>
      </c>
      <c r="S84" s="14">
        <v>-6011.2217906914684</v>
      </c>
      <c r="T84" s="13">
        <v>310887.9296952358</v>
      </c>
      <c r="U84" s="14">
        <v>110893.65435250284</v>
      </c>
      <c r="V84" s="14">
        <v>90724.016066200973</v>
      </c>
      <c r="W84" s="67">
        <f t="shared" si="11"/>
        <v>123839.5110936596</v>
      </c>
      <c r="X84" s="15">
        <v>10012.412564569855</v>
      </c>
    </row>
    <row r="85" spans="1:27" x14ac:dyDescent="0.3">
      <c r="A85" s="23" t="s">
        <v>2</v>
      </c>
      <c r="B85" s="179">
        <v>2029</v>
      </c>
      <c r="C85" s="7">
        <v>83.911636041335257</v>
      </c>
      <c r="D85" s="8">
        <v>173.85809108941177</v>
      </c>
      <c r="E85" s="8">
        <v>16.375416946716694</v>
      </c>
      <c r="F85" s="176">
        <f t="shared" si="8"/>
        <v>274.14514407746373</v>
      </c>
      <c r="G85" s="9">
        <v>725.30355755851735</v>
      </c>
      <c r="H85" s="7">
        <v>85.617519027286789</v>
      </c>
      <c r="I85" s="8">
        <v>208.40517793655167</v>
      </c>
      <c r="J85" s="8">
        <v>21.455101604965023</v>
      </c>
      <c r="K85" s="176">
        <f t="shared" si="9"/>
        <v>315.47779856880351</v>
      </c>
      <c r="L85" s="8">
        <v>69.629742213341459</v>
      </c>
      <c r="M85" s="8">
        <v>2151.3084391034577</v>
      </c>
      <c r="N85" s="74">
        <f t="shared" si="10"/>
        <v>2220.9381813167993</v>
      </c>
      <c r="O85" s="7">
        <v>1E-3</v>
      </c>
      <c r="P85" s="8">
        <v>1E-3</v>
      </c>
      <c r="Q85" s="8">
        <v>1E-3</v>
      </c>
      <c r="R85" s="170">
        <f t="shared" si="14"/>
        <v>3.0000000000000001E-3</v>
      </c>
      <c r="S85" s="14">
        <v>-1495.6336237582821</v>
      </c>
      <c r="T85" s="13">
        <v>311764.15149950673</v>
      </c>
      <c r="U85" s="14">
        <v>110986.50673754109</v>
      </c>
      <c r="V85" s="14">
        <v>92066.996066200954</v>
      </c>
      <c r="W85" s="67">
        <f t="shared" si="11"/>
        <v>164188.86795926455</v>
      </c>
      <c r="X85" s="15">
        <v>10406.956385430745</v>
      </c>
    </row>
    <row r="86" spans="1:27" x14ac:dyDescent="0.3">
      <c r="A86" s="23" t="s">
        <v>3</v>
      </c>
      <c r="B86" s="179">
        <v>2029</v>
      </c>
      <c r="C86" s="7">
        <v>53.882951339564727</v>
      </c>
      <c r="D86" s="8">
        <v>123.31626526782821</v>
      </c>
      <c r="E86" s="8">
        <v>13.209448492521243</v>
      </c>
      <c r="F86" s="176">
        <f t="shared" si="8"/>
        <v>190.40866509991417</v>
      </c>
      <c r="G86" s="9">
        <v>557.10595613145836</v>
      </c>
      <c r="H86" s="7">
        <v>57.486526045916548</v>
      </c>
      <c r="I86" s="8">
        <v>140.64078663890697</v>
      </c>
      <c r="J86" s="8">
        <v>16.94864351545985</v>
      </c>
      <c r="K86" s="176">
        <f t="shared" si="9"/>
        <v>215.07595620028337</v>
      </c>
      <c r="L86" s="8">
        <v>25.1388159905291</v>
      </c>
      <c r="M86" s="8">
        <v>1540.2195517872547</v>
      </c>
      <c r="N86" s="74">
        <f t="shared" si="10"/>
        <v>1565.3583677777838</v>
      </c>
      <c r="O86" s="7">
        <v>1E-3</v>
      </c>
      <c r="P86" s="8">
        <v>1E-3</v>
      </c>
      <c r="Q86" s="8">
        <v>1E-3</v>
      </c>
      <c r="R86" s="170">
        <f t="shared" si="14"/>
        <v>3.0000000000000001E-3</v>
      </c>
      <c r="S86" s="14">
        <v>-863.95194220917858</v>
      </c>
      <c r="T86" s="13">
        <v>311427.71818011568</v>
      </c>
      <c r="U86" s="14">
        <v>110586.24868750633</v>
      </c>
      <c r="V86" s="14">
        <v>91258.927783838546</v>
      </c>
      <c r="W86" s="67">
        <f t="shared" si="11"/>
        <v>162745.0612910655</v>
      </c>
      <c r="X86" s="15">
        <v>10748.066091862818</v>
      </c>
    </row>
    <row r="87" spans="1:27" x14ac:dyDescent="0.3">
      <c r="A87" s="23" t="s">
        <v>4</v>
      </c>
      <c r="B87" s="179">
        <v>2029</v>
      </c>
      <c r="C87" s="7">
        <v>42.321309520169962</v>
      </c>
      <c r="D87" s="8">
        <v>163.08708577231357</v>
      </c>
      <c r="E87" s="8">
        <v>17.982746019937906</v>
      </c>
      <c r="F87" s="176">
        <f t="shared" si="8"/>
        <v>223.39114131242144</v>
      </c>
      <c r="G87" s="9">
        <v>1920.1870649239413</v>
      </c>
      <c r="H87" s="7">
        <v>21.860358429850784</v>
      </c>
      <c r="I87" s="8">
        <v>104.86557701011925</v>
      </c>
      <c r="J87" s="8">
        <v>15.256822312169627</v>
      </c>
      <c r="K87" s="176">
        <f t="shared" si="9"/>
        <v>141.98275775213966</v>
      </c>
      <c r="L87" s="8">
        <v>42.618457594451819</v>
      </c>
      <c r="M87" s="8">
        <v>1856.9979756117909</v>
      </c>
      <c r="N87" s="74">
        <f t="shared" si="10"/>
        <v>1899.6164332062428</v>
      </c>
      <c r="O87" s="7">
        <v>1E-3</v>
      </c>
      <c r="P87" s="8">
        <v>1E-3</v>
      </c>
      <c r="Q87" s="8">
        <v>1E-3</v>
      </c>
      <c r="R87" s="170">
        <f t="shared" si="14"/>
        <v>3.0000000000000001E-3</v>
      </c>
      <c r="S87" s="14">
        <v>-123.7278377194487</v>
      </c>
      <c r="T87" s="13">
        <v>310796.82423788571</v>
      </c>
      <c r="U87" s="14">
        <v>107193.47781005508</v>
      </c>
      <c r="V87" s="14">
        <v>89713.212316904261</v>
      </c>
      <c r="W87" s="67">
        <f t="shared" si="11"/>
        <v>136662.89291421301</v>
      </c>
      <c r="X87" s="15">
        <v>10240.424881862109</v>
      </c>
    </row>
    <row r="88" spans="1:27" x14ac:dyDescent="0.3">
      <c r="A88" s="23" t="s">
        <v>5</v>
      </c>
      <c r="B88" s="179">
        <v>2029</v>
      </c>
      <c r="C88" s="7">
        <v>5.2871372302489181</v>
      </c>
      <c r="D88" s="8">
        <v>499.67579085565717</v>
      </c>
      <c r="E88" s="8">
        <v>69.627229633914382</v>
      </c>
      <c r="F88" s="176">
        <f t="shared" si="8"/>
        <v>574.59015771982047</v>
      </c>
      <c r="G88" s="9">
        <v>700.98308485610767</v>
      </c>
      <c r="H88" s="7">
        <v>21.874296895833233</v>
      </c>
      <c r="I88" s="8">
        <v>344.44978438351376</v>
      </c>
      <c r="J88" s="8">
        <v>53.865891937380873</v>
      </c>
      <c r="K88" s="176">
        <f t="shared" si="9"/>
        <v>420.18997321672788</v>
      </c>
      <c r="L88" s="8">
        <v>77.476886003629176</v>
      </c>
      <c r="M88" s="8">
        <v>5234.2274649745141</v>
      </c>
      <c r="N88" s="74">
        <f t="shared" si="10"/>
        <v>5311.7043509781433</v>
      </c>
      <c r="O88" s="7">
        <v>1E-3</v>
      </c>
      <c r="P88" s="8">
        <v>1E-3</v>
      </c>
      <c r="Q88" s="8">
        <v>6.5696310357917627</v>
      </c>
      <c r="R88" s="170">
        <f t="shared" si="14"/>
        <v>6.5716310357917624</v>
      </c>
      <c r="S88" s="14">
        <v>-4610.7202661220354</v>
      </c>
      <c r="T88" s="13">
        <v>312809.90873076639</v>
      </c>
      <c r="U88" s="14">
        <v>111152.6698976754</v>
      </c>
      <c r="V88" s="14">
        <v>88657.255283200982</v>
      </c>
      <c r="W88" s="67">
        <f t="shared" si="11"/>
        <v>118766.78480914411</v>
      </c>
      <c r="X88" s="15">
        <v>9886.8529849294937</v>
      </c>
    </row>
    <row r="89" spans="1:27" ht="16.2" thickBot="1" x14ac:dyDescent="0.35">
      <c r="A89" s="24" t="s">
        <v>6</v>
      </c>
      <c r="B89" s="180">
        <v>2029</v>
      </c>
      <c r="C89" s="16">
        <v>140.76845191379323</v>
      </c>
      <c r="D89" s="17">
        <v>197.25850327596959</v>
      </c>
      <c r="E89" s="17">
        <v>24.058603145693716</v>
      </c>
      <c r="F89" s="177">
        <f t="shared" si="8"/>
        <v>362.08555833545654</v>
      </c>
      <c r="G89" s="18">
        <v>301.7629376688559</v>
      </c>
      <c r="H89" s="16">
        <v>150.15825365244402</v>
      </c>
      <c r="I89" s="17">
        <v>209.58134502309935</v>
      </c>
      <c r="J89" s="17">
        <v>24.875004808380993</v>
      </c>
      <c r="K89" s="177">
        <f t="shared" si="9"/>
        <v>384.61460348392433</v>
      </c>
      <c r="L89" s="17">
        <v>40.038739785971096</v>
      </c>
      <c r="M89" s="17">
        <v>2764.6099622690713</v>
      </c>
      <c r="N89" s="75">
        <f t="shared" si="10"/>
        <v>2804.6487020550426</v>
      </c>
      <c r="O89" s="16">
        <v>1E-3</v>
      </c>
      <c r="P89" s="17">
        <v>1E-3</v>
      </c>
      <c r="Q89" s="17">
        <v>1E-3</v>
      </c>
      <c r="R89" s="171">
        <f>SUM(O89:Q89)</f>
        <v>3.0000000000000001E-3</v>
      </c>
      <c r="S89" s="20">
        <v>-2502.8847643861864</v>
      </c>
      <c r="T89" s="19">
        <v>311655.22955750878</v>
      </c>
      <c r="U89" s="20">
        <v>109778.92662308866</v>
      </c>
      <c r="V89" s="20">
        <v>89078.599130200964</v>
      </c>
      <c r="W89" s="68">
        <f t="shared" si="11"/>
        <v>187255.11209967351</v>
      </c>
      <c r="X89" s="21">
        <v>9880.868243031553</v>
      </c>
    </row>
    <row r="90" spans="1:27" x14ac:dyDescent="0.3">
      <c r="A90" s="22" t="s">
        <v>0</v>
      </c>
      <c r="B90" s="178">
        <v>2030</v>
      </c>
      <c r="C90" s="4">
        <v>210.59395180618597</v>
      </c>
      <c r="D90" s="5">
        <v>179.31758802700617</v>
      </c>
      <c r="E90" s="5">
        <v>25.701818461149372</v>
      </c>
      <c r="F90" s="175">
        <f t="shared" si="8"/>
        <v>415.61335829434154</v>
      </c>
      <c r="G90" s="6">
        <v>2823.7704666124127</v>
      </c>
      <c r="H90" s="4">
        <v>146.30874719285811</v>
      </c>
      <c r="I90" s="5">
        <v>152.91836696385613</v>
      </c>
      <c r="J90" s="5">
        <v>22.827633194389964</v>
      </c>
      <c r="K90" s="175">
        <f t="shared" si="9"/>
        <v>322.05474735110425</v>
      </c>
      <c r="L90" s="5">
        <v>104.57931845754607</v>
      </c>
      <c r="M90" s="5">
        <v>3135.7479768943012</v>
      </c>
      <c r="N90" s="73">
        <f t="shared" si="10"/>
        <v>3240.3272953518472</v>
      </c>
      <c r="O90" s="4">
        <v>1E-3</v>
      </c>
      <c r="P90" s="5">
        <v>1E-3</v>
      </c>
      <c r="Q90" s="5">
        <v>1E-3</v>
      </c>
      <c r="R90" s="169">
        <f t="shared" ref="R90:R95" si="15">SUM(O90:Q90)</f>
        <v>3.0000000000000001E-3</v>
      </c>
      <c r="S90" s="11">
        <v>-608.95038288134697</v>
      </c>
      <c r="T90" s="10">
        <v>369214.36741773196</v>
      </c>
      <c r="U90" s="11">
        <v>109063.84869093697</v>
      </c>
      <c r="V90" s="11">
        <v>88930.462922570383</v>
      </c>
      <c r="W90" s="66">
        <f t="shared" si="11"/>
        <v>225822.56515293539</v>
      </c>
      <c r="X90" s="12">
        <v>10477.953021340396</v>
      </c>
      <c r="AA90" s="122"/>
    </row>
    <row r="91" spans="1:27" x14ac:dyDescent="0.3">
      <c r="A91" s="23" t="s">
        <v>1</v>
      </c>
      <c r="B91" s="179">
        <v>2030</v>
      </c>
      <c r="C91" s="7">
        <v>11.277825134813297</v>
      </c>
      <c r="D91" s="8">
        <v>691.51502456288063</v>
      </c>
      <c r="E91" s="8">
        <v>101.39204704194451</v>
      </c>
      <c r="F91" s="176">
        <f t="shared" si="8"/>
        <v>804.18489673963836</v>
      </c>
      <c r="G91" s="9">
        <v>614.54892864008286</v>
      </c>
      <c r="H91" s="7">
        <v>66.491506218379854</v>
      </c>
      <c r="I91" s="8">
        <v>880.11842157584965</v>
      </c>
      <c r="J91" s="8">
        <v>99.258047006472722</v>
      </c>
      <c r="K91" s="176">
        <f t="shared" si="9"/>
        <v>1045.8679748007023</v>
      </c>
      <c r="L91" s="8">
        <v>43.191011233550405</v>
      </c>
      <c r="M91" s="8">
        <v>7380.3570193213345</v>
      </c>
      <c r="N91" s="74">
        <f t="shared" si="10"/>
        <v>7423.5480305548854</v>
      </c>
      <c r="O91" s="7">
        <v>1E-3</v>
      </c>
      <c r="P91" s="8">
        <v>1E-3</v>
      </c>
      <c r="Q91" s="8">
        <v>1E-3</v>
      </c>
      <c r="R91" s="170">
        <f t="shared" si="15"/>
        <v>3.0000000000000001E-3</v>
      </c>
      <c r="S91" s="14">
        <v>-6616.6035477728892</v>
      </c>
      <c r="T91" s="13">
        <v>371911.59509584086</v>
      </c>
      <c r="U91" s="14">
        <v>109008.95861647082</v>
      </c>
      <c r="V91" s="14">
        <v>90206.565318194669</v>
      </c>
      <c r="W91" s="67">
        <f t="shared" si="11"/>
        <v>123938.66659747812</v>
      </c>
      <c r="X91" s="15">
        <v>10333.088720009953</v>
      </c>
    </row>
    <row r="92" spans="1:27" x14ac:dyDescent="0.3">
      <c r="A92" s="23" t="s">
        <v>2</v>
      </c>
      <c r="B92" s="179">
        <v>2030</v>
      </c>
      <c r="C92" s="7">
        <v>77.962971799281377</v>
      </c>
      <c r="D92" s="8">
        <v>191.72305554465456</v>
      </c>
      <c r="E92" s="8">
        <v>19.292540385157604</v>
      </c>
      <c r="F92" s="176">
        <f t="shared" si="8"/>
        <v>288.97856772909358</v>
      </c>
      <c r="G92" s="9">
        <v>785.33262983367842</v>
      </c>
      <c r="H92" s="7">
        <v>80.14623102087225</v>
      </c>
      <c r="I92" s="8">
        <v>235.18699219235054</v>
      </c>
      <c r="J92" s="8">
        <v>24.300725687388798</v>
      </c>
      <c r="K92" s="176">
        <f t="shared" si="9"/>
        <v>339.63394890061164</v>
      </c>
      <c r="L92" s="8">
        <v>75.080094310190233</v>
      </c>
      <c r="M92" s="8">
        <v>2316.6036124244883</v>
      </c>
      <c r="N92" s="74">
        <f t="shared" si="10"/>
        <v>2391.6837067346787</v>
      </c>
      <c r="O92" s="7">
        <v>1E-3</v>
      </c>
      <c r="P92" s="8">
        <v>1E-3</v>
      </c>
      <c r="Q92" s="8">
        <v>1E-3</v>
      </c>
      <c r="R92" s="170">
        <f t="shared" si="15"/>
        <v>3.0000000000000001E-3</v>
      </c>
      <c r="S92" s="14">
        <v>-1606.3500769010004</v>
      </c>
      <c r="T92" s="13">
        <v>372598.51309497759</v>
      </c>
      <c r="U92" s="14">
        <v>109128.90907721478</v>
      </c>
      <c r="V92" s="14">
        <v>91551.158157807615</v>
      </c>
      <c r="W92" s="67">
        <f t="shared" si="11"/>
        <v>170044.32614391641</v>
      </c>
      <c r="X92" s="15">
        <v>10727.548777377404</v>
      </c>
    </row>
    <row r="93" spans="1:27" x14ac:dyDescent="0.3">
      <c r="A93" s="23" t="s">
        <v>3</v>
      </c>
      <c r="B93" s="179">
        <v>2030</v>
      </c>
      <c r="C93" s="7">
        <v>50.052954299512209</v>
      </c>
      <c r="D93" s="8">
        <v>135.88737350558452</v>
      </c>
      <c r="E93" s="8">
        <v>15.406661261864691</v>
      </c>
      <c r="F93" s="176">
        <f t="shared" si="8"/>
        <v>201.34698906696141</v>
      </c>
      <c r="G93" s="9">
        <v>604.67705538512951</v>
      </c>
      <c r="H93" s="7">
        <v>53.693555543778608</v>
      </c>
      <c r="I93" s="8">
        <v>154.73814505331472</v>
      </c>
      <c r="J93" s="8">
        <v>19.025806652112511</v>
      </c>
      <c r="K93" s="176">
        <f t="shared" si="9"/>
        <v>227.45750724920586</v>
      </c>
      <c r="L93" s="8">
        <v>26.291565408024198</v>
      </c>
      <c r="M93" s="8">
        <v>1667.6758831389491</v>
      </c>
      <c r="N93" s="74">
        <f t="shared" si="10"/>
        <v>1693.9674485469732</v>
      </c>
      <c r="O93" s="7">
        <v>1E-3</v>
      </c>
      <c r="P93" s="8">
        <v>1E-3</v>
      </c>
      <c r="Q93" s="8">
        <v>1E-3</v>
      </c>
      <c r="R93" s="170">
        <f t="shared" si="15"/>
        <v>3.0000000000000001E-3</v>
      </c>
      <c r="S93" s="14">
        <v>-917.30769567028926</v>
      </c>
      <c r="T93" s="13">
        <v>371966.62791912915</v>
      </c>
      <c r="U93" s="14">
        <v>108591.80041878918</v>
      </c>
      <c r="V93" s="14">
        <v>89593.818708106104</v>
      </c>
      <c r="W93" s="67">
        <f t="shared" si="11"/>
        <v>169174.89204353438</v>
      </c>
      <c r="X93" s="15">
        <v>11068.607259801425</v>
      </c>
    </row>
    <row r="94" spans="1:27" x14ac:dyDescent="0.3">
      <c r="A94" s="23" t="s">
        <v>4</v>
      </c>
      <c r="B94" s="179">
        <v>2030</v>
      </c>
      <c r="C94" s="7">
        <v>39.330280382632608</v>
      </c>
      <c r="D94" s="8">
        <v>179.76611038279523</v>
      </c>
      <c r="E94" s="8">
        <v>20.966842743262099</v>
      </c>
      <c r="F94" s="176">
        <f t="shared" si="8"/>
        <v>240.06323350868993</v>
      </c>
      <c r="G94" s="9">
        <v>2086.2274573116647</v>
      </c>
      <c r="H94" s="7">
        <v>20.007029426106307</v>
      </c>
      <c r="I94" s="8">
        <v>115.35570811650639</v>
      </c>
      <c r="J94" s="8">
        <v>17.296091475943456</v>
      </c>
      <c r="K94" s="176">
        <f t="shared" si="9"/>
        <v>152.65882901855616</v>
      </c>
      <c r="L94" s="8">
        <v>46.940270922024446</v>
      </c>
      <c r="M94" s="8">
        <v>2034.2159786687434</v>
      </c>
      <c r="N94" s="74">
        <f t="shared" si="10"/>
        <v>2081.1562495907679</v>
      </c>
      <c r="O94" s="7">
        <v>1E-3</v>
      </c>
      <c r="P94" s="8">
        <v>1E-3</v>
      </c>
      <c r="Q94" s="8">
        <v>5.2605877070828422E-2</v>
      </c>
      <c r="R94" s="170">
        <f t="shared" si="15"/>
        <v>5.4605877070828424E-2</v>
      </c>
      <c r="S94" s="14">
        <v>-166.9094897706579</v>
      </c>
      <c r="T94" s="13">
        <v>371753.57948737714</v>
      </c>
      <c r="U94" s="14">
        <v>105344.77241130671</v>
      </c>
      <c r="V94" s="14">
        <v>88037.734004611862</v>
      </c>
      <c r="W94" s="67">
        <f t="shared" si="11"/>
        <v>138298.67855238853</v>
      </c>
      <c r="X94" s="15">
        <v>10560.598013579283</v>
      </c>
    </row>
    <row r="95" spans="1:27" x14ac:dyDescent="0.3">
      <c r="A95" s="23" t="s">
        <v>5</v>
      </c>
      <c r="B95" s="179">
        <v>2030</v>
      </c>
      <c r="C95" s="7">
        <v>4.9102430078962289</v>
      </c>
      <c r="D95" s="8">
        <v>550.01891526299414</v>
      </c>
      <c r="E95" s="8">
        <v>82.658678793822872</v>
      </c>
      <c r="F95" s="176">
        <f t="shared" si="8"/>
        <v>637.58783706471331</v>
      </c>
      <c r="G95" s="9">
        <v>762.60377687563437</v>
      </c>
      <c r="H95" s="7">
        <v>19.524354247038495</v>
      </c>
      <c r="I95" s="8">
        <v>374.87421125688985</v>
      </c>
      <c r="J95" s="8">
        <v>58.517098183852497</v>
      </c>
      <c r="K95" s="176">
        <f t="shared" si="9"/>
        <v>452.91566368778086</v>
      </c>
      <c r="L95" s="8">
        <v>88.34474547714224</v>
      </c>
      <c r="M95" s="8">
        <v>5920.8762719397582</v>
      </c>
      <c r="N95" s="74">
        <f t="shared" si="10"/>
        <v>6009.2210174169004</v>
      </c>
      <c r="O95" s="7">
        <v>1E-3</v>
      </c>
      <c r="P95" s="8">
        <v>1E-3</v>
      </c>
      <c r="Q95" s="8">
        <v>23.811919577612652</v>
      </c>
      <c r="R95" s="170">
        <f t="shared" si="15"/>
        <v>23.813919577612651</v>
      </c>
      <c r="S95" s="14">
        <v>-5246.6162405412661</v>
      </c>
      <c r="T95" s="13">
        <v>374014.62604672438</v>
      </c>
      <c r="U95" s="14">
        <v>109143.46716846319</v>
      </c>
      <c r="V95" s="14">
        <v>89031.55337596203</v>
      </c>
      <c r="W95" s="67">
        <f t="shared" si="11"/>
        <v>117963.09479886344</v>
      </c>
      <c r="X95" s="15">
        <v>10207.30549186857</v>
      </c>
    </row>
    <row r="96" spans="1:27" ht="16.2" thickBot="1" x14ac:dyDescent="0.35">
      <c r="A96" s="24" t="s">
        <v>6</v>
      </c>
      <c r="B96" s="180">
        <v>2030</v>
      </c>
      <c r="C96" s="16">
        <v>130.71998832423935</v>
      </c>
      <c r="D96" s="17">
        <v>217.20288982883406</v>
      </c>
      <c r="E96" s="17">
        <v>28.457004562726581</v>
      </c>
      <c r="F96" s="177">
        <f t="shared" si="8"/>
        <v>376.37988271579997</v>
      </c>
      <c r="G96" s="18">
        <v>328.23743183480804</v>
      </c>
      <c r="H96" s="16">
        <v>138.67679110552766</v>
      </c>
      <c r="I96" s="17">
        <v>232.23911195598185</v>
      </c>
      <c r="J96" s="17">
        <v>27.239841200040551</v>
      </c>
      <c r="K96" s="177">
        <f t="shared" si="9"/>
        <v>398.15574426155007</v>
      </c>
      <c r="L96" s="17">
        <v>41.557711462606235</v>
      </c>
      <c r="M96" s="17">
        <v>2953.760111278867</v>
      </c>
      <c r="N96" s="75">
        <f t="shared" si="10"/>
        <v>2995.3178227414733</v>
      </c>
      <c r="O96" s="16">
        <v>1E-3</v>
      </c>
      <c r="P96" s="17">
        <v>1E-3</v>
      </c>
      <c r="Q96" s="17">
        <v>1.5488243950437499</v>
      </c>
      <c r="R96" s="171">
        <f>SUM(O96:Q96)</f>
        <v>1.5508243950437499</v>
      </c>
      <c r="S96" s="20">
        <v>-2667.0793909066647</v>
      </c>
      <c r="T96" s="19">
        <v>372199.2070329347</v>
      </c>
      <c r="U96" s="20">
        <v>107763.67008227426</v>
      </c>
      <c r="V96" s="20">
        <v>89045.561303972965</v>
      </c>
      <c r="W96" s="68">
        <f t="shared" si="11"/>
        <v>198585.39984273788</v>
      </c>
      <c r="X96" s="21">
        <v>10201.45355782074</v>
      </c>
    </row>
    <row r="97" spans="1:29" x14ac:dyDescent="0.3">
      <c r="A97" s="1"/>
      <c r="C97" s="25"/>
    </row>
    <row r="98" spans="1:29" x14ac:dyDescent="0.3">
      <c r="A98" s="1"/>
      <c r="C98" s="25"/>
    </row>
    <row r="99" spans="1:29" s="41" customFormat="1" x14ac:dyDescent="0.3">
      <c r="A99" s="40" t="s">
        <v>44</v>
      </c>
      <c r="C99" s="40"/>
    </row>
    <row r="100" spans="1:29" s="41" customFormat="1" ht="16.2" thickBot="1" x14ac:dyDescent="0.35">
      <c r="A100" s="39" t="s">
        <v>67</v>
      </c>
    </row>
    <row r="101" spans="1:29" s="41" customFormat="1" ht="16.2" thickBot="1" x14ac:dyDescent="0.35">
      <c r="A101" s="115"/>
      <c r="B101" s="80"/>
      <c r="C101" s="480" t="s">
        <v>26</v>
      </c>
      <c r="D101" s="479"/>
      <c r="E101" s="479"/>
      <c r="F101" s="479"/>
      <c r="G101" s="481"/>
      <c r="H101" s="480" t="s">
        <v>27</v>
      </c>
      <c r="I101" s="479"/>
      <c r="J101" s="479"/>
      <c r="K101" s="479"/>
      <c r="L101" s="479"/>
      <c r="M101" s="479"/>
      <c r="N101" s="481"/>
      <c r="O101" s="480" t="s">
        <v>42</v>
      </c>
      <c r="P101" s="479"/>
      <c r="Q101" s="479"/>
      <c r="R101" s="479"/>
      <c r="S101" s="481"/>
      <c r="T101" s="480" t="s">
        <v>28</v>
      </c>
      <c r="U101" s="479"/>
      <c r="V101" s="479"/>
      <c r="W101" s="479"/>
      <c r="X101" s="481"/>
    </row>
    <row r="102" spans="1:29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9" s="41" customFormat="1" ht="16.2" thickBot="1" x14ac:dyDescent="0.35">
      <c r="A103" s="36" t="s">
        <v>65</v>
      </c>
      <c r="B103" s="203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9" s="109" customFormat="1" x14ac:dyDescent="0.3">
      <c r="A104" s="120" t="s">
        <v>41</v>
      </c>
      <c r="B104" s="115">
        <v>2018</v>
      </c>
      <c r="C104" s="77">
        <f t="shared" ref="C104:L116" si="16">SUMIFS(C$6:C$96,$B$6:$B$96,$B104)</f>
        <v>754.57999192206978</v>
      </c>
      <c r="D104" s="50">
        <f t="shared" si="16"/>
        <v>1059.4367831280679</v>
      </c>
      <c r="E104" s="50">
        <f t="shared" si="16"/>
        <v>97.74707413422972</v>
      </c>
      <c r="F104" s="183">
        <f t="shared" si="16"/>
        <v>1911.7638491843672</v>
      </c>
      <c r="G104" s="50">
        <f t="shared" si="16"/>
        <v>4246.4333566721834</v>
      </c>
      <c r="H104" s="77">
        <f t="shared" si="16"/>
        <v>754.57999192206967</v>
      </c>
      <c r="I104" s="50">
        <f t="shared" si="16"/>
        <v>1059.4367831280683</v>
      </c>
      <c r="J104" s="50">
        <f t="shared" si="16"/>
        <v>95.751636940187382</v>
      </c>
      <c r="K104" s="183">
        <f t="shared" si="16"/>
        <v>1909.7684119903251</v>
      </c>
      <c r="L104" s="50">
        <f t="shared" si="16"/>
        <v>217.21155814113021</v>
      </c>
      <c r="M104" s="50">
        <f t="shared" ref="M104:S116" si="17">SUMIFS(M$6:M$96,$B$6:$B$96,$B104)</f>
        <v>12835.395477989521</v>
      </c>
      <c r="N104" s="183">
        <f t="shared" si="17"/>
        <v>13052.607036130652</v>
      </c>
      <c r="O104" s="49">
        <f t="shared" si="17"/>
        <v>7.0000000000000001E-3</v>
      </c>
      <c r="P104" s="49">
        <f t="shared" si="17"/>
        <v>7.0000000000000001E-3</v>
      </c>
      <c r="Q104" s="49">
        <f t="shared" si="17"/>
        <v>2.0024371940423449</v>
      </c>
      <c r="R104" s="209">
        <f t="shared" si="17"/>
        <v>2.0164371940423451</v>
      </c>
      <c r="S104" s="50">
        <f t="shared" si="17"/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  <c r="Y104" s="41"/>
      <c r="Z104" s="41"/>
      <c r="AA104" s="41"/>
      <c r="AB104" s="41"/>
      <c r="AC104" s="41"/>
    </row>
    <row r="105" spans="1:29" s="109" customFormat="1" x14ac:dyDescent="0.3">
      <c r="A105" s="152" t="s">
        <v>41</v>
      </c>
      <c r="B105" s="116">
        <v>2019</v>
      </c>
      <c r="C105" s="78">
        <f t="shared" si="16"/>
        <v>561.42673280612155</v>
      </c>
      <c r="D105" s="53">
        <f t="shared" si="16"/>
        <v>977.66183659706996</v>
      </c>
      <c r="E105" s="53">
        <f t="shared" si="16"/>
        <v>106.48807689515336</v>
      </c>
      <c r="F105" s="184">
        <f t="shared" si="16"/>
        <v>1645.5766462983449</v>
      </c>
      <c r="G105" s="53">
        <f t="shared" si="16"/>
        <v>4363.2354470181153</v>
      </c>
      <c r="H105" s="78">
        <f t="shared" si="16"/>
        <v>561.42673280612155</v>
      </c>
      <c r="I105" s="53">
        <f t="shared" si="16"/>
        <v>977.66183659706985</v>
      </c>
      <c r="J105" s="53">
        <f t="shared" si="16"/>
        <v>106.48807689515343</v>
      </c>
      <c r="K105" s="184">
        <f t="shared" si="16"/>
        <v>1645.5766462983449</v>
      </c>
      <c r="L105" s="53">
        <f t="shared" si="16"/>
        <v>248.88643264583166</v>
      </c>
      <c r="M105" s="53">
        <f t="shared" si="17"/>
        <v>12386.446216336561</v>
      </c>
      <c r="N105" s="184">
        <f t="shared" si="17"/>
        <v>12635.332648982392</v>
      </c>
      <c r="O105" s="52">
        <f t="shared" si="17"/>
        <v>7.0000000000000001E-3</v>
      </c>
      <c r="P105" s="52">
        <f t="shared" si="17"/>
        <v>7.0000000000000001E-3</v>
      </c>
      <c r="Q105" s="52">
        <f t="shared" si="17"/>
        <v>7.0000000000000001E-3</v>
      </c>
      <c r="R105" s="210">
        <f t="shared" si="17"/>
        <v>2.0999999999999998E-2</v>
      </c>
      <c r="S105" s="53">
        <f t="shared" si="17"/>
        <v>-8272.0902019642763</v>
      </c>
      <c r="T105" s="78">
        <f>SUMPRODUCT(T13:T19,H13:H19)/SUM(H13:H19)</f>
        <v>120602.34029442044</v>
      </c>
      <c r="U105" s="53">
        <f>SUMPRODUCT(U13:U19,I13:I19)/SUM(I13:I19)</f>
        <v>95295.029257792237</v>
      </c>
      <c r="V105" s="53">
        <f>SUMPRODUCT(V13:V19,J13:J19)/SUM(J13:J19)</f>
        <v>95228.384777018713</v>
      </c>
      <c r="W105" s="184">
        <f t="shared" ref="W105:W116" si="18">SUMPRODUCT(T105:V105,H105:J105)/K105</f>
        <v>103924.89413874687</v>
      </c>
      <c r="X105" s="54">
        <f>SUMPRODUCT(X13:X19,N13:N19)/SUM(N13:N19)</f>
        <v>7421.0084818891492</v>
      </c>
      <c r="Y105" s="41"/>
      <c r="Z105" s="41"/>
      <c r="AA105" s="41"/>
      <c r="AB105" s="41"/>
      <c r="AC105" s="41"/>
    </row>
    <row r="106" spans="1:29" s="109" customFormat="1" x14ac:dyDescent="0.3">
      <c r="A106" s="152" t="s">
        <v>41</v>
      </c>
      <c r="B106" s="116">
        <v>2020</v>
      </c>
      <c r="C106" s="78">
        <f t="shared" si="16"/>
        <v>597.57316580963334</v>
      </c>
      <c r="D106" s="53">
        <f t="shared" si="16"/>
        <v>1043.7109461740313</v>
      </c>
      <c r="E106" s="53">
        <f t="shared" si="16"/>
        <v>107.03280117839864</v>
      </c>
      <c r="F106" s="184">
        <f t="shared" si="16"/>
        <v>1748.316913162063</v>
      </c>
      <c r="G106" s="53">
        <f t="shared" si="16"/>
        <v>4503.2090816600357</v>
      </c>
      <c r="H106" s="78">
        <f t="shared" si="16"/>
        <v>597.57316580963322</v>
      </c>
      <c r="I106" s="53">
        <f t="shared" si="16"/>
        <v>1043.7109461740311</v>
      </c>
      <c r="J106" s="53">
        <f t="shared" si="16"/>
        <v>107.03280117839869</v>
      </c>
      <c r="K106" s="184">
        <f t="shared" si="16"/>
        <v>1748.316913162063</v>
      </c>
      <c r="L106" s="53">
        <f t="shared" si="16"/>
        <v>259.76120378490805</v>
      </c>
      <c r="M106" s="53">
        <f t="shared" si="17"/>
        <v>13227.889453500302</v>
      </c>
      <c r="N106" s="184">
        <f t="shared" si="17"/>
        <v>13487.650657285209</v>
      </c>
      <c r="O106" s="52">
        <f t="shared" si="17"/>
        <v>7.0000000000000001E-3</v>
      </c>
      <c r="P106" s="52">
        <f t="shared" si="17"/>
        <v>7.0000000000000001E-3</v>
      </c>
      <c r="Q106" s="52">
        <f t="shared" si="17"/>
        <v>7.0000000000000001E-3</v>
      </c>
      <c r="R106" s="210">
        <f t="shared" si="17"/>
        <v>2.0999999999999998E-2</v>
      </c>
      <c r="S106" s="53">
        <f t="shared" si="17"/>
        <v>-8984.4345756251732</v>
      </c>
      <c r="T106" s="78">
        <f>SUMPRODUCT(T20:T26,H20:H26)/SUM(H20:H26)</f>
        <v>130870.66682997833</v>
      </c>
      <c r="U106" s="53">
        <f>SUMPRODUCT(U20:U26,I20:I26)/SUM(I20:I26)</f>
        <v>102221.7647785794</v>
      </c>
      <c r="V106" s="53">
        <f>SUMPRODUCT(V20:V26,J20:J26)/SUM(J20:J26)</f>
        <v>93190.35151563042</v>
      </c>
      <c r="W106" s="184">
        <f t="shared" si="18"/>
        <v>111461.02655891432</v>
      </c>
      <c r="X106" s="54">
        <f>SUMPRODUCT(X20:X26,N20:N26)/SUM(N20:N26)</f>
        <v>7642.2438156598218</v>
      </c>
      <c r="Y106" s="41"/>
      <c r="Z106" s="41"/>
      <c r="AA106" s="41"/>
      <c r="AB106" s="41"/>
      <c r="AC106" s="41"/>
    </row>
    <row r="107" spans="1:29" s="109" customFormat="1" x14ac:dyDescent="0.3">
      <c r="A107" s="152" t="s">
        <v>41</v>
      </c>
      <c r="B107" s="116">
        <v>2021</v>
      </c>
      <c r="C107" s="78">
        <f t="shared" si="16"/>
        <v>615.80720452500702</v>
      </c>
      <c r="D107" s="53">
        <f t="shared" si="16"/>
        <v>1094.5736513351226</v>
      </c>
      <c r="E107" s="53">
        <f t="shared" si="16"/>
        <v>113.66355054731915</v>
      </c>
      <c r="F107" s="184">
        <f t="shared" si="16"/>
        <v>1824.0444064074491</v>
      </c>
      <c r="G107" s="53">
        <f t="shared" si="16"/>
        <v>4685.3900596601552</v>
      </c>
      <c r="H107" s="78">
        <f t="shared" si="16"/>
        <v>615.80720452500714</v>
      </c>
      <c r="I107" s="53">
        <f t="shared" si="16"/>
        <v>1094.5736513351226</v>
      </c>
      <c r="J107" s="53">
        <f t="shared" si="16"/>
        <v>113.66355054731912</v>
      </c>
      <c r="K107" s="184">
        <f t="shared" si="16"/>
        <v>1824.0444064074491</v>
      </c>
      <c r="L107" s="53">
        <f t="shared" si="16"/>
        <v>268.91570000166718</v>
      </c>
      <c r="M107" s="53">
        <f t="shared" si="17"/>
        <v>13937.268248270611</v>
      </c>
      <c r="N107" s="184">
        <f t="shared" si="17"/>
        <v>14206.183948272279</v>
      </c>
      <c r="O107" s="52">
        <f t="shared" si="17"/>
        <v>7.0000000000000001E-3</v>
      </c>
      <c r="P107" s="52">
        <f t="shared" si="17"/>
        <v>7.0000000000000001E-3</v>
      </c>
      <c r="Q107" s="52">
        <f t="shared" si="17"/>
        <v>7.0000000000000001E-3</v>
      </c>
      <c r="R107" s="210">
        <f t="shared" si="17"/>
        <v>2.0999999999999998E-2</v>
      </c>
      <c r="S107" s="53">
        <f t="shared" si="17"/>
        <v>-9520.7868886121214</v>
      </c>
      <c r="T107" s="78">
        <f>SUMPRODUCT(T27:T33,H27:H33)/SUM(H27:H33)</f>
        <v>138307.77056000195</v>
      </c>
      <c r="U107" s="53">
        <f>SUMPRODUCT(U27:U33,I27:I33)/SUM(I27:I33)</f>
        <v>105829.02638285777</v>
      </c>
      <c r="V107" s="53">
        <f>SUMPRODUCT(V27:V33,J27:J33)/SUM(J27:J33)</f>
        <v>95833.975984896344</v>
      </c>
      <c r="W107" s="184">
        <f t="shared" si="18"/>
        <v>116171.19331465581</v>
      </c>
      <c r="X107" s="54">
        <f>SUMPRODUCT(X27:X33,N27:N33)/SUM(N27:N33)</f>
        <v>7898.7829608529219</v>
      </c>
      <c r="Y107" s="41"/>
      <c r="Z107" s="41"/>
      <c r="AA107" s="41"/>
      <c r="AB107" s="41"/>
      <c r="AC107" s="41"/>
    </row>
    <row r="108" spans="1:29" s="109" customFormat="1" x14ac:dyDescent="0.3">
      <c r="A108" s="152" t="s">
        <v>41</v>
      </c>
      <c r="B108" s="116">
        <v>2022</v>
      </c>
      <c r="C108" s="78">
        <f t="shared" si="16"/>
        <v>634.55465047247912</v>
      </c>
      <c r="D108" s="53">
        <f t="shared" si="16"/>
        <v>1154.0374508997315</v>
      </c>
      <c r="E108" s="53">
        <f t="shared" si="16"/>
        <v>121.66103980911275</v>
      </c>
      <c r="F108" s="184">
        <f t="shared" si="16"/>
        <v>1910.2531411813238</v>
      </c>
      <c r="G108" s="53">
        <f t="shared" si="16"/>
        <v>4891.8019359395721</v>
      </c>
      <c r="H108" s="78">
        <f t="shared" si="16"/>
        <v>634.55465047247935</v>
      </c>
      <c r="I108" s="53">
        <f t="shared" si="16"/>
        <v>1154.0374508997322</v>
      </c>
      <c r="J108" s="53">
        <f t="shared" si="16"/>
        <v>121.66103980911272</v>
      </c>
      <c r="K108" s="184">
        <f t="shared" si="16"/>
        <v>1910.2531411813238</v>
      </c>
      <c r="L108" s="53">
        <f t="shared" si="16"/>
        <v>277.84916322054426</v>
      </c>
      <c r="M108" s="53">
        <f t="shared" si="17"/>
        <v>14707.142739460811</v>
      </c>
      <c r="N108" s="184">
        <f t="shared" si="17"/>
        <v>14984.991902681353</v>
      </c>
      <c r="O108" s="52">
        <f t="shared" si="17"/>
        <v>7.0000000000000001E-3</v>
      </c>
      <c r="P108" s="52">
        <f t="shared" si="17"/>
        <v>7.0000000000000001E-3</v>
      </c>
      <c r="Q108" s="52">
        <f t="shared" si="17"/>
        <v>7.0000000000000001E-3</v>
      </c>
      <c r="R108" s="210">
        <f t="shared" si="17"/>
        <v>2.0999999999999998E-2</v>
      </c>
      <c r="S108" s="53">
        <f t="shared" si="17"/>
        <v>-10093.182966741781</v>
      </c>
      <c r="T108" s="78">
        <f>SUMPRODUCT(T34:T40,H34:H40)/SUM(H34:H40)</f>
        <v>145971.71236524172</v>
      </c>
      <c r="U108" s="53">
        <f>SUMPRODUCT(U34:U40,I34:I40)/SUM(I34:I40)</f>
        <v>108744.70985998151</v>
      </c>
      <c r="V108" s="53">
        <f>SUMPRODUCT(V34:V40,J34:J40)/SUM(J34:J40)</f>
        <v>97633.786336384335</v>
      </c>
      <c r="W108" s="184">
        <f t="shared" si="18"/>
        <v>120403.26996054006</v>
      </c>
      <c r="X108" s="54">
        <f>SUMPRODUCT(X34:X40,N34:N40)/SUM(N34:N40)</f>
        <v>8161.7388289450864</v>
      </c>
      <c r="Y108" s="41"/>
      <c r="Z108" s="41"/>
      <c r="AA108" s="41"/>
      <c r="AB108" s="41"/>
      <c r="AC108" s="41"/>
    </row>
    <row r="109" spans="1:29" s="109" customFormat="1" x14ac:dyDescent="0.3">
      <c r="A109" s="152" t="s">
        <v>41</v>
      </c>
      <c r="B109" s="116">
        <v>2023</v>
      </c>
      <c r="C109" s="78">
        <f t="shared" si="16"/>
        <v>653.84648730446577</v>
      </c>
      <c r="D109" s="53">
        <f t="shared" si="16"/>
        <v>1223.3042529076447</v>
      </c>
      <c r="E109" s="53">
        <f t="shared" si="16"/>
        <v>131.2661947638793</v>
      </c>
      <c r="F109" s="184">
        <f t="shared" si="16"/>
        <v>2008.4169349759895</v>
      </c>
      <c r="G109" s="53">
        <f t="shared" si="16"/>
        <v>5122.6583367306848</v>
      </c>
      <c r="H109" s="78">
        <f t="shared" si="16"/>
        <v>653.84648730446588</v>
      </c>
      <c r="I109" s="53">
        <f t="shared" si="16"/>
        <v>1223.3042529076442</v>
      </c>
      <c r="J109" s="53">
        <f t="shared" si="16"/>
        <v>131.26619476387935</v>
      </c>
      <c r="K109" s="184">
        <f t="shared" si="16"/>
        <v>2008.4169349759895</v>
      </c>
      <c r="L109" s="53">
        <f t="shared" si="16"/>
        <v>286.58464887845611</v>
      </c>
      <c r="M109" s="53">
        <f t="shared" si="17"/>
        <v>15547.609057216574</v>
      </c>
      <c r="N109" s="184">
        <f t="shared" si="17"/>
        <v>15834.193706095028</v>
      </c>
      <c r="O109" s="52">
        <f t="shared" si="17"/>
        <v>7.0000000000000001E-3</v>
      </c>
      <c r="P109" s="52">
        <f t="shared" si="17"/>
        <v>7.0000000000000001E-3</v>
      </c>
      <c r="Q109" s="52">
        <f t="shared" si="17"/>
        <v>7.0000000000000001E-3</v>
      </c>
      <c r="R109" s="210">
        <f t="shared" si="17"/>
        <v>2.0999999999999998E-2</v>
      </c>
      <c r="S109" s="53">
        <f t="shared" si="17"/>
        <v>-10711.528369364343</v>
      </c>
      <c r="T109" s="78">
        <f>SUMPRODUCT(T41:T47,H41:H47)/SUM(H41:H47)</f>
        <v>153847.67188109879</v>
      </c>
      <c r="U109" s="53">
        <f>SUMPRODUCT(U41:U47,I41:I47)/SUM(I41:I47)</f>
        <v>110887.1810799555</v>
      </c>
      <c r="V109" s="53">
        <f>SUMPRODUCT(V41:V47,J41:J47)/SUM(J41:J47)</f>
        <v>98524.916944257013</v>
      </c>
      <c r="W109" s="184">
        <f t="shared" si="18"/>
        <v>124065.13142011265</v>
      </c>
      <c r="X109" s="54">
        <f>SUMPRODUCT(X41:X47,N41:N47)/SUM(N41:N47)</f>
        <v>8419.3291964554301</v>
      </c>
      <c r="Y109" s="41"/>
      <c r="Z109" s="41"/>
      <c r="AA109" s="41"/>
      <c r="AB109" s="41"/>
      <c r="AC109" s="41"/>
    </row>
    <row r="110" spans="1:29" s="109" customFormat="1" x14ac:dyDescent="0.3">
      <c r="A110" s="152" t="s">
        <v>41</v>
      </c>
      <c r="B110" s="116">
        <v>2024</v>
      </c>
      <c r="C110" s="78">
        <f t="shared" si="16"/>
        <v>673.64820406833269</v>
      </c>
      <c r="D110" s="53">
        <f t="shared" si="16"/>
        <v>1303.6410914249291</v>
      </c>
      <c r="E110" s="53">
        <f t="shared" si="16"/>
        <v>142.76018718829047</v>
      </c>
      <c r="F110" s="184">
        <f t="shared" si="16"/>
        <v>2120.049482681552</v>
      </c>
      <c r="G110" s="53">
        <f t="shared" si="16"/>
        <v>5386.6446305001982</v>
      </c>
      <c r="H110" s="78">
        <f t="shared" si="16"/>
        <v>673.64820406833269</v>
      </c>
      <c r="I110" s="53">
        <f t="shared" si="16"/>
        <v>1303.6410914249288</v>
      </c>
      <c r="J110" s="53">
        <f t="shared" si="16"/>
        <v>142.76018718829047</v>
      </c>
      <c r="K110" s="184">
        <f t="shared" si="16"/>
        <v>2120.049482681552</v>
      </c>
      <c r="L110" s="53">
        <f t="shared" si="16"/>
        <v>294.37421656424709</v>
      </c>
      <c r="M110" s="53">
        <f t="shared" si="17"/>
        <v>16456.485358714883</v>
      </c>
      <c r="N110" s="184">
        <f t="shared" si="17"/>
        <v>16750.85957527913</v>
      </c>
      <c r="O110" s="52">
        <f t="shared" si="17"/>
        <v>7.0000000000000001E-3</v>
      </c>
      <c r="P110" s="52">
        <f t="shared" si="17"/>
        <v>7.0000000000000001E-3</v>
      </c>
      <c r="Q110" s="52">
        <f t="shared" si="17"/>
        <v>7.0000000000000001E-3</v>
      </c>
      <c r="R110" s="210">
        <f t="shared" si="17"/>
        <v>2.0999999999999998E-2</v>
      </c>
      <c r="S110" s="53">
        <f t="shared" si="17"/>
        <v>-11364.207944778933</v>
      </c>
      <c r="T110" s="78">
        <f>SUMPRODUCT(T48:T54,H48:H54)/SUM(H48:H54)</f>
        <v>161925.29060775551</v>
      </c>
      <c r="U110" s="53">
        <f>SUMPRODUCT(U48:U54,I48:I54)/SUM(I48:I54)</f>
        <v>112207.07345022059</v>
      </c>
      <c r="V110" s="53">
        <f>SUMPRODUCT(V48:V54,J48:J54)/SUM(J48:J54)</f>
        <v>98478.149443916758</v>
      </c>
      <c r="W110" s="184">
        <f t="shared" si="18"/>
        <v>127080.61493791023</v>
      </c>
      <c r="X110" s="54">
        <f>SUMPRODUCT(X48:X54,N48:N54)/SUM(N48:N54)</f>
        <v>8686.6062272615363</v>
      </c>
      <c r="Y110" s="41"/>
      <c r="Z110" s="41"/>
      <c r="AA110" s="41"/>
      <c r="AB110" s="41"/>
      <c r="AC110" s="41"/>
    </row>
    <row r="111" spans="1:29" s="109" customFormat="1" x14ac:dyDescent="0.3">
      <c r="A111" s="152" t="s">
        <v>41</v>
      </c>
      <c r="B111" s="116">
        <v>2025</v>
      </c>
      <c r="C111" s="78">
        <f t="shared" si="16"/>
        <v>693.9858165839139</v>
      </c>
      <c r="D111" s="53">
        <f t="shared" si="16"/>
        <v>1396.6748750737515</v>
      </c>
      <c r="E111" s="53">
        <f t="shared" si="16"/>
        <v>156.50186685453085</v>
      </c>
      <c r="F111" s="184">
        <f t="shared" si="16"/>
        <v>2247.1625585121965</v>
      </c>
      <c r="G111" s="53">
        <f t="shared" si="16"/>
        <v>5687.7562034390448</v>
      </c>
      <c r="H111" s="78">
        <f t="shared" si="16"/>
        <v>693.98581658391379</v>
      </c>
      <c r="I111" s="53">
        <f t="shared" si="16"/>
        <v>1396.6748750737511</v>
      </c>
      <c r="J111" s="53">
        <f t="shared" si="16"/>
        <v>156.50186685453082</v>
      </c>
      <c r="K111" s="184">
        <f t="shared" si="16"/>
        <v>2247.1625585121956</v>
      </c>
      <c r="L111" s="53">
        <f t="shared" si="16"/>
        <v>301.20465070685225</v>
      </c>
      <c r="M111" s="53">
        <f t="shared" si="17"/>
        <v>17445.401937801904</v>
      </c>
      <c r="N111" s="184">
        <f t="shared" si="17"/>
        <v>17746.606588508756</v>
      </c>
      <c r="O111" s="52">
        <f t="shared" si="17"/>
        <v>7.0000000000000001E-3</v>
      </c>
      <c r="P111" s="52">
        <f t="shared" si="17"/>
        <v>7.0000000000000001E-3</v>
      </c>
      <c r="Q111" s="52">
        <f t="shared" si="17"/>
        <v>7.0000000000000001E-3</v>
      </c>
      <c r="R111" s="210">
        <f t="shared" si="17"/>
        <v>2.0999999999999998E-2</v>
      </c>
      <c r="S111" s="53">
        <f t="shared" si="17"/>
        <v>-12058.843385069713</v>
      </c>
      <c r="T111" s="78">
        <f>SUMPRODUCT(T55:T61,H55:H61)/SUM(H55:H61)</f>
        <v>170197.62959913898</v>
      </c>
      <c r="U111" s="53">
        <f>SUMPRODUCT(U55:U61,I55:I61)/SUM(I55:I61)</f>
        <v>112684.13780618472</v>
      </c>
      <c r="V111" s="53">
        <f>SUMPRODUCT(V55:V61,J55:J61)/SUM(J55:J61)</f>
        <v>97511.230980718727</v>
      </c>
      <c r="W111" s="184">
        <f t="shared" si="18"/>
        <v>129389.18621513656</v>
      </c>
      <c r="X111" s="54">
        <f>SUMPRODUCT(X55:X61,N55:N61)/SUM(N55:N61)</f>
        <v>8963.9224519055497</v>
      </c>
      <c r="Y111" s="41"/>
      <c r="Z111" s="41"/>
      <c r="AA111" s="41"/>
      <c r="AB111" s="41"/>
      <c r="AC111" s="41"/>
    </row>
    <row r="112" spans="1:29" s="109" customFormat="1" x14ac:dyDescent="0.3">
      <c r="A112" s="152" t="s">
        <v>41</v>
      </c>
      <c r="B112" s="116">
        <v>2026</v>
      </c>
      <c r="C112" s="78">
        <f t="shared" si="16"/>
        <v>667.72874823421785</v>
      </c>
      <c r="D112" s="53">
        <f t="shared" si="16"/>
        <v>1505.2909924128212</v>
      </c>
      <c r="E112" s="53">
        <f t="shared" si="16"/>
        <v>173.0980204616952</v>
      </c>
      <c r="F112" s="184">
        <f t="shared" si="16"/>
        <v>2346.1177611087342</v>
      </c>
      <c r="G112" s="53">
        <f t="shared" si="16"/>
        <v>6044.0359029798474</v>
      </c>
      <c r="H112" s="78">
        <f t="shared" si="16"/>
        <v>667.72874823421796</v>
      </c>
      <c r="I112" s="53">
        <f t="shared" si="16"/>
        <v>1505.2909924128214</v>
      </c>
      <c r="J112" s="53">
        <f t="shared" si="16"/>
        <v>173.09802046169517</v>
      </c>
      <c r="K112" s="184">
        <f t="shared" si="16"/>
        <v>2346.1177611087346</v>
      </c>
      <c r="L112" s="53">
        <f t="shared" si="16"/>
        <v>319.04392264204648</v>
      </c>
      <c r="M112" s="53">
        <f t="shared" si="17"/>
        <v>18550.961836950588</v>
      </c>
      <c r="N112" s="184">
        <f t="shared" si="17"/>
        <v>18870.005759592634</v>
      </c>
      <c r="O112" s="52">
        <f t="shared" si="17"/>
        <v>7.0000000000000001E-3</v>
      </c>
      <c r="P112" s="52">
        <f t="shared" si="17"/>
        <v>7.0000000000000001E-3</v>
      </c>
      <c r="Q112" s="52">
        <f t="shared" si="17"/>
        <v>7.0000000000000001E-3</v>
      </c>
      <c r="R112" s="210">
        <f t="shared" si="17"/>
        <v>2.0999999999999998E-2</v>
      </c>
      <c r="S112" s="53">
        <f t="shared" si="17"/>
        <v>-12825.962856612787</v>
      </c>
      <c r="T112" s="78">
        <f>SUMPRODUCT(T62:T68,H62:H68)/SUM(H62:H68)</f>
        <v>194912.60270815738</v>
      </c>
      <c r="U112" s="53">
        <f>SUMPRODUCT(U62:U68,I62:I68)/SUM(I62:I68)</f>
        <v>113235.08075292861</v>
      </c>
      <c r="V112" s="53">
        <f>SUMPRODUCT(V62:V68,J62:J68)/SUM(J62:J68)</f>
        <v>96401.939160681257</v>
      </c>
      <c r="W112" s="184">
        <f t="shared" si="18"/>
        <v>135239.36666817241</v>
      </c>
      <c r="X112" s="54">
        <f>SUMPRODUCT(X62:X68,N62:N68)/SUM(N62:N68)</f>
        <v>9237.7421853688793</v>
      </c>
      <c r="Y112" s="41"/>
      <c r="Z112" s="41"/>
      <c r="AA112" s="41"/>
      <c r="AB112" s="41"/>
      <c r="AC112" s="41"/>
    </row>
    <row r="113" spans="1:29" s="109" customFormat="1" x14ac:dyDescent="0.3">
      <c r="A113" s="152" t="s">
        <v>41</v>
      </c>
      <c r="B113" s="116">
        <v>2027</v>
      </c>
      <c r="C113" s="78">
        <f t="shared" si="16"/>
        <v>636.87536632901663</v>
      </c>
      <c r="D113" s="53">
        <f t="shared" si="16"/>
        <v>1631.2144948277091</v>
      </c>
      <c r="E113" s="53">
        <f t="shared" si="16"/>
        <v>193.00834414434794</v>
      </c>
      <c r="F113" s="184">
        <f t="shared" si="16"/>
        <v>2461.0982053010739</v>
      </c>
      <c r="G113" s="53">
        <f t="shared" si="16"/>
        <v>6451.467993375607</v>
      </c>
      <c r="H113" s="78">
        <f t="shared" si="16"/>
        <v>636.87536632901652</v>
      </c>
      <c r="I113" s="53">
        <f t="shared" si="16"/>
        <v>1631.2144948277091</v>
      </c>
      <c r="J113" s="53">
        <f t="shared" si="16"/>
        <v>193.00834414434777</v>
      </c>
      <c r="K113" s="184">
        <f t="shared" si="16"/>
        <v>2461.0982053010734</v>
      </c>
      <c r="L113" s="53">
        <f t="shared" si="16"/>
        <v>338.94892417443589</v>
      </c>
      <c r="M113" s="53">
        <f t="shared" si="17"/>
        <v>19810.119645189043</v>
      </c>
      <c r="N113" s="184">
        <f t="shared" si="17"/>
        <v>20149.068569363484</v>
      </c>
      <c r="O113" s="52">
        <f t="shared" si="17"/>
        <v>7.0000000000000001E-3</v>
      </c>
      <c r="P113" s="52">
        <f t="shared" si="17"/>
        <v>7.0000000000000001E-3</v>
      </c>
      <c r="Q113" s="52">
        <f t="shared" si="17"/>
        <v>7.0000000000000001E-3</v>
      </c>
      <c r="R113" s="210">
        <f t="shared" si="17"/>
        <v>2.0999999999999998E-2</v>
      </c>
      <c r="S113" s="53">
        <f t="shared" si="17"/>
        <v>-13697.593575987876</v>
      </c>
      <c r="T113" s="78">
        <f>SUMPRODUCT(T69:T75,H69:H75)/SUM(H69:H75)</f>
        <v>225399.89376228108</v>
      </c>
      <c r="U113" s="53">
        <f>SUMPRODUCT(U69:U75,I69:I75)/SUM(I69:I75)</f>
        <v>113040.5897429476</v>
      </c>
      <c r="V113" s="53">
        <f>SUMPRODUCT(V69:V75,J69:J75)/SUM(J69:J75)</f>
        <v>94503.363259295525</v>
      </c>
      <c r="W113" s="184">
        <f t="shared" si="18"/>
        <v>140662.82496002282</v>
      </c>
      <c r="X113" s="54">
        <f>SUMPRODUCT(X69:X75,N69:N75)/SUM(N69:N75)</f>
        <v>9521.497811174786</v>
      </c>
      <c r="Y113" s="41"/>
      <c r="Z113" s="41"/>
      <c r="AA113" s="41"/>
      <c r="AB113" s="41"/>
      <c r="AC113" s="41"/>
    </row>
    <row r="114" spans="1:29" s="109" customFormat="1" x14ac:dyDescent="0.3">
      <c r="A114" s="152" t="s">
        <v>41</v>
      </c>
      <c r="B114" s="116">
        <v>2028</v>
      </c>
      <c r="C114" s="78">
        <f t="shared" si="16"/>
        <v>602.14859957157694</v>
      </c>
      <c r="D114" s="53">
        <f t="shared" si="16"/>
        <v>1777.2587744367015</v>
      </c>
      <c r="E114" s="53">
        <f t="shared" si="16"/>
        <v>216.95566856842362</v>
      </c>
      <c r="F114" s="184">
        <f t="shared" si="16"/>
        <v>2596.3630425767024</v>
      </c>
      <c r="G114" s="53">
        <f t="shared" si="16"/>
        <v>6917.2596360332855</v>
      </c>
      <c r="H114" s="78">
        <f t="shared" si="16"/>
        <v>602.14859957157682</v>
      </c>
      <c r="I114" s="53">
        <f t="shared" si="16"/>
        <v>1777.2587744367017</v>
      </c>
      <c r="J114" s="53">
        <f t="shared" si="16"/>
        <v>216.95566856842373</v>
      </c>
      <c r="K114" s="184">
        <f t="shared" si="16"/>
        <v>2596.3630425767024</v>
      </c>
      <c r="L114" s="53">
        <f t="shared" si="16"/>
        <v>360.79579775975753</v>
      </c>
      <c r="M114" s="53">
        <f t="shared" si="17"/>
        <v>21262.015854711339</v>
      </c>
      <c r="N114" s="184">
        <f t="shared" si="17"/>
        <v>21622.8116524711</v>
      </c>
      <c r="O114" s="52">
        <f t="shared" si="17"/>
        <v>7.0000000000000001E-3</v>
      </c>
      <c r="P114" s="52">
        <f t="shared" si="17"/>
        <v>7.0000000000000001E-3</v>
      </c>
      <c r="Q114" s="52">
        <f t="shared" si="17"/>
        <v>7.0000000000000001E-3</v>
      </c>
      <c r="R114" s="210">
        <f t="shared" si="17"/>
        <v>2.0999999999999998E-2</v>
      </c>
      <c r="S114" s="53">
        <f t="shared" si="17"/>
        <v>-14705.545016437814</v>
      </c>
      <c r="T114" s="78">
        <f>SUMPRODUCT(T76:T82,H76:H82)/SUM(H76:H82)</f>
        <v>263205.90475742263</v>
      </c>
      <c r="U114" s="53">
        <f>SUMPRODUCT(U76:U82,I76:I82)/SUM(I76:I82)</f>
        <v>112104.99250496949</v>
      </c>
      <c r="V114" s="53">
        <f>SUMPRODUCT(V76:V82,J76:J82)/SUM(J76:J82)</f>
        <v>91864.870350684112</v>
      </c>
      <c r="W114" s="184">
        <f t="shared" si="18"/>
        <v>145457.02843095252</v>
      </c>
      <c r="X114" s="54">
        <f>SUMPRODUCT(X76:X82,N76:N82)/SUM(N76:N82)</f>
        <v>9815.6304301596374</v>
      </c>
      <c r="Y114" s="41"/>
      <c r="Z114" s="41"/>
      <c r="AA114" s="41"/>
      <c r="AB114" s="41"/>
      <c r="AC114" s="41"/>
    </row>
    <row r="115" spans="1:29" s="109" customFormat="1" x14ac:dyDescent="0.3">
      <c r="A115" s="152" t="s">
        <v>41</v>
      </c>
      <c r="B115" s="116">
        <v>2029</v>
      </c>
      <c r="C115" s="78">
        <f t="shared" si="16"/>
        <v>564.80061342366037</v>
      </c>
      <c r="D115" s="53">
        <f t="shared" si="16"/>
        <v>1947.321706167058</v>
      </c>
      <c r="E115" s="53">
        <f t="shared" si="16"/>
        <v>249.1470648739446</v>
      </c>
      <c r="F115" s="184">
        <f t="shared" si="16"/>
        <v>2761.2693844646628</v>
      </c>
      <c r="G115" s="53">
        <f t="shared" si="16"/>
        <v>7377.751361431443</v>
      </c>
      <c r="H115" s="78">
        <f t="shared" si="16"/>
        <v>564.80061342366025</v>
      </c>
      <c r="I115" s="53">
        <f t="shared" si="16"/>
        <v>1947.3217061670582</v>
      </c>
      <c r="J115" s="53">
        <f t="shared" si="16"/>
        <v>242.57843383815279</v>
      </c>
      <c r="K115" s="184">
        <f t="shared" si="16"/>
        <v>2754.7007534288714</v>
      </c>
      <c r="L115" s="53">
        <f t="shared" si="16"/>
        <v>389.59410192318398</v>
      </c>
      <c r="M115" s="53">
        <f t="shared" si="17"/>
        <v>23109.518916947305</v>
      </c>
      <c r="N115" s="184">
        <f t="shared" si="17"/>
        <v>23499.113018870485</v>
      </c>
      <c r="O115" s="52">
        <f t="shared" si="17"/>
        <v>7.0000000000000001E-3</v>
      </c>
      <c r="P115" s="52">
        <f t="shared" si="17"/>
        <v>7.0000000000000001E-3</v>
      </c>
      <c r="Q115" s="52">
        <f t="shared" si="17"/>
        <v>6.5756310357917629</v>
      </c>
      <c r="R115" s="210">
        <f t="shared" si="17"/>
        <v>6.5896310357917622</v>
      </c>
      <c r="S115" s="53">
        <f t="shared" si="17"/>
        <v>-16121.35465743904</v>
      </c>
      <c r="T115" s="78">
        <f t="shared" ref="T115:V116" si="19">SUMPRODUCT(T83:T89,H83:H89)/SUM(H83:H89)</f>
        <v>310726.26976221538</v>
      </c>
      <c r="U115" s="53">
        <f t="shared" si="19"/>
        <v>110619.50393550223</v>
      </c>
      <c r="V115" s="53">
        <f t="shared" si="19"/>
        <v>90080.179240432102</v>
      </c>
      <c r="W115" s="184">
        <f t="shared" si="18"/>
        <v>149839.01870059976</v>
      </c>
      <c r="X115" s="54">
        <f>SUMPRODUCT(X83:X89,N83:N89)/SUM(N83:N89)</f>
        <v>10086.803502943512</v>
      </c>
      <c r="Y115" s="41"/>
      <c r="Z115" s="41"/>
      <c r="AA115" s="41"/>
      <c r="AB115" s="41"/>
      <c r="AC115" s="41"/>
    </row>
    <row r="116" spans="1:29" s="109" customFormat="1" ht="16.2" thickBot="1" x14ac:dyDescent="0.35">
      <c r="A116" s="153" t="s">
        <v>41</v>
      </c>
      <c r="B116" s="117">
        <v>2030</v>
      </c>
      <c r="C116" s="79">
        <f t="shared" si="16"/>
        <v>524.84821475456101</v>
      </c>
      <c r="D116" s="56">
        <f t="shared" si="16"/>
        <v>2145.4309571147492</v>
      </c>
      <c r="E116" s="56">
        <f t="shared" si="16"/>
        <v>293.8755932499277</v>
      </c>
      <c r="F116" s="185">
        <f t="shared" si="16"/>
        <v>2964.1547651192377</v>
      </c>
      <c r="G116" s="56">
        <f t="shared" si="16"/>
        <v>8005.3977464934105</v>
      </c>
      <c r="H116" s="79">
        <f t="shared" si="16"/>
        <v>524.84821475456124</v>
      </c>
      <c r="I116" s="56">
        <f t="shared" si="16"/>
        <v>2145.4309571147492</v>
      </c>
      <c r="J116" s="56">
        <f t="shared" si="16"/>
        <v>268.46524340020051</v>
      </c>
      <c r="K116" s="185">
        <f t="shared" si="16"/>
        <v>2938.7444152695111</v>
      </c>
      <c r="L116" s="56">
        <f t="shared" si="16"/>
        <v>425.98471727108381</v>
      </c>
      <c r="M116" s="56">
        <f t="shared" si="17"/>
        <v>25409.236853666443</v>
      </c>
      <c r="N116" s="185">
        <f t="shared" si="17"/>
        <v>25835.221570937527</v>
      </c>
      <c r="O116" s="55">
        <f t="shared" si="17"/>
        <v>7.0000000000000001E-3</v>
      </c>
      <c r="P116" s="55">
        <f t="shared" si="17"/>
        <v>7.0000000000000001E-3</v>
      </c>
      <c r="Q116" s="55">
        <f t="shared" si="17"/>
        <v>25.417349849727231</v>
      </c>
      <c r="R116" s="211">
        <f t="shared" si="17"/>
        <v>25.43134984972723</v>
      </c>
      <c r="S116" s="56">
        <f t="shared" si="17"/>
        <v>-17829.816824444115</v>
      </c>
      <c r="T116" s="79">
        <f t="shared" si="19"/>
        <v>326748.22461386933</v>
      </c>
      <c r="U116" s="56">
        <f t="shared" si="19"/>
        <v>110467.27119921341</v>
      </c>
      <c r="V116" s="56">
        <f t="shared" si="19"/>
        <v>90026.356887115922</v>
      </c>
      <c r="W116" s="185">
        <f t="shared" si="18"/>
        <v>147226.84671305391</v>
      </c>
      <c r="X116" s="57">
        <f>SUMPRODUCT(X84:X90,N84:N90)/SUM(N84:N90)</f>
        <v>10136.570027780323</v>
      </c>
      <c r="Y116" s="41"/>
      <c r="Z116" s="41"/>
      <c r="AA116" s="41"/>
      <c r="AB116" s="41"/>
      <c r="AC116" s="41"/>
    </row>
    <row r="117" spans="1:29" x14ac:dyDescent="0.3"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41"/>
      <c r="Z117" s="41"/>
      <c r="AA117" s="41"/>
      <c r="AB117" s="41"/>
      <c r="AC117" s="41"/>
    </row>
    <row r="118" spans="1:29" x14ac:dyDescent="0.3">
      <c r="B118" s="151"/>
      <c r="C118" s="151"/>
      <c r="D118" s="157"/>
      <c r="E118" s="157"/>
      <c r="F118" s="157"/>
      <c r="G118" s="157"/>
      <c r="H118" s="151"/>
      <c r="I118" s="151"/>
      <c r="J118" s="15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41"/>
      <c r="Z118" s="41"/>
      <c r="AA118" s="41"/>
      <c r="AB118" s="41"/>
      <c r="AC118" s="41"/>
    </row>
    <row r="119" spans="1:29" x14ac:dyDescent="0.3">
      <c r="B119" s="151"/>
      <c r="C119" s="151"/>
      <c r="D119" s="158"/>
      <c r="E119" s="158"/>
      <c r="F119" s="158"/>
      <c r="G119" s="158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41"/>
      <c r="Z119" s="41"/>
      <c r="AA119" s="41"/>
      <c r="AB119" s="41"/>
      <c r="AC119" s="41"/>
    </row>
    <row r="120" spans="1:29" x14ac:dyDescent="0.3">
      <c r="B120" s="151"/>
      <c r="C120" s="151"/>
      <c r="D120" s="158"/>
      <c r="E120" s="158"/>
      <c r="F120" s="158"/>
      <c r="G120" s="158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41"/>
      <c r="Z120" s="41"/>
      <c r="AA120" s="41"/>
      <c r="AB120" s="41"/>
      <c r="AC120" s="4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41"/>
      <c r="Z121" s="41"/>
      <c r="AA121" s="41"/>
      <c r="AB121" s="41"/>
      <c r="AC121" s="4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1"/>
  <sheetViews>
    <sheetView zoomScale="80" zoomScaleNormal="80" workbookViewId="0">
      <pane xSplit="2" ySplit="5" topLeftCell="C102" activePane="bottomRight" state="frozen"/>
      <selection pane="topRight" activeCell="C1" sqref="C1"/>
      <selection pane="bottomLeft" activeCell="A6" sqref="A6"/>
      <selection pane="bottomRight"/>
    </sheetView>
  </sheetViews>
  <sheetFormatPr defaultRowHeight="15.6" x14ac:dyDescent="0.3"/>
  <cols>
    <col min="1" max="1" width="6.398437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6" width="6.3984375" style="1" bestFit="1" customWidth="1"/>
    <col min="7" max="7" width="7.296875" style="1" bestFit="1" customWidth="1"/>
    <col min="8" max="9" width="8.59765625" style="1" bestFit="1" customWidth="1"/>
    <col min="10" max="10" width="7.8984375" style="1" bestFit="1" customWidth="1"/>
    <col min="11" max="11" width="7.59765625" style="1" bestFit="1" customWidth="1"/>
    <col min="12" max="12" width="7.8984375" style="1" bestFit="1" customWidth="1"/>
    <col min="13" max="13" width="8.59765625" style="1" bestFit="1" customWidth="1"/>
    <col min="14" max="14" width="7.5976562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" style="1" bestFit="1" customWidth="1"/>
    <col min="26" max="26" width="8.5976562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6" x14ac:dyDescent="0.3">
      <c r="A1" s="28" t="s">
        <v>194</v>
      </c>
    </row>
    <row r="2" spans="1:26" ht="16.2" thickBot="1" x14ac:dyDescent="0.35">
      <c r="A2" s="39" t="s">
        <v>68</v>
      </c>
    </row>
    <row r="3" spans="1:26" ht="16.2" thickBot="1" x14ac:dyDescent="0.35">
      <c r="A3" s="30"/>
      <c r="B3" s="31"/>
      <c r="C3" s="480" t="s">
        <v>26</v>
      </c>
      <c r="D3" s="479"/>
      <c r="E3" s="479"/>
      <c r="F3" s="479"/>
      <c r="G3" s="481"/>
      <c r="H3" s="480" t="s">
        <v>27</v>
      </c>
      <c r="I3" s="479"/>
      <c r="J3" s="479"/>
      <c r="K3" s="479"/>
      <c r="L3" s="479"/>
      <c r="M3" s="479"/>
      <c r="N3" s="481"/>
      <c r="O3" s="480" t="s">
        <v>42</v>
      </c>
      <c r="P3" s="479"/>
      <c r="Q3" s="479"/>
      <c r="R3" s="479"/>
      <c r="S3" s="481"/>
      <c r="T3" s="480" t="s">
        <v>28</v>
      </c>
      <c r="U3" s="479"/>
      <c r="V3" s="479"/>
      <c r="W3" s="479"/>
      <c r="X3" s="481"/>
    </row>
    <row r="4" spans="1:26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6" ht="16.2" thickBot="1" x14ac:dyDescent="0.35">
      <c r="A5" s="26" t="s">
        <v>24</v>
      </c>
      <c r="B5" s="27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  <c r="Z5" s="122"/>
    </row>
    <row r="6" spans="1:26" x14ac:dyDescent="0.3">
      <c r="A6" s="22" t="s">
        <v>0</v>
      </c>
      <c r="B6" s="178">
        <v>2018</v>
      </c>
      <c r="C6" s="4">
        <v>220.27144153331326</v>
      </c>
      <c r="D6" s="5">
        <v>78.745003511188187</v>
      </c>
      <c r="E6" s="5">
        <v>8.5664741839144956</v>
      </c>
      <c r="F6" s="175">
        <f t="shared" ref="F6:F37" si="0">SUM(C6:E6)</f>
        <v>307.58291922841596</v>
      </c>
      <c r="G6" s="5">
        <v>1561.993503385861</v>
      </c>
      <c r="H6" s="4">
        <v>206.54423966882223</v>
      </c>
      <c r="I6" s="5">
        <v>77.349103907877762</v>
      </c>
      <c r="J6" s="5">
        <v>8.4297745249087068</v>
      </c>
      <c r="K6" s="175">
        <f t="shared" ref="K6:K37" si="1">SUM(H6:J6)</f>
        <v>292.32311810160866</v>
      </c>
      <c r="L6" s="5">
        <v>46.752826129324241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1.0403319791417606E-2</v>
      </c>
      <c r="R6" s="169">
        <f>SUM(O6:Q6)</f>
        <v>1.2403319791417606E-2</v>
      </c>
      <c r="S6" s="11">
        <v>-245.98733272028934</v>
      </c>
      <c r="T6" s="10">
        <v>76994.711518395881</v>
      </c>
      <c r="U6" s="11">
        <v>79620.370744394633</v>
      </c>
      <c r="V6" s="11">
        <v>82438.713899472685</v>
      </c>
      <c r="W6" s="66">
        <f>SUMPRODUCT(T6:V6,H6:J6)/K6</f>
        <v>77846.454283391489</v>
      </c>
      <c r="X6" s="12">
        <v>7357.4300927930271</v>
      </c>
      <c r="Y6" s="122"/>
      <c r="Z6" s="122"/>
    </row>
    <row r="7" spans="1:26" x14ac:dyDescent="0.3">
      <c r="A7" s="23" t="s">
        <v>1</v>
      </c>
      <c r="B7" s="179">
        <v>2018</v>
      </c>
      <c r="C7" s="7">
        <v>95.48810102722291</v>
      </c>
      <c r="D7" s="8">
        <v>414.04894000327295</v>
      </c>
      <c r="E7" s="8">
        <v>33.830309604790394</v>
      </c>
      <c r="F7" s="176">
        <f t="shared" si="0"/>
        <v>543.36735063528624</v>
      </c>
      <c r="G7" s="8">
        <v>332.10403618883601</v>
      </c>
      <c r="H7" s="7">
        <v>95.065742750544885</v>
      </c>
      <c r="I7" s="8">
        <v>421.23042051868026</v>
      </c>
      <c r="J7" s="8">
        <v>33.888387268538104</v>
      </c>
      <c r="K7" s="176">
        <f t="shared" si="1"/>
        <v>550.18455053776324</v>
      </c>
      <c r="L7" s="8">
        <v>49.947741995221875</v>
      </c>
      <c r="M7" s="8">
        <v>4003.5527529301162</v>
      </c>
      <c r="N7" s="74">
        <f t="shared" si="2"/>
        <v>4053.500494925338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-3721.3954587365024</v>
      </c>
      <c r="T7" s="13">
        <v>78269.678446868405</v>
      </c>
      <c r="U7" s="14">
        <v>79642.820568727504</v>
      </c>
      <c r="V7" s="14">
        <v>83710.933407883815</v>
      </c>
      <c r="W7" s="67">
        <f t="shared" ref="W7:W70" si="3">SUMPRODUCT(T7:V7,H7:J7)/K7</f>
        <v>79656.130661898394</v>
      </c>
      <c r="X7" s="15">
        <v>6993.2141258114561</v>
      </c>
    </row>
    <row r="8" spans="1:26" x14ac:dyDescent="0.3">
      <c r="A8" s="23" t="s">
        <v>2</v>
      </c>
      <c r="B8" s="179">
        <v>2018</v>
      </c>
      <c r="C8" s="7">
        <v>97.043212590161886</v>
      </c>
      <c r="D8" s="8">
        <v>82.811970084565985</v>
      </c>
      <c r="E8" s="8">
        <v>6.4309587999049471</v>
      </c>
      <c r="F8" s="176">
        <f t="shared" si="0"/>
        <v>186.28614147463281</v>
      </c>
      <c r="G8" s="8">
        <v>430.2749176737675</v>
      </c>
      <c r="H8" s="7">
        <v>101.3935908209112</v>
      </c>
      <c r="I8" s="8">
        <v>88.501306752352917</v>
      </c>
      <c r="J8" s="8">
        <v>6.741478743881979</v>
      </c>
      <c r="K8" s="176">
        <f t="shared" si="1"/>
        <v>196.6363763171461</v>
      </c>
      <c r="L8" s="8">
        <v>30.359288697347203</v>
      </c>
      <c r="M8" s="8">
        <v>1182.1128043851922</v>
      </c>
      <c r="N8" s="74">
        <f t="shared" si="2"/>
        <v>1212.4720930825395</v>
      </c>
      <c r="O8" s="8">
        <v>1E-3</v>
      </c>
      <c r="P8" s="8">
        <v>1E-3</v>
      </c>
      <c r="Q8" s="8">
        <v>1E-3</v>
      </c>
      <c r="R8" s="170">
        <f t="shared" ref="R8:R71" si="4">SUM(O8:Q8)</f>
        <v>3.0000000000000001E-3</v>
      </c>
      <c r="S8" s="14">
        <v>-782.19617540877186</v>
      </c>
      <c r="T8" s="13">
        <v>79612.218468440886</v>
      </c>
      <c r="U8" s="14">
        <v>80542.744492646016</v>
      </c>
      <c r="V8" s="14">
        <v>85054.807221471914</v>
      </c>
      <c r="W8" s="67">
        <f t="shared" si="3"/>
        <v>80217.619502212343</v>
      </c>
      <c r="X8" s="15">
        <v>7388.6490268978032</v>
      </c>
    </row>
    <row r="9" spans="1:26" x14ac:dyDescent="0.3">
      <c r="A9" s="23" t="s">
        <v>3</v>
      </c>
      <c r="B9" s="179">
        <v>2018</v>
      </c>
      <c r="C9" s="7">
        <v>58.980659438163009</v>
      </c>
      <c r="D9" s="8">
        <v>58.138044069897632</v>
      </c>
      <c r="E9" s="8">
        <v>5.1470242082273154</v>
      </c>
      <c r="F9" s="176">
        <f t="shared" si="0"/>
        <v>122.26572771628796</v>
      </c>
      <c r="G9" s="8">
        <v>312.95915404968315</v>
      </c>
      <c r="H9" s="7">
        <v>73.27354745655532</v>
      </c>
      <c r="I9" s="8">
        <v>76.396207453537485</v>
      </c>
      <c r="J9" s="8">
        <v>6.6961833275157945</v>
      </c>
      <c r="K9" s="176">
        <f t="shared" si="1"/>
        <v>156.36593823760862</v>
      </c>
      <c r="L9" s="8">
        <v>18.402649429558497</v>
      </c>
      <c r="M9" s="8">
        <v>787.98536010137241</v>
      </c>
      <c r="N9" s="74">
        <f t="shared" si="2"/>
        <v>806.38800953093096</v>
      </c>
      <c r="O9" s="8">
        <v>1E-3</v>
      </c>
      <c r="P9" s="8">
        <v>1E-3</v>
      </c>
      <c r="Q9" s="8">
        <v>1E-3</v>
      </c>
      <c r="R9" s="170">
        <f t="shared" si="4"/>
        <v>3.0000000000000001E-3</v>
      </c>
      <c r="S9" s="14">
        <v>-321.35190063860989</v>
      </c>
      <c r="T9" s="13">
        <v>82538.734659108988</v>
      </c>
      <c r="U9" s="14">
        <v>80704.78129457809</v>
      </c>
      <c r="V9" s="14">
        <v>83859.823210750445</v>
      </c>
      <c r="W9" s="67">
        <f t="shared" si="3"/>
        <v>81699.288216727902</v>
      </c>
      <c r="X9" s="15">
        <v>7730.6606277324254</v>
      </c>
    </row>
    <row r="10" spans="1:26" x14ac:dyDescent="0.3">
      <c r="A10" s="23" t="s">
        <v>4</v>
      </c>
      <c r="B10" s="179">
        <v>2018</v>
      </c>
      <c r="C10" s="7">
        <v>45.125638719458472</v>
      </c>
      <c r="D10" s="8">
        <v>75.318898027449549</v>
      </c>
      <c r="E10" s="8">
        <v>7.0154824615355187</v>
      </c>
      <c r="F10" s="176">
        <f t="shared" si="0"/>
        <v>127.46001920844354</v>
      </c>
      <c r="G10" s="8">
        <v>1057.9985190946591</v>
      </c>
      <c r="H10" s="7">
        <v>33.471229836622065</v>
      </c>
      <c r="I10" s="8">
        <v>59.314386873693458</v>
      </c>
      <c r="J10" s="8">
        <v>5.4653074309244296</v>
      </c>
      <c r="K10" s="176">
        <f t="shared" si="1"/>
        <v>98.250924141239949</v>
      </c>
      <c r="L10" s="8">
        <v>15.411497887133979</v>
      </c>
      <c r="M10" s="8">
        <v>870.51106636488748</v>
      </c>
      <c r="N10" s="74">
        <f t="shared" si="2"/>
        <v>885.92256425202152</v>
      </c>
      <c r="O10" s="8">
        <v>1E-3</v>
      </c>
      <c r="P10" s="8">
        <v>1E-3</v>
      </c>
      <c r="Q10" s="8">
        <v>2.0159113226059597E-3</v>
      </c>
      <c r="R10" s="170">
        <f t="shared" si="4"/>
        <v>4.0159113226059598E-3</v>
      </c>
      <c r="S10" s="14">
        <v>1E-3</v>
      </c>
      <c r="T10" s="13">
        <v>80982.491821146221</v>
      </c>
      <c r="U10" s="14">
        <v>76980.30696116366</v>
      </c>
      <c r="V10" s="14">
        <v>82303.256365208028</v>
      </c>
      <c r="W10" s="67">
        <f t="shared" si="3"/>
        <v>78639.829308201268</v>
      </c>
      <c r="X10" s="15">
        <v>7211.1880737846559</v>
      </c>
    </row>
    <row r="11" spans="1:26" x14ac:dyDescent="0.3">
      <c r="A11" s="23" t="s">
        <v>5</v>
      </c>
      <c r="B11" s="179">
        <v>2018</v>
      </c>
      <c r="C11" s="7">
        <v>53.864199453964019</v>
      </c>
      <c r="D11" s="8">
        <v>252.9192663376972</v>
      </c>
      <c r="E11" s="8">
        <v>27.31945533894288</v>
      </c>
      <c r="F11" s="176">
        <f t="shared" si="0"/>
        <v>334.1029211306041</v>
      </c>
      <c r="G11" s="8">
        <v>387.04263670514064</v>
      </c>
      <c r="H11" s="7">
        <v>44.79787859579227</v>
      </c>
      <c r="I11" s="8">
        <v>223.6504991370179</v>
      </c>
      <c r="J11" s="8">
        <v>23.76852887944672</v>
      </c>
      <c r="K11" s="176">
        <f t="shared" si="1"/>
        <v>292.21690661225688</v>
      </c>
      <c r="L11" s="8">
        <v>27.744910633943078</v>
      </c>
      <c r="M11" s="8">
        <v>2479.9422049503914</v>
      </c>
      <c r="N11" s="74">
        <f t="shared" si="2"/>
        <v>2507.6871155843346</v>
      </c>
      <c r="O11" s="8">
        <v>1E-3</v>
      </c>
      <c r="P11" s="8">
        <v>1E-3</v>
      </c>
      <c r="Q11" s="8">
        <v>1.9860179629283754</v>
      </c>
      <c r="R11" s="170">
        <f t="shared" si="4"/>
        <v>1.9880179629283754</v>
      </c>
      <c r="S11" s="14">
        <v>-2120.6434788791935</v>
      </c>
      <c r="T11" s="13">
        <v>79943.81642967173</v>
      </c>
      <c r="U11" s="14">
        <v>79057.510311513237</v>
      </c>
      <c r="V11" s="14">
        <v>81688.960000000006</v>
      </c>
      <c r="W11" s="67">
        <f t="shared" si="3"/>
        <v>79407.422720692426</v>
      </c>
      <c r="X11" s="15">
        <v>6873.2976194014682</v>
      </c>
    </row>
    <row r="12" spans="1:26" ht="16.2" thickBot="1" x14ac:dyDescent="0.35">
      <c r="A12" s="24" t="s">
        <v>6</v>
      </c>
      <c r="B12" s="180">
        <v>2018</v>
      </c>
      <c r="C12" s="16">
        <v>183.80673915978608</v>
      </c>
      <c r="D12" s="17">
        <v>97.454661093996563</v>
      </c>
      <c r="E12" s="17">
        <v>9.4373695369141828</v>
      </c>
      <c r="F12" s="177">
        <f t="shared" si="0"/>
        <v>290.69876979069682</v>
      </c>
      <c r="G12" s="17">
        <v>164.06058957423608</v>
      </c>
      <c r="H12" s="16">
        <v>200.03376279282153</v>
      </c>
      <c r="I12" s="17">
        <v>112.99485848490883</v>
      </c>
      <c r="J12" s="17">
        <v>10.761976764971584</v>
      </c>
      <c r="K12" s="177">
        <f t="shared" si="1"/>
        <v>323.79059804270196</v>
      </c>
      <c r="L12" s="17">
        <v>28.592643368601241</v>
      </c>
      <c r="M12" s="17">
        <v>1750.0622792807335</v>
      </c>
      <c r="N12" s="75">
        <f t="shared" si="2"/>
        <v>1778.6549226493348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-1614.5933330750988</v>
      </c>
      <c r="T12" s="19">
        <v>80365.712383166625</v>
      </c>
      <c r="U12" s="20">
        <v>79191.634973012202</v>
      </c>
      <c r="V12" s="20">
        <v>82110.303847000003</v>
      </c>
      <c r="W12" s="68">
        <f>SUMPRODUCT(T12:V12,H12:J12)/K12</f>
        <v>80013.974381195469</v>
      </c>
      <c r="X12" s="21">
        <v>6862.6360620016167</v>
      </c>
    </row>
    <row r="13" spans="1:26" x14ac:dyDescent="0.3">
      <c r="A13" s="22" t="s">
        <v>0</v>
      </c>
      <c r="B13" s="178">
        <v>2019</v>
      </c>
      <c r="C13" s="4">
        <v>203.12563093233678</v>
      </c>
      <c r="D13" s="5">
        <v>85.647385026319228</v>
      </c>
      <c r="E13" s="5">
        <v>9.7137059360347724</v>
      </c>
      <c r="F13" s="175">
        <f t="shared" si="0"/>
        <v>298.48672189469079</v>
      </c>
      <c r="G13" s="6">
        <v>1603.8637098122654</v>
      </c>
      <c r="H13" s="4">
        <v>175.79497909817229</v>
      </c>
      <c r="I13" s="5">
        <v>72.80046031522491</v>
      </c>
      <c r="J13" s="5">
        <v>9.495786015055879</v>
      </c>
      <c r="K13" s="175">
        <f t="shared" si="1"/>
        <v>258.09122542845307</v>
      </c>
      <c r="L13" s="5">
        <v>57.107551946906341</v>
      </c>
      <c r="M13" s="5">
        <v>1916.6514257358215</v>
      </c>
      <c r="N13" s="73">
        <f t="shared" si="2"/>
        <v>1973.7589776827278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-369.89426787046239</v>
      </c>
      <c r="T13" s="10">
        <v>100325.78382929109</v>
      </c>
      <c r="U13" s="11">
        <v>101409.96947530264</v>
      </c>
      <c r="V13" s="11">
        <v>98730.834749124973</v>
      </c>
      <c r="W13" s="66">
        <f t="shared" si="3"/>
        <v>100572.92093680316</v>
      </c>
      <c r="X13" s="12">
        <v>7658.4395025225786</v>
      </c>
    </row>
    <row r="14" spans="1:26" x14ac:dyDescent="0.3">
      <c r="A14" s="23" t="s">
        <v>1</v>
      </c>
      <c r="B14" s="179">
        <v>2019</v>
      </c>
      <c r="C14" s="7">
        <v>12.886107304533926</v>
      </c>
      <c r="D14" s="8">
        <v>327.91535090524792</v>
      </c>
      <c r="E14" s="8">
        <v>37.840819643163869</v>
      </c>
      <c r="F14" s="176">
        <f t="shared" si="0"/>
        <v>378.64227785294571</v>
      </c>
      <c r="G14" s="9">
        <v>338.28726865841884</v>
      </c>
      <c r="H14" s="7">
        <v>66.907461038840353</v>
      </c>
      <c r="I14" s="8">
        <v>410.3125991113593</v>
      </c>
      <c r="J14" s="8">
        <v>39.349731698477385</v>
      </c>
      <c r="K14" s="176">
        <f t="shared" si="1"/>
        <v>516.56979184867703</v>
      </c>
      <c r="L14" s="8">
        <v>38.024402985827251</v>
      </c>
      <c r="M14" s="8">
        <v>3252.6768033956146</v>
      </c>
      <c r="N14" s="74">
        <f t="shared" si="2"/>
        <v>3290.7012063814418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-2952.412937723022</v>
      </c>
      <c r="T14" s="13">
        <v>131749.17293646454</v>
      </c>
      <c r="U14" s="14">
        <v>101758.00348574696</v>
      </c>
      <c r="V14" s="14">
        <v>100005.93255180458</v>
      </c>
      <c r="W14" s="67">
        <f t="shared" si="3"/>
        <v>105509.07354625379</v>
      </c>
      <c r="X14" s="15">
        <v>7294.5931587507548</v>
      </c>
    </row>
    <row r="15" spans="1:26" x14ac:dyDescent="0.3">
      <c r="A15" s="23" t="s">
        <v>2</v>
      </c>
      <c r="B15" s="179">
        <v>2019</v>
      </c>
      <c r="C15" s="7">
        <v>88.326775123241063</v>
      </c>
      <c r="D15" s="8">
        <v>90.270707699681083</v>
      </c>
      <c r="E15" s="8">
        <v>7.1944059842338248</v>
      </c>
      <c r="F15" s="176">
        <f t="shared" si="0"/>
        <v>185.79188880715594</v>
      </c>
      <c r="G15" s="9">
        <v>435.71745353060544</v>
      </c>
      <c r="H15" s="7">
        <v>69.950365397606063</v>
      </c>
      <c r="I15" s="8">
        <v>90.270707699681097</v>
      </c>
      <c r="J15" s="8">
        <v>8.0799710676770751</v>
      </c>
      <c r="K15" s="176">
        <f t="shared" si="1"/>
        <v>168.30104416496422</v>
      </c>
      <c r="L15" s="8">
        <v>47.112857464698038</v>
      </c>
      <c r="M15" s="8">
        <v>1359.560308107883</v>
      </c>
      <c r="N15" s="74">
        <f t="shared" si="2"/>
        <v>1406.673165572581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-970.95471204197554</v>
      </c>
      <c r="T15" s="13">
        <v>130406.13900444425</v>
      </c>
      <c r="U15" s="14">
        <v>101190.10612059171</v>
      </c>
      <c r="V15" s="14">
        <v>101349.19493174538</v>
      </c>
      <c r="W15" s="67">
        <f t="shared" si="3"/>
        <v>113340.69983099593</v>
      </c>
      <c r="X15" s="15">
        <v>7689.5502601162298</v>
      </c>
    </row>
    <row r="16" spans="1:26" x14ac:dyDescent="0.3">
      <c r="A16" s="23" t="s">
        <v>3</v>
      </c>
      <c r="B16" s="179">
        <v>2019</v>
      </c>
      <c r="C16" s="7">
        <v>55.840216583637776</v>
      </c>
      <c r="D16" s="8">
        <v>64.04168113107383</v>
      </c>
      <c r="E16" s="8">
        <v>5.8074380015555915</v>
      </c>
      <c r="F16" s="176">
        <f t="shared" si="0"/>
        <v>125.68933571626721</v>
      </c>
      <c r="G16" s="9">
        <v>326.33228720696297</v>
      </c>
      <c r="H16" s="7">
        <v>54.604161934533082</v>
      </c>
      <c r="I16" s="8">
        <v>74.671980860087629</v>
      </c>
      <c r="J16" s="8">
        <v>7.6946488954654786</v>
      </c>
      <c r="K16" s="176">
        <f t="shared" si="1"/>
        <v>136.9707916900862</v>
      </c>
      <c r="L16" s="8">
        <v>22.58124299005582</v>
      </c>
      <c r="M16" s="8">
        <v>929.61305801673961</v>
      </c>
      <c r="N16" s="74">
        <f t="shared" si="2"/>
        <v>952.1943010067954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-615.74644266990435</v>
      </c>
      <c r="T16" s="13">
        <v>127687.11618324365</v>
      </c>
      <c r="U16" s="14">
        <v>100700.49220988109</v>
      </c>
      <c r="V16" s="14">
        <v>100588.02978171584</v>
      </c>
      <c r="W16" s="67">
        <f t="shared" si="3"/>
        <v>111452.54093820695</v>
      </c>
      <c r="X16" s="15">
        <v>8031.1522571943997</v>
      </c>
    </row>
    <row r="17" spans="1:24" x14ac:dyDescent="0.3">
      <c r="A17" s="23" t="s">
        <v>4</v>
      </c>
      <c r="B17" s="179">
        <v>2019</v>
      </c>
      <c r="C17" s="7">
        <v>44.274922822257729</v>
      </c>
      <c r="D17" s="8">
        <v>85.091850138343233</v>
      </c>
      <c r="E17" s="8">
        <v>7.9205599799178934</v>
      </c>
      <c r="F17" s="176">
        <f t="shared" si="0"/>
        <v>137.28733294051887</v>
      </c>
      <c r="G17" s="9">
        <v>1112.0505145765617</v>
      </c>
      <c r="H17" s="7">
        <v>23.703371319918777</v>
      </c>
      <c r="I17" s="8">
        <v>56.005928236164294</v>
      </c>
      <c r="J17" s="8">
        <v>6.3881294263218162</v>
      </c>
      <c r="K17" s="176">
        <f t="shared" si="1"/>
        <v>86.097428982404878</v>
      </c>
      <c r="L17" s="8">
        <v>25.687308853376521</v>
      </c>
      <c r="M17" s="8">
        <v>1076.2486345932571</v>
      </c>
      <c r="N17" s="74">
        <f t="shared" si="2"/>
        <v>1101.9359434466337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128895.29982358303</v>
      </c>
      <c r="U17" s="14">
        <v>98045.981104414765</v>
      </c>
      <c r="V17" s="14">
        <v>99033.084037243854</v>
      </c>
      <c r="W17" s="67">
        <f t="shared" si="3"/>
        <v>106612.30656356068</v>
      </c>
      <c r="X17" s="15">
        <v>7515.8728729607628</v>
      </c>
    </row>
    <row r="18" spans="1:24" x14ac:dyDescent="0.3">
      <c r="A18" s="23" t="s">
        <v>5</v>
      </c>
      <c r="B18" s="179">
        <v>2019</v>
      </c>
      <c r="C18" s="7">
        <v>5.5634957125365911</v>
      </c>
      <c r="D18" s="8">
        <v>259.82892605245894</v>
      </c>
      <c r="E18" s="8">
        <v>30.679859101456177</v>
      </c>
      <c r="F18" s="176">
        <f t="shared" si="0"/>
        <v>296.07228086645171</v>
      </c>
      <c r="G18" s="9">
        <v>402.45618239990262</v>
      </c>
      <c r="H18" s="7">
        <v>30.200180968715724</v>
      </c>
      <c r="I18" s="8">
        <v>203.17254164071258</v>
      </c>
      <c r="J18" s="8">
        <v>26.462131373614945</v>
      </c>
      <c r="K18" s="176">
        <f t="shared" si="1"/>
        <v>259.83485398304327</v>
      </c>
      <c r="L18" s="8">
        <v>38.156511620986805</v>
      </c>
      <c r="M18" s="8">
        <v>2562.8994446182701</v>
      </c>
      <c r="N18" s="74">
        <f t="shared" si="2"/>
        <v>2601.0559562392568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-2198.5987738393542</v>
      </c>
      <c r="T18" s="13">
        <v>130394.20752553924</v>
      </c>
      <c r="U18" s="14">
        <v>100858.37756536204</v>
      </c>
      <c r="V18" s="14">
        <v>97940.222201834709</v>
      </c>
      <c r="W18" s="67">
        <f t="shared" si="3"/>
        <v>103994.08775500988</v>
      </c>
      <c r="X18" s="15">
        <v>7171.6684497663664</v>
      </c>
    </row>
    <row r="19" spans="1:24" ht="16.2" thickBot="1" x14ac:dyDescent="0.35">
      <c r="A19" s="24" t="s">
        <v>6</v>
      </c>
      <c r="B19" s="180">
        <v>2019</v>
      </c>
      <c r="C19" s="16">
        <v>147.47777183526239</v>
      </c>
      <c r="D19" s="17">
        <v>102.89931462746108</v>
      </c>
      <c r="E19" s="17">
        <v>10.597181621498423</v>
      </c>
      <c r="F19" s="177">
        <f t="shared" si="0"/>
        <v>260.97426808422188</v>
      </c>
      <c r="G19" s="18">
        <v>173.34358162196528</v>
      </c>
      <c r="H19" s="16">
        <v>136.3344005560198</v>
      </c>
      <c r="I19" s="17">
        <v>108.46099771735558</v>
      </c>
      <c r="J19" s="17">
        <v>12.283571791247979</v>
      </c>
      <c r="K19" s="177">
        <f t="shared" si="1"/>
        <v>257.07897006462338</v>
      </c>
      <c r="L19" s="17">
        <v>29.69067136728459</v>
      </c>
      <c r="M19" s="17">
        <v>1827.5069591430652</v>
      </c>
      <c r="N19" s="75">
        <f t="shared" si="2"/>
        <v>1857.1976305103497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-1683.8530488883846</v>
      </c>
      <c r="T19" s="19">
        <v>129646.65916105155</v>
      </c>
      <c r="U19" s="20">
        <v>100969.70850353022</v>
      </c>
      <c r="V19" s="20">
        <v>98359.019641793086</v>
      </c>
      <c r="W19" s="68">
        <f t="shared" si="3"/>
        <v>116052.95818605088</v>
      </c>
      <c r="X19" s="21">
        <v>7163.7120640888734</v>
      </c>
    </row>
    <row r="20" spans="1:24" x14ac:dyDescent="0.3">
      <c r="A20" s="22" t="s">
        <v>0</v>
      </c>
      <c r="B20" s="178">
        <v>2020</v>
      </c>
      <c r="C20" s="4">
        <v>235.25193165296133</v>
      </c>
      <c r="D20" s="5">
        <v>93.83680040591716</v>
      </c>
      <c r="E20" s="5">
        <v>9.9747744305174848</v>
      </c>
      <c r="F20" s="175">
        <f t="shared" si="0"/>
        <v>339.06350648939593</v>
      </c>
      <c r="G20" s="6">
        <v>1669.2394456603804</v>
      </c>
      <c r="H20" s="4">
        <v>163.77216853085412</v>
      </c>
      <c r="I20" s="5">
        <v>81.582245853460932</v>
      </c>
      <c r="J20" s="5">
        <v>9.9615738198403214</v>
      </c>
      <c r="K20" s="175">
        <f t="shared" si="1"/>
        <v>255.31598820415536</v>
      </c>
      <c r="L20" s="5">
        <v>64.588611631119207</v>
      </c>
      <c r="M20" s="5">
        <v>2299.7801251387646</v>
      </c>
      <c r="N20" s="73">
        <f t="shared" si="2"/>
        <v>2364.368736769884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-695.12829110950315</v>
      </c>
      <c r="T20" s="10">
        <v>129210.42567904387</v>
      </c>
      <c r="U20" s="11">
        <v>115197.61594236799</v>
      </c>
      <c r="V20" s="11">
        <v>100841.86028447442</v>
      </c>
      <c r="W20" s="66">
        <f t="shared" si="3"/>
        <v>123626.00436095492</v>
      </c>
      <c r="X20" s="12">
        <v>7876.8466179932202</v>
      </c>
    </row>
    <row r="21" spans="1:24" x14ac:dyDescent="0.3">
      <c r="A21" s="23" t="s">
        <v>1</v>
      </c>
      <c r="B21" s="179">
        <v>2020</v>
      </c>
      <c r="C21" s="7">
        <v>12.687396187170291</v>
      </c>
      <c r="D21" s="8">
        <v>364.13340965745823</v>
      </c>
      <c r="E21" s="8">
        <v>39.293602532734383</v>
      </c>
      <c r="F21" s="176">
        <f t="shared" si="0"/>
        <v>416.11440837736291</v>
      </c>
      <c r="G21" s="9">
        <v>350.14772164288217</v>
      </c>
      <c r="H21" s="7">
        <v>75.009595139470647</v>
      </c>
      <c r="I21" s="8">
        <v>460.26749708156103</v>
      </c>
      <c r="J21" s="8">
        <v>40.625866957374612</v>
      </c>
      <c r="K21" s="176">
        <f t="shared" si="1"/>
        <v>575.90295917840626</v>
      </c>
      <c r="L21" s="8">
        <v>38.47909247095717</v>
      </c>
      <c r="M21" s="8">
        <v>3629.9958570889116</v>
      </c>
      <c r="N21" s="74">
        <f t="shared" si="2"/>
        <v>3668.4749495598689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-3318.3262279169867</v>
      </c>
      <c r="T21" s="13">
        <v>130560.03891325351</v>
      </c>
      <c r="U21" s="14">
        <v>115849.22783680318</v>
      </c>
      <c r="V21" s="14">
        <v>102119.02235145782</v>
      </c>
      <c r="W21" s="67">
        <f t="shared" si="3"/>
        <v>116796.69732445986</v>
      </c>
      <c r="X21" s="15">
        <v>7513.1377050695119</v>
      </c>
    </row>
    <row r="22" spans="1:24" x14ac:dyDescent="0.3">
      <c r="A22" s="23" t="s">
        <v>2</v>
      </c>
      <c r="B22" s="179">
        <v>2020</v>
      </c>
      <c r="C22" s="7">
        <v>86.880363287737353</v>
      </c>
      <c r="D22" s="8">
        <v>101.15337688751671</v>
      </c>
      <c r="E22" s="8">
        <v>7.4697600738895042</v>
      </c>
      <c r="F22" s="176">
        <f t="shared" si="0"/>
        <v>195.5035002491436</v>
      </c>
      <c r="G22" s="9">
        <v>450.93714152372229</v>
      </c>
      <c r="H22" s="7">
        <v>80.392901459827527</v>
      </c>
      <c r="I22" s="8">
        <v>104.25264077633267</v>
      </c>
      <c r="J22" s="8">
        <v>8.7150279472879397</v>
      </c>
      <c r="K22" s="176">
        <f t="shared" si="1"/>
        <v>193.36057018344815</v>
      </c>
      <c r="L22" s="8">
        <v>51.859635659942974</v>
      </c>
      <c r="M22" s="8">
        <v>1459.7251105523828</v>
      </c>
      <c r="N22" s="74">
        <f t="shared" si="2"/>
        <v>1511.5847462123259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-1060.6466046886032</v>
      </c>
      <c r="T22" s="13">
        <v>129198.45150906855</v>
      </c>
      <c r="U22" s="14">
        <v>116703.20426734068</v>
      </c>
      <c r="V22" s="14">
        <v>103462.09546531149</v>
      </c>
      <c r="W22" s="67">
        <f t="shared" si="3"/>
        <v>121301.51790550431</v>
      </c>
      <c r="X22" s="15">
        <v>7908.0085175019694</v>
      </c>
    </row>
    <row r="23" spans="1:24" x14ac:dyDescent="0.3">
      <c r="A23" s="23" t="s">
        <v>3</v>
      </c>
      <c r="B23" s="179">
        <v>2020</v>
      </c>
      <c r="C23" s="7">
        <v>56.440991800252149</v>
      </c>
      <c r="D23" s="8">
        <v>71.058756727459524</v>
      </c>
      <c r="E23" s="8">
        <v>6.0200843473629746</v>
      </c>
      <c r="F23" s="176">
        <f t="shared" si="0"/>
        <v>133.51983287507466</v>
      </c>
      <c r="G23" s="9">
        <v>338.59294297994882</v>
      </c>
      <c r="H23" s="7">
        <v>59.595397615150347</v>
      </c>
      <c r="I23" s="8">
        <v>83.334103667621193</v>
      </c>
      <c r="J23" s="8">
        <v>8.1015343226387273</v>
      </c>
      <c r="K23" s="176">
        <f t="shared" si="1"/>
        <v>151.03103560541024</v>
      </c>
      <c r="L23" s="8">
        <v>23.910573233671585</v>
      </c>
      <c r="M23" s="8">
        <v>1014.0248756546737</v>
      </c>
      <c r="N23" s="74">
        <f t="shared" si="2"/>
        <v>1037.9354488883453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-699.34150590839658</v>
      </c>
      <c r="T23" s="13">
        <v>132055.75858874983</v>
      </c>
      <c r="U23" s="14">
        <v>114755.19416841224</v>
      </c>
      <c r="V23" s="14">
        <v>102697.2900304808</v>
      </c>
      <c r="W23" s="67">
        <f t="shared" si="3"/>
        <v>120935.02659571881</v>
      </c>
      <c r="X23" s="15">
        <v>8249.5317414541605</v>
      </c>
    </row>
    <row r="24" spans="1:24" x14ac:dyDescent="0.3">
      <c r="A24" s="23" t="s">
        <v>4</v>
      </c>
      <c r="B24" s="179">
        <v>2020</v>
      </c>
      <c r="C24" s="7">
        <v>44.282111621897549</v>
      </c>
      <c r="D24" s="8">
        <v>94.785451564575595</v>
      </c>
      <c r="E24" s="8">
        <v>8.2099778062687552</v>
      </c>
      <c r="F24" s="176">
        <f t="shared" si="0"/>
        <v>147.2775409927419</v>
      </c>
      <c r="G24" s="9">
        <v>1162.0385049258759</v>
      </c>
      <c r="H24" s="7">
        <v>26.118711219803114</v>
      </c>
      <c r="I24" s="8">
        <v>61.162825249589247</v>
      </c>
      <c r="J24" s="8">
        <v>6.8360802536389196</v>
      </c>
      <c r="K24" s="176">
        <f t="shared" si="1"/>
        <v>94.11761672303129</v>
      </c>
      <c r="L24" s="8">
        <v>28.872774349296428</v>
      </c>
      <c r="M24" s="8">
        <v>1177.4986249774256</v>
      </c>
      <c r="N24" s="74">
        <f t="shared" si="2"/>
        <v>1206.371399326722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-44.331894400846018</v>
      </c>
      <c r="T24" s="13">
        <v>131180.98747360246</v>
      </c>
      <c r="U24" s="14">
        <v>112422.78860026205</v>
      </c>
      <c r="V24" s="14">
        <v>101138.60644043198</v>
      </c>
      <c r="W24" s="67">
        <f t="shared" si="3"/>
        <v>116808.79431213552</v>
      </c>
      <c r="X24" s="15">
        <v>7808.0125385818337</v>
      </c>
    </row>
    <row r="25" spans="1:24" x14ac:dyDescent="0.3">
      <c r="A25" s="23" t="s">
        <v>5</v>
      </c>
      <c r="B25" s="179">
        <v>2020</v>
      </c>
      <c r="C25" s="7">
        <v>5.5652888695724325</v>
      </c>
      <c r="D25" s="8">
        <v>287.77510945186395</v>
      </c>
      <c r="E25" s="8">
        <v>31.826267464495579</v>
      </c>
      <c r="F25" s="176">
        <f t="shared" si="0"/>
        <v>325.16666578593197</v>
      </c>
      <c r="G25" s="9">
        <v>418.21716710067517</v>
      </c>
      <c r="H25" s="7">
        <v>32.645992706733139</v>
      </c>
      <c r="I25" s="8">
        <v>214.68744274136873</v>
      </c>
      <c r="J25" s="8">
        <v>26.815477663467206</v>
      </c>
      <c r="K25" s="176">
        <f t="shared" si="1"/>
        <v>274.14891311156907</v>
      </c>
      <c r="L25" s="8">
        <v>42.419569236679216</v>
      </c>
      <c r="M25" s="8">
        <v>2868.6808907705545</v>
      </c>
      <c r="N25" s="74">
        <f t="shared" si="2"/>
        <v>2911.1004600072338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-2492.8822929065586</v>
      </c>
      <c r="T25" s="13">
        <v>132697.48040641641</v>
      </c>
      <c r="U25" s="14">
        <v>114614.70469637378</v>
      </c>
      <c r="V25" s="14">
        <v>100050.5582652069</v>
      </c>
      <c r="W25" s="67">
        <f t="shared" si="3"/>
        <v>115343.45323806074</v>
      </c>
      <c r="X25" s="15">
        <v>7389.5989426472661</v>
      </c>
    </row>
    <row r="26" spans="1:24" ht="16.2" thickBot="1" x14ac:dyDescent="0.35">
      <c r="A26" s="24" t="s">
        <v>6</v>
      </c>
      <c r="B26" s="180">
        <v>2020</v>
      </c>
      <c r="C26" s="16">
        <v>148.07884292785457</v>
      </c>
      <c r="D26" s="17">
        <v>113.96176641040545</v>
      </c>
      <c r="E26" s="17">
        <v>10.989622097069914</v>
      </c>
      <c r="F26" s="177">
        <f t="shared" si="0"/>
        <v>273.03023143532994</v>
      </c>
      <c r="G26" s="18">
        <v>180.2436461051193</v>
      </c>
      <c r="H26" s="16">
        <v>151.65215967560673</v>
      </c>
      <c r="I26" s="17">
        <v>121.4179157352625</v>
      </c>
      <c r="J26" s="17">
        <v>12.728527788090819</v>
      </c>
      <c r="K26" s="177">
        <f t="shared" si="1"/>
        <v>285.79860319896005</v>
      </c>
      <c r="L26" s="17">
        <v>31.354523474252179</v>
      </c>
      <c r="M26" s="17">
        <v>1961.8343306288029</v>
      </c>
      <c r="N26" s="75">
        <f t="shared" si="2"/>
        <v>1993.1888541030551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-1812.944207997936</v>
      </c>
      <c r="T26" s="19">
        <v>132688.58254483662</v>
      </c>
      <c r="U26" s="20">
        <v>114755.56610335382</v>
      </c>
      <c r="V26" s="20">
        <v>100475.18750127043</v>
      </c>
      <c r="W26" s="68">
        <f t="shared" si="3"/>
        <v>123635.28926708548</v>
      </c>
      <c r="X26" s="21">
        <v>7382.1656410540363</v>
      </c>
    </row>
    <row r="27" spans="1:24" x14ac:dyDescent="0.3">
      <c r="A27" s="22" t="s">
        <v>0</v>
      </c>
      <c r="B27" s="178">
        <v>2021</v>
      </c>
      <c r="C27" s="4">
        <v>240.82525984885294</v>
      </c>
      <c r="D27" s="5">
        <v>102.08695875236594</v>
      </c>
      <c r="E27" s="5">
        <v>10.933618845076669</v>
      </c>
      <c r="F27" s="175">
        <f t="shared" si="0"/>
        <v>353.8458374462956</v>
      </c>
      <c r="G27" s="6">
        <v>1744.5872148345049</v>
      </c>
      <c r="H27" s="4">
        <v>167.41877505614315</v>
      </c>
      <c r="I27" s="5">
        <v>88.422075727690142</v>
      </c>
      <c r="J27" s="5">
        <v>10.878980178894933</v>
      </c>
      <c r="K27" s="175">
        <f t="shared" si="1"/>
        <v>266.71983096272822</v>
      </c>
      <c r="L27" s="5">
        <v>69.012023563268542</v>
      </c>
      <c r="M27" s="5">
        <v>2479.6182907215243</v>
      </c>
      <c r="N27" s="73">
        <f t="shared" si="2"/>
        <v>2548.6303142847928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-804.04209945028833</v>
      </c>
      <c r="T27" s="10">
        <v>136704.3583604889</v>
      </c>
      <c r="U27" s="11">
        <v>126436.53568658879</v>
      </c>
      <c r="V27" s="11">
        <v>108380.40745610294</v>
      </c>
      <c r="W27" s="66">
        <f t="shared" si="3"/>
        <v>132145.12521266635</v>
      </c>
      <c r="X27" s="12">
        <v>8132.8461252955913</v>
      </c>
    </row>
    <row r="28" spans="1:24" x14ac:dyDescent="0.3">
      <c r="A28" s="23" t="s">
        <v>1</v>
      </c>
      <c r="B28" s="179">
        <v>2021</v>
      </c>
      <c r="C28" s="7">
        <v>12.980860692494224</v>
      </c>
      <c r="D28" s="8">
        <v>397.28240662979846</v>
      </c>
      <c r="E28" s="8">
        <v>43.057786101077305</v>
      </c>
      <c r="F28" s="176">
        <f t="shared" si="0"/>
        <v>453.32105342336996</v>
      </c>
      <c r="G28" s="9">
        <v>366.07200714891189</v>
      </c>
      <c r="H28" s="7">
        <v>76.340282678394473</v>
      </c>
      <c r="I28" s="8">
        <v>506.04047358818002</v>
      </c>
      <c r="J28" s="8">
        <v>44.658749965993813</v>
      </c>
      <c r="K28" s="176">
        <f t="shared" si="1"/>
        <v>627.03950623256833</v>
      </c>
      <c r="L28" s="8">
        <v>37.861828827721325</v>
      </c>
      <c r="M28" s="8">
        <v>4062.1728675853833</v>
      </c>
      <c r="N28" s="74">
        <f t="shared" si="2"/>
        <v>4100.0346964131049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-3733.9616892641925</v>
      </c>
      <c r="T28" s="13">
        <v>138083.10519268317</v>
      </c>
      <c r="U28" s="14">
        <v>127722.97166699477</v>
      </c>
      <c r="V28" s="14">
        <v>109661.01752641078</v>
      </c>
      <c r="W28" s="67">
        <f t="shared" si="3"/>
        <v>127697.88748686211</v>
      </c>
      <c r="X28" s="15">
        <v>7769.2989648535895</v>
      </c>
    </row>
    <row r="29" spans="1:24" x14ac:dyDescent="0.3">
      <c r="A29" s="23" t="s">
        <v>2</v>
      </c>
      <c r="B29" s="179">
        <v>2021</v>
      </c>
      <c r="C29" s="7">
        <v>88.963127267785367</v>
      </c>
      <c r="D29" s="8">
        <v>110.41979303430558</v>
      </c>
      <c r="E29" s="8">
        <v>8.1769439336829102</v>
      </c>
      <c r="F29" s="176">
        <f t="shared" si="0"/>
        <v>207.55986423577386</v>
      </c>
      <c r="G29" s="9">
        <v>471.1882032334085</v>
      </c>
      <c r="H29" s="7">
        <v>83.047401211569081</v>
      </c>
      <c r="I29" s="8">
        <v>119.95798346163664</v>
      </c>
      <c r="J29" s="8">
        <v>9.970696707345251</v>
      </c>
      <c r="K29" s="176">
        <f t="shared" si="1"/>
        <v>212.97608138055097</v>
      </c>
      <c r="L29" s="8">
        <v>58.928789903625393</v>
      </c>
      <c r="M29" s="8">
        <v>1597.6249306259178</v>
      </c>
      <c r="N29" s="74">
        <f t="shared" si="2"/>
        <v>1656.5537205295432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-1185.3645172961349</v>
      </c>
      <c r="T29" s="13">
        <v>136703.96373587399</v>
      </c>
      <c r="U29" s="14">
        <v>128812.071653967</v>
      </c>
      <c r="V29" s="14">
        <v>111005.26704977333</v>
      </c>
      <c r="W29" s="67">
        <f t="shared" si="3"/>
        <v>131055.77374911129</v>
      </c>
      <c r="X29" s="15">
        <v>8164.0362454169899</v>
      </c>
    </row>
    <row r="30" spans="1:24" x14ac:dyDescent="0.3">
      <c r="A30" s="23" t="s">
        <v>3</v>
      </c>
      <c r="B30" s="179">
        <v>2021</v>
      </c>
      <c r="C30" s="7">
        <v>57.75210243901158</v>
      </c>
      <c r="D30" s="8">
        <v>77.593386486712831</v>
      </c>
      <c r="E30" s="8">
        <v>6.5900712977491533</v>
      </c>
      <c r="F30" s="176">
        <f t="shared" si="0"/>
        <v>141.93556022347354</v>
      </c>
      <c r="G30" s="9">
        <v>354.63312394355734</v>
      </c>
      <c r="H30" s="7">
        <v>60.898304419985351</v>
      </c>
      <c r="I30" s="8">
        <v>91.14744437880907</v>
      </c>
      <c r="J30" s="8">
        <v>9.0023906904604356</v>
      </c>
      <c r="K30" s="176">
        <f t="shared" si="1"/>
        <v>161.04813948925485</v>
      </c>
      <c r="L30" s="8">
        <v>25.691862048219331</v>
      </c>
      <c r="M30" s="8">
        <v>1112.3906886293919</v>
      </c>
      <c r="N30" s="74">
        <f t="shared" si="2"/>
        <v>1138.0825506776112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-783.44842673405401</v>
      </c>
      <c r="T30" s="13">
        <v>139540.31157150029</v>
      </c>
      <c r="U30" s="14">
        <v>126599.95634718082</v>
      </c>
      <c r="V30" s="14">
        <v>110227.14256279821</v>
      </c>
      <c r="W30" s="67">
        <f t="shared" si="3"/>
        <v>130577.96706742841</v>
      </c>
      <c r="X30" s="15">
        <v>8505.4874605515051</v>
      </c>
    </row>
    <row r="31" spans="1:24" x14ac:dyDescent="0.3">
      <c r="A31" s="23" t="s">
        <v>4</v>
      </c>
      <c r="B31" s="179">
        <v>2021</v>
      </c>
      <c r="C31" s="7">
        <v>45.301259369367287</v>
      </c>
      <c r="D31" s="8">
        <v>103.93997108195894</v>
      </c>
      <c r="E31" s="8">
        <v>8.9966651763355596</v>
      </c>
      <c r="F31" s="176">
        <f t="shared" si="0"/>
        <v>158.2378956276618</v>
      </c>
      <c r="G31" s="9">
        <v>1218.7562721028439</v>
      </c>
      <c r="H31" s="7">
        <v>26.554273085515096</v>
      </c>
      <c r="I31" s="8">
        <v>65.653516313584134</v>
      </c>
      <c r="J31" s="8">
        <v>7.7202960893147718</v>
      </c>
      <c r="K31" s="176">
        <f t="shared" si="1"/>
        <v>99.928085488413998</v>
      </c>
      <c r="L31" s="8">
        <v>33.623338743860316</v>
      </c>
      <c r="M31" s="8">
        <v>1303.3905866375869</v>
      </c>
      <c r="N31" s="74">
        <f t="shared" si="2"/>
        <v>1337.0139253814473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-118.25665327860318</v>
      </c>
      <c r="T31" s="13">
        <v>138626.07664149959</v>
      </c>
      <c r="U31" s="14">
        <v>124774.31491165713</v>
      </c>
      <c r="V31" s="14">
        <v>108660.75136363858</v>
      </c>
      <c r="W31" s="67">
        <f t="shared" si="3"/>
        <v>127210.28654921298</v>
      </c>
      <c r="X31" s="15">
        <v>8064.0155099870317</v>
      </c>
    </row>
    <row r="32" spans="1:24" x14ac:dyDescent="0.3">
      <c r="A32" s="23" t="s">
        <v>5</v>
      </c>
      <c r="B32" s="179">
        <v>2021</v>
      </c>
      <c r="C32" s="7">
        <v>5.689784455347616</v>
      </c>
      <c r="D32" s="8">
        <v>313.02552959906262</v>
      </c>
      <c r="E32" s="8">
        <v>34.911050386856786</v>
      </c>
      <c r="F32" s="176">
        <f t="shared" si="0"/>
        <v>353.62636444126701</v>
      </c>
      <c r="G32" s="9">
        <v>438.83372054572197</v>
      </c>
      <c r="H32" s="7">
        <v>32.564875984447795</v>
      </c>
      <c r="I32" s="8">
        <v>223.36933194533626</v>
      </c>
      <c r="J32" s="8">
        <v>28.581049560862386</v>
      </c>
      <c r="K32" s="176">
        <f t="shared" si="1"/>
        <v>284.51525749064643</v>
      </c>
      <c r="L32" s="8">
        <v>48.153815476845956</v>
      </c>
      <c r="M32" s="8">
        <v>3199.2625905754439</v>
      </c>
      <c r="N32" s="74">
        <f t="shared" si="2"/>
        <v>3247.4164060522899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-2808.5816855065677</v>
      </c>
      <c r="T32" s="13">
        <v>140158.3733251814</v>
      </c>
      <c r="U32" s="14">
        <v>125642.07317435948</v>
      </c>
      <c r="V32" s="14">
        <v>107582.93454975587</v>
      </c>
      <c r="W32" s="67">
        <f t="shared" si="3"/>
        <v>125489.4359405086</v>
      </c>
      <c r="X32" s="15">
        <v>7645.1457115787898</v>
      </c>
    </row>
    <row r="33" spans="1:24" ht="16.2" thickBot="1" x14ac:dyDescent="0.35">
      <c r="A33" s="24" t="s">
        <v>6</v>
      </c>
      <c r="B33" s="180">
        <v>2021</v>
      </c>
      <c r="C33" s="16">
        <v>151.39706957971137</v>
      </c>
      <c r="D33" s="17">
        <v>124.03418756874423</v>
      </c>
      <c r="E33" s="17">
        <v>12.052229588970707</v>
      </c>
      <c r="F33" s="177">
        <f t="shared" si="0"/>
        <v>287.48348673742629</v>
      </c>
      <c r="G33" s="18">
        <v>189.26895563342356</v>
      </c>
      <c r="H33" s="16">
        <v>156.08555121651548</v>
      </c>
      <c r="I33" s="17">
        <v>133.79140773771212</v>
      </c>
      <c r="J33" s="17">
        <v>13.906202136877553</v>
      </c>
      <c r="K33" s="177">
        <f t="shared" si="1"/>
        <v>303.78316109110511</v>
      </c>
      <c r="L33" s="17">
        <v>32.999984596658962</v>
      </c>
      <c r="M33" s="17">
        <v>2130.2600852461665</v>
      </c>
      <c r="N33" s="75">
        <f t="shared" si="2"/>
        <v>2163.2600698428255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-1973.9901142094013</v>
      </c>
      <c r="T33" s="19">
        <v>140107.9357574126</v>
      </c>
      <c r="U33" s="20">
        <v>126069.12634584893</v>
      </c>
      <c r="V33" s="20">
        <v>108025.08572980452</v>
      </c>
      <c r="W33" s="68">
        <f t="shared" si="3"/>
        <v>132456.35078016468</v>
      </c>
      <c r="X33" s="21">
        <v>7638.2053615817258</v>
      </c>
    </row>
    <row r="34" spans="1:24" x14ac:dyDescent="0.3">
      <c r="A34" s="22" t="s">
        <v>0</v>
      </c>
      <c r="B34" s="178">
        <v>2022</v>
      </c>
      <c r="C34" s="4">
        <v>246.48912117863674</v>
      </c>
      <c r="D34" s="5">
        <v>111.69441292305464</v>
      </c>
      <c r="E34" s="5">
        <v>12.091646365162314</v>
      </c>
      <c r="F34" s="175">
        <f t="shared" si="0"/>
        <v>370.27518046685373</v>
      </c>
      <c r="G34" s="6">
        <v>1830.8822845256627</v>
      </c>
      <c r="H34" s="4">
        <v>171.14978354345479</v>
      </c>
      <c r="I34" s="5">
        <v>96.282815487980599</v>
      </c>
      <c r="J34" s="5">
        <v>11.979905994455937</v>
      </c>
      <c r="K34" s="175">
        <f t="shared" si="1"/>
        <v>279.41250502589133</v>
      </c>
      <c r="L34" s="5">
        <v>74.598015914172976</v>
      </c>
      <c r="M34" s="5">
        <v>2674.6204265224515</v>
      </c>
      <c r="N34" s="73">
        <f t="shared" si="2"/>
        <v>2749.2184424366246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-918.33515791096227</v>
      </c>
      <c r="T34" s="10">
        <v>144458.3954939862</v>
      </c>
      <c r="U34" s="11">
        <v>137837.40015553578</v>
      </c>
      <c r="V34" s="11">
        <v>115522.66200041959</v>
      </c>
      <c r="W34" s="66">
        <f t="shared" si="3"/>
        <v>140936.23588426807</v>
      </c>
      <c r="X34" s="12">
        <v>8396.585430764555</v>
      </c>
    </row>
    <row r="35" spans="1:24" x14ac:dyDescent="0.3">
      <c r="A35" s="23" t="s">
        <v>1</v>
      </c>
      <c r="B35" s="179">
        <v>2022</v>
      </c>
      <c r="C35" s="7">
        <v>13.282220718052523</v>
      </c>
      <c r="D35" s="8">
        <v>435.95798804709284</v>
      </c>
      <c r="E35" s="8">
        <v>47.591502606728078</v>
      </c>
      <c r="F35" s="176">
        <f t="shared" si="0"/>
        <v>496.83171137187344</v>
      </c>
      <c r="G35" s="9">
        <v>384.30936877066006</v>
      </c>
      <c r="H35" s="7">
        <v>77.697172673760349</v>
      </c>
      <c r="I35" s="8">
        <v>558.69014615868628</v>
      </c>
      <c r="J35" s="8">
        <v>49.438266623223512</v>
      </c>
      <c r="K35" s="176">
        <f t="shared" si="1"/>
        <v>685.82558545567019</v>
      </c>
      <c r="L35" s="8">
        <v>37.50394259873412</v>
      </c>
      <c r="M35" s="8">
        <v>4564.2999599612585</v>
      </c>
      <c r="N35" s="74">
        <f t="shared" si="2"/>
        <v>4601.8039025599928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-4217.493533789333</v>
      </c>
      <c r="T35" s="13">
        <v>145868.19194802482</v>
      </c>
      <c r="U35" s="14">
        <v>139959.8771368108</v>
      </c>
      <c r="V35" s="14">
        <v>116809.38700609778</v>
      </c>
      <c r="W35" s="67">
        <f t="shared" si="3"/>
        <v>138960.40910590137</v>
      </c>
      <c r="X35" s="15">
        <v>8033.2009159714762</v>
      </c>
    </row>
    <row r="36" spans="1:24" x14ac:dyDescent="0.3">
      <c r="A36" s="23" t="s">
        <v>2</v>
      </c>
      <c r="B36" s="179">
        <v>2022</v>
      </c>
      <c r="C36" s="7">
        <v>91.077108062537874</v>
      </c>
      <c r="D36" s="8">
        <v>121.2703707966221</v>
      </c>
      <c r="E36" s="8">
        <v>9.0331585557680114</v>
      </c>
      <c r="F36" s="176">
        <f t="shared" si="0"/>
        <v>221.380637414928</v>
      </c>
      <c r="G36" s="9">
        <v>494.40809193379357</v>
      </c>
      <c r="H36" s="7">
        <v>85.794840635186532</v>
      </c>
      <c r="I36" s="8">
        <v>138.70187861172201</v>
      </c>
      <c r="J36" s="8">
        <v>11.506387870711302</v>
      </c>
      <c r="K36" s="176">
        <f t="shared" si="1"/>
        <v>236.00310711761983</v>
      </c>
      <c r="L36" s="8">
        <v>66.582551491677407</v>
      </c>
      <c r="M36" s="8">
        <v>1752.570017442471</v>
      </c>
      <c r="N36" s="74">
        <f t="shared" si="2"/>
        <v>1819.1525689341483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-1324.7434770003549</v>
      </c>
      <c r="T36" s="13">
        <v>144469.48269636455</v>
      </c>
      <c r="U36" s="14">
        <v>141372.91425655977</v>
      </c>
      <c r="V36" s="14">
        <v>118156.8134539717</v>
      </c>
      <c r="W36" s="67">
        <f t="shared" si="3"/>
        <v>141366.71152097298</v>
      </c>
      <c r="X36" s="15">
        <v>8427.8061094899804</v>
      </c>
    </row>
    <row r="37" spans="1:24" x14ac:dyDescent="0.3">
      <c r="A37" s="23" t="s">
        <v>3</v>
      </c>
      <c r="B37" s="179">
        <v>2022</v>
      </c>
      <c r="C37" s="7">
        <v>59.085876523715704</v>
      </c>
      <c r="D37" s="8">
        <v>85.247673077582547</v>
      </c>
      <c r="E37" s="8">
        <v>7.2801806277527321</v>
      </c>
      <c r="F37" s="176">
        <f t="shared" si="0"/>
        <v>151.61373022905099</v>
      </c>
      <c r="G37" s="9">
        <v>372.93723961525825</v>
      </c>
      <c r="H37" s="7">
        <v>62.225658128781717</v>
      </c>
      <c r="I37" s="8">
        <v>100.11496895312038</v>
      </c>
      <c r="J37" s="8">
        <v>10.091280235160577</v>
      </c>
      <c r="K37" s="176">
        <f t="shared" si="1"/>
        <v>172.43190731706267</v>
      </c>
      <c r="L37" s="8">
        <v>27.577603273489029</v>
      </c>
      <c r="M37" s="8">
        <v>1222.7317257433338</v>
      </c>
      <c r="N37" s="74">
        <f t="shared" si="2"/>
        <v>1250.3093290168229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-877.3710894015644</v>
      </c>
      <c r="T37" s="13">
        <v>147263.67863844277</v>
      </c>
      <c r="U37" s="14">
        <v>138795.84218974886</v>
      </c>
      <c r="V37" s="14">
        <v>117355.02474619809</v>
      </c>
      <c r="W37" s="67">
        <f t="shared" si="3"/>
        <v>140596.8510835497</v>
      </c>
      <c r="X37" s="15">
        <v>8769.2006995469965</v>
      </c>
    </row>
    <row r="38" spans="1:24" x14ac:dyDescent="0.3">
      <c r="A38" s="23" t="s">
        <v>4</v>
      </c>
      <c r="B38" s="179">
        <v>2022</v>
      </c>
      <c r="C38" s="7">
        <v>46.353350746043184</v>
      </c>
      <c r="D38" s="8">
        <v>114.64190506835428</v>
      </c>
      <c r="E38" s="8">
        <v>9.9426789446096304</v>
      </c>
      <c r="F38" s="176">
        <f t="shared" ref="F38:F69" si="5">SUM(C38:E38)</f>
        <v>170.93793475900711</v>
      </c>
      <c r="G38" s="9">
        <v>1283.4749317479068</v>
      </c>
      <c r="H38" s="7">
        <v>26.984753097349525</v>
      </c>
      <c r="I38" s="8">
        <v>70.87460309012414</v>
      </c>
      <c r="J38" s="8">
        <v>8.8055573358259345</v>
      </c>
      <c r="K38" s="176">
        <f t="shared" ref="K38:K69" si="6">SUM(H38:J38)</f>
        <v>106.6649135232996</v>
      </c>
      <c r="L38" s="8">
        <v>38.871337855752536</v>
      </c>
      <c r="M38" s="8">
        <v>1447.3426595593573</v>
      </c>
      <c r="N38" s="74">
        <f t="shared" ref="N38:N69" si="7">SUM(L38:M38)</f>
        <v>1486.2139974151098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-202.7380656672029</v>
      </c>
      <c r="T38" s="13">
        <v>146384.67433718199</v>
      </c>
      <c r="U38" s="14">
        <v>137519.81612868901</v>
      </c>
      <c r="V38" s="14">
        <v>115774.55290635632</v>
      </c>
      <c r="W38" s="67">
        <f t="shared" si="3"/>
        <v>137967.35643351369</v>
      </c>
      <c r="X38" s="15">
        <v>8327.7631658801092</v>
      </c>
    </row>
    <row r="39" spans="1:24" x14ac:dyDescent="0.3">
      <c r="A39" s="23" t="s">
        <v>5</v>
      </c>
      <c r="B39" s="179">
        <v>2022</v>
      </c>
      <c r="C39" s="7">
        <v>5.81793882439292</v>
      </c>
      <c r="D39" s="8">
        <v>342.30424824793033</v>
      </c>
      <c r="E39" s="8">
        <v>38.619703536436241</v>
      </c>
      <c r="F39" s="176">
        <f t="shared" si="5"/>
        <v>386.74189060875949</v>
      </c>
      <c r="G39" s="9">
        <v>462.33146291315381</v>
      </c>
      <c r="H39" s="7">
        <v>32.47310313091149</v>
      </c>
      <c r="I39" s="8">
        <v>233.84416245393899</v>
      </c>
      <c r="J39" s="8">
        <v>30.73265910447298</v>
      </c>
      <c r="K39" s="176">
        <f t="shared" si="6"/>
        <v>297.04992468932346</v>
      </c>
      <c r="L39" s="8">
        <v>54.882534171844306</v>
      </c>
      <c r="M39" s="8">
        <v>3580.7025176147981</v>
      </c>
      <c r="N39" s="74">
        <f t="shared" si="7"/>
        <v>3635.5850517866425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-3173.2525888734881</v>
      </c>
      <c r="T39" s="13">
        <v>147935.92382735567</v>
      </c>
      <c r="U39" s="14">
        <v>136664.85560819748</v>
      </c>
      <c r="V39" s="14">
        <v>114711.14786979313</v>
      </c>
      <c r="W39" s="67">
        <f t="shared" si="3"/>
        <v>135625.67252929183</v>
      </c>
      <c r="X39" s="15">
        <v>7908.5499686142512</v>
      </c>
    </row>
    <row r="40" spans="1:24" ht="16.2" thickBot="1" x14ac:dyDescent="0.35">
      <c r="A40" s="24" t="s">
        <v>6</v>
      </c>
      <c r="B40" s="180">
        <v>2022</v>
      </c>
      <c r="C40" s="16">
        <v>154.81197291887869</v>
      </c>
      <c r="D40" s="17">
        <v>135.72818877736432</v>
      </c>
      <c r="E40" s="17">
        <v>13.330217855183351</v>
      </c>
      <c r="F40" s="177">
        <f t="shared" si="5"/>
        <v>303.87037955142637</v>
      </c>
      <c r="G40" s="18">
        <v>199.56136004228284</v>
      </c>
      <c r="H40" s="16">
        <v>160.59227776281307</v>
      </c>
      <c r="I40" s="17">
        <v>148.3362121824286</v>
      </c>
      <c r="J40" s="17">
        <v>15.335031327790066</v>
      </c>
      <c r="K40" s="177">
        <f t="shared" si="6"/>
        <v>324.26352127303176</v>
      </c>
      <c r="L40" s="17">
        <v>34.776733197158997</v>
      </c>
      <c r="M40" s="17">
        <v>2317.5792162036755</v>
      </c>
      <c r="N40" s="75">
        <f t="shared" si="7"/>
        <v>2352.3559494008346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-2152.7935893585509</v>
      </c>
      <c r="T40" s="19">
        <v>147837.82207659696</v>
      </c>
      <c r="U40" s="20">
        <v>137656.06589278131</v>
      </c>
      <c r="V40" s="20">
        <v>115189.5073542179</v>
      </c>
      <c r="W40" s="68">
        <f t="shared" si="3"/>
        <v>141636.1190085352</v>
      </c>
      <c r="X40" s="21">
        <v>7901.9852938996328</v>
      </c>
    </row>
    <row r="41" spans="1:24" x14ac:dyDescent="0.3">
      <c r="A41" s="22" t="s">
        <v>0</v>
      </c>
      <c r="B41" s="178">
        <v>2023</v>
      </c>
      <c r="C41" s="4">
        <v>252.27716200831682</v>
      </c>
      <c r="D41" s="5">
        <v>122.9700717039689</v>
      </c>
      <c r="E41" s="5">
        <v>13.489218924630448</v>
      </c>
      <c r="F41" s="175">
        <f t="shared" si="5"/>
        <v>388.73645263691617</v>
      </c>
      <c r="G41" s="6">
        <v>1927.8411548825893</v>
      </c>
      <c r="H41" s="4">
        <v>174.95327832372288</v>
      </c>
      <c r="I41" s="5">
        <v>105.27934409416501</v>
      </c>
      <c r="J41" s="5">
        <v>13.307910262931671</v>
      </c>
      <c r="K41" s="175">
        <f t="shared" si="6"/>
        <v>293.54053268081958</v>
      </c>
      <c r="L41" s="5">
        <v>81.576099049140012</v>
      </c>
      <c r="M41" s="5">
        <v>2889.5290058847836</v>
      </c>
      <c r="N41" s="73">
        <f t="shared" si="7"/>
        <v>2971.1051049339235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-1043.2629500513342</v>
      </c>
      <c r="T41" s="10">
        <v>152483.82421915166</v>
      </c>
      <c r="U41" s="11">
        <v>149374.93953271917</v>
      </c>
      <c r="V41" s="11">
        <v>122101.43755132055</v>
      </c>
      <c r="W41" s="66">
        <f t="shared" si="3"/>
        <v>149991.40039842934</v>
      </c>
      <c r="X41" s="12">
        <v>8655.2009182159727</v>
      </c>
    </row>
    <row r="42" spans="1:24" x14ac:dyDescent="0.3">
      <c r="A42" s="23" t="s">
        <v>1</v>
      </c>
      <c r="B42" s="179">
        <v>2023</v>
      </c>
      <c r="C42" s="7">
        <v>13.590842345190129</v>
      </c>
      <c r="D42" s="8">
        <v>481.42453588804688</v>
      </c>
      <c r="E42" s="8">
        <v>53.064785821898951</v>
      </c>
      <c r="F42" s="176">
        <f t="shared" si="5"/>
        <v>548.08016405513592</v>
      </c>
      <c r="G42" s="9">
        <v>404.76942599250958</v>
      </c>
      <c r="H42" s="7">
        <v>79.074102696525543</v>
      </c>
      <c r="I42" s="8">
        <v>619.25080292210407</v>
      </c>
      <c r="J42" s="8">
        <v>55.137307563378435</v>
      </c>
      <c r="K42" s="176">
        <f t="shared" si="6"/>
        <v>753.46221318200799</v>
      </c>
      <c r="L42" s="8">
        <v>37.419922085534665</v>
      </c>
      <c r="M42" s="8">
        <v>5153.2360950716084</v>
      </c>
      <c r="N42" s="74">
        <f t="shared" si="7"/>
        <v>5190.6560171571427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-4785.8855911646333</v>
      </c>
      <c r="T42" s="13">
        <v>153928.44678125432</v>
      </c>
      <c r="U42" s="14">
        <v>152516.16674602166</v>
      </c>
      <c r="V42" s="14">
        <v>123398.13270481101</v>
      </c>
      <c r="W42" s="67">
        <f t="shared" si="3"/>
        <v>150533.56536814995</v>
      </c>
      <c r="X42" s="15">
        <v>8291.9768675708492</v>
      </c>
    </row>
    <row r="43" spans="1:24" x14ac:dyDescent="0.3">
      <c r="A43" s="23" t="s">
        <v>2</v>
      </c>
      <c r="B43" s="179">
        <v>2023</v>
      </c>
      <c r="C43" s="7">
        <v>93.23505707677586</v>
      </c>
      <c r="D43" s="8">
        <v>134.04196765180694</v>
      </c>
      <c r="E43" s="8">
        <v>10.068351384119001</v>
      </c>
      <c r="F43" s="176">
        <f t="shared" si="5"/>
        <v>237.34537611270181</v>
      </c>
      <c r="G43" s="9">
        <v>520.51849077949851</v>
      </c>
      <c r="H43" s="7">
        <v>88.627773321500385</v>
      </c>
      <c r="I43" s="8">
        <v>161.12653646380932</v>
      </c>
      <c r="J43" s="8">
        <v>13.400310475637419</v>
      </c>
      <c r="K43" s="176">
        <f t="shared" si="6"/>
        <v>263.15462026094713</v>
      </c>
      <c r="L43" s="8">
        <v>74.880815757609753</v>
      </c>
      <c r="M43" s="8">
        <v>1929.1275576534126</v>
      </c>
      <c r="N43" s="74">
        <f t="shared" si="7"/>
        <v>2004.0083734110224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-1483.4888826315239</v>
      </c>
      <c r="T43" s="13">
        <v>152507.48470805367</v>
      </c>
      <c r="U43" s="14">
        <v>154338.19089824645</v>
      </c>
      <c r="V43" s="14">
        <v>124751.69487811766</v>
      </c>
      <c r="W43" s="67">
        <f t="shared" si="3"/>
        <v>152215.02982570065</v>
      </c>
      <c r="X43" s="15">
        <v>8686.45324899365</v>
      </c>
    </row>
    <row r="44" spans="1:24" x14ac:dyDescent="0.3">
      <c r="A44" s="23" t="s">
        <v>3</v>
      </c>
      <c r="B44" s="179">
        <v>2023</v>
      </c>
      <c r="C44" s="7">
        <v>60.446081319505574</v>
      </c>
      <c r="D44" s="8">
        <v>93.85822788348986</v>
      </c>
      <c r="E44" s="8">
        <v>8.1185268423075048</v>
      </c>
      <c r="F44" s="176">
        <f t="shared" si="5"/>
        <v>162.42283604530294</v>
      </c>
      <c r="G44" s="9">
        <v>393.37881465464068</v>
      </c>
      <c r="H44" s="7">
        <v>63.579547759232049</v>
      </c>
      <c r="I44" s="8">
        <v>110.97356489506871</v>
      </c>
      <c r="J44" s="8">
        <v>11.408608100282963</v>
      </c>
      <c r="K44" s="176">
        <f t="shared" si="6"/>
        <v>185.96172075458372</v>
      </c>
      <c r="L44" s="8">
        <v>29.602998158618732</v>
      </c>
      <c r="M44" s="8">
        <v>1344.0274301851382</v>
      </c>
      <c r="N44" s="74">
        <f t="shared" si="7"/>
        <v>1373.6304283437569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-980.25061368911634</v>
      </c>
      <c r="T44" s="13">
        <v>155246.4901722077</v>
      </c>
      <c r="U44" s="14">
        <v>150323.54243194501</v>
      </c>
      <c r="V44" s="14">
        <v>123921.18946173046</v>
      </c>
      <c r="W44" s="67">
        <f t="shared" si="3"/>
        <v>150386.91403852025</v>
      </c>
      <c r="X44" s="15">
        <v>9027.8035677495118</v>
      </c>
    </row>
    <row r="45" spans="1:24" x14ac:dyDescent="0.3">
      <c r="A45" s="23" t="s">
        <v>4</v>
      </c>
      <c r="B45" s="179">
        <v>2023</v>
      </c>
      <c r="C45" s="7">
        <v>47.430271203755588</v>
      </c>
      <c r="D45" s="8">
        <v>126.90241914801081</v>
      </c>
      <c r="E45" s="8">
        <v>11.089506377017731</v>
      </c>
      <c r="F45" s="176">
        <f t="shared" si="5"/>
        <v>185.42219672878412</v>
      </c>
      <c r="G45" s="9">
        <v>1355.7263314875784</v>
      </c>
      <c r="H45" s="7">
        <v>27.418161405927155</v>
      </c>
      <c r="I45" s="8">
        <v>77.206621123760272</v>
      </c>
      <c r="J45" s="8">
        <v>10.134889787574558</v>
      </c>
      <c r="K45" s="176">
        <f t="shared" si="6"/>
        <v>114.75967231726199</v>
      </c>
      <c r="L45" s="8">
        <v>44.699685227861416</v>
      </c>
      <c r="M45" s="8">
        <v>1610.0638294842952</v>
      </c>
      <c r="N45" s="74">
        <f t="shared" si="7"/>
        <v>1654.7635147121566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-299.03618322457862</v>
      </c>
      <c r="T45" s="13">
        <v>154425.74383678343</v>
      </c>
      <c r="U45" s="14">
        <v>149851.83402755656</v>
      </c>
      <c r="V45" s="14">
        <v>122316.43726585849</v>
      </c>
      <c r="W45" s="67">
        <f t="shared" si="3"/>
        <v>148512.86180039117</v>
      </c>
      <c r="X45" s="15">
        <v>8586.3883035484814</v>
      </c>
    </row>
    <row r="46" spans="1:24" x14ac:dyDescent="0.3">
      <c r="A46" s="23" t="s">
        <v>5</v>
      </c>
      <c r="B46" s="179">
        <v>2023</v>
      </c>
      <c r="C46" s="7">
        <v>5.9494631458978793</v>
      </c>
      <c r="D46" s="8">
        <v>376.62689178635793</v>
      </c>
      <c r="E46" s="8">
        <v>43.090837311263037</v>
      </c>
      <c r="F46" s="176">
        <f t="shared" si="5"/>
        <v>425.66719224351885</v>
      </c>
      <c r="G46" s="9">
        <v>488.53577836291601</v>
      </c>
      <c r="H46" s="7">
        <v>32.375507303636425</v>
      </c>
      <c r="I46" s="8">
        <v>246.09447352161402</v>
      </c>
      <c r="J46" s="8">
        <v>33.338598696246066</v>
      </c>
      <c r="K46" s="176">
        <f t="shared" si="6"/>
        <v>311.80857952149654</v>
      </c>
      <c r="L46" s="8">
        <v>62.576618584521825</v>
      </c>
      <c r="M46" s="8">
        <v>4025.8450318428636</v>
      </c>
      <c r="N46" s="74">
        <f t="shared" si="7"/>
        <v>4088.4216504273854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-3599.8848720644692</v>
      </c>
      <c r="T46" s="13">
        <v>155999.89609660968</v>
      </c>
      <c r="U46" s="14">
        <v>147640.33601251905</v>
      </c>
      <c r="V46" s="14">
        <v>121265.61289067322</v>
      </c>
      <c r="W46" s="67">
        <f t="shared" si="3"/>
        <v>145688.33292055732</v>
      </c>
      <c r="X46" s="15">
        <v>8166.923213444602</v>
      </c>
    </row>
    <row r="47" spans="1:24" ht="16.2" thickBot="1" x14ac:dyDescent="0.35">
      <c r="A47" s="24" t="s">
        <v>6</v>
      </c>
      <c r="B47" s="180">
        <v>2023</v>
      </c>
      <c r="C47" s="16">
        <v>158.30446629522274</v>
      </c>
      <c r="D47" s="17">
        <v>149.45558795625203</v>
      </c>
      <c r="E47" s="17">
        <v>14.873078208892348</v>
      </c>
      <c r="F47" s="177">
        <f t="shared" si="5"/>
        <v>322.63313246036716</v>
      </c>
      <c r="G47" s="18">
        <v>211.04618100364902</v>
      </c>
      <c r="H47" s="16">
        <v>165.20497258412024</v>
      </c>
      <c r="I47" s="17">
        <v>165.34835899741194</v>
      </c>
      <c r="J47" s="17">
        <v>17.066679984077822</v>
      </c>
      <c r="K47" s="177">
        <f t="shared" si="6"/>
        <v>347.62001156561001</v>
      </c>
      <c r="L47" s="17">
        <v>36.715338998467892</v>
      </c>
      <c r="M47" s="17">
        <v>2528.094065977094</v>
      </c>
      <c r="N47" s="75">
        <f t="shared" si="7"/>
        <v>2564.8094049755618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-2353.7622239719121</v>
      </c>
      <c r="T47" s="19">
        <v>155828.98756833281</v>
      </c>
      <c r="U47" s="20">
        <v>149519.03644910138</v>
      </c>
      <c r="V47" s="20">
        <v>121806.10722377054</v>
      </c>
      <c r="W47" s="68">
        <f t="shared" si="3"/>
        <v>151157.22639272653</v>
      </c>
      <c r="X47" s="21">
        <v>8160.6403635777624</v>
      </c>
    </row>
    <row r="48" spans="1:24" x14ac:dyDescent="0.3">
      <c r="A48" s="22" t="s">
        <v>0</v>
      </c>
      <c r="B48" s="178">
        <v>2024</v>
      </c>
      <c r="C48" s="4">
        <v>258.18468598961334</v>
      </c>
      <c r="D48" s="5">
        <v>136.15137655162454</v>
      </c>
      <c r="E48" s="5">
        <v>15.180680878960503</v>
      </c>
      <c r="F48" s="175">
        <f t="shared" si="5"/>
        <v>409.5167434201984</v>
      </c>
      <c r="G48" s="6">
        <v>2038.6422815893925</v>
      </c>
      <c r="H48" s="4">
        <v>178.81754381998374</v>
      </c>
      <c r="I48" s="5">
        <v>115.66906481518137</v>
      </c>
      <c r="J48" s="5">
        <v>14.911232014510528</v>
      </c>
      <c r="K48" s="175">
        <f t="shared" si="6"/>
        <v>309.39784064967563</v>
      </c>
      <c r="L48" s="5">
        <v>89.778041732864921</v>
      </c>
      <c r="M48" s="5">
        <v>3124.7481174502091</v>
      </c>
      <c r="N48" s="73">
        <f t="shared" si="7"/>
        <v>3214.526159183074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-1175.882877593682</v>
      </c>
      <c r="T48" s="10">
        <v>160779.61240457202</v>
      </c>
      <c r="U48" s="11">
        <v>160778.46487776743</v>
      </c>
      <c r="V48" s="11">
        <v>127970.81995082648</v>
      </c>
      <c r="W48" s="66">
        <f t="shared" si="3"/>
        <v>159197.98452792453</v>
      </c>
      <c r="X48" s="12">
        <v>8923.7113921239434</v>
      </c>
    </row>
    <row r="49" spans="1:25" x14ac:dyDescent="0.3">
      <c r="A49" s="23" t="s">
        <v>1</v>
      </c>
      <c r="B49" s="179">
        <v>2024</v>
      </c>
      <c r="C49" s="7">
        <v>13.905877077088185</v>
      </c>
      <c r="D49" s="8">
        <v>534.78908594356449</v>
      </c>
      <c r="E49" s="8">
        <v>59.693469248351093</v>
      </c>
      <c r="F49" s="176">
        <f t="shared" si="5"/>
        <v>608.38843226900383</v>
      </c>
      <c r="G49" s="9">
        <v>428.12764199602327</v>
      </c>
      <c r="H49" s="7">
        <v>80.466576555306602</v>
      </c>
      <c r="I49" s="8">
        <v>689.33019955082477</v>
      </c>
      <c r="J49" s="8">
        <v>61.94607933526742</v>
      </c>
      <c r="K49" s="176">
        <f t="shared" si="6"/>
        <v>831.74285544139877</v>
      </c>
      <c r="L49" s="8">
        <v>37.578239080462595</v>
      </c>
      <c r="M49" s="8">
        <v>5839.3975273195465</v>
      </c>
      <c r="N49" s="74">
        <f t="shared" si="7"/>
        <v>5876.975766400009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-5448.8471244039865</v>
      </c>
      <c r="T49" s="13">
        <v>162261.42364708931</v>
      </c>
      <c r="U49" s="14">
        <v>165179.97405172125</v>
      </c>
      <c r="V49" s="14">
        <v>129282.73432876385</v>
      </c>
      <c r="W49" s="67">
        <f t="shared" si="3"/>
        <v>162224.08569839655</v>
      </c>
      <c r="X49" s="15">
        <v>8560.6436348045736</v>
      </c>
    </row>
    <row r="50" spans="1:25" x14ac:dyDescent="0.3">
      <c r="A50" s="23" t="s">
        <v>2</v>
      </c>
      <c r="B50" s="179">
        <v>2024</v>
      </c>
      <c r="C50" s="7">
        <v>95.435459435952865</v>
      </c>
      <c r="D50" s="8">
        <v>149.05605330600392</v>
      </c>
      <c r="E50" s="8">
        <v>11.322911009379805</v>
      </c>
      <c r="F50" s="176">
        <f t="shared" si="5"/>
        <v>255.81442375133659</v>
      </c>
      <c r="G50" s="9">
        <v>550.37632111089351</v>
      </c>
      <c r="H50" s="7">
        <v>91.543696300437844</v>
      </c>
      <c r="I50" s="8">
        <v>188.12164821133041</v>
      </c>
      <c r="J50" s="8">
        <v>15.747944208798062</v>
      </c>
      <c r="K50" s="176">
        <f t="shared" si="6"/>
        <v>295.4132887205663</v>
      </c>
      <c r="L50" s="8">
        <v>83.674701624008293</v>
      </c>
      <c r="M50" s="8">
        <v>2129.4642597271186</v>
      </c>
      <c r="N50" s="74">
        <f t="shared" si="7"/>
        <v>2213.1389613511269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-1662.7616402402339</v>
      </c>
      <c r="T50" s="13">
        <v>160816.1889044377</v>
      </c>
      <c r="U50" s="14">
        <v>167522.49633201139</v>
      </c>
      <c r="V50" s="14">
        <v>130646.51139651536</v>
      </c>
      <c r="W50" s="67">
        <f t="shared" si="3"/>
        <v>163478.53091315759</v>
      </c>
      <c r="X50" s="15">
        <v>8954.9952115808155</v>
      </c>
    </row>
    <row r="51" spans="1:25" x14ac:dyDescent="0.3">
      <c r="A51" s="23" t="s">
        <v>3</v>
      </c>
      <c r="B51" s="179">
        <v>2024</v>
      </c>
      <c r="C51" s="7">
        <v>61.822985809780718</v>
      </c>
      <c r="D51" s="8">
        <v>103.90926622328968</v>
      </c>
      <c r="E51" s="8">
        <v>9.1339787870057361</v>
      </c>
      <c r="F51" s="176">
        <f t="shared" si="5"/>
        <v>174.86623082007611</v>
      </c>
      <c r="G51" s="9">
        <v>416.8183426285276</v>
      </c>
      <c r="H51" s="7">
        <v>64.97410159112701</v>
      </c>
      <c r="I51" s="8">
        <v>123.64668833286282</v>
      </c>
      <c r="J51" s="8">
        <v>13.018256710403117</v>
      </c>
      <c r="K51" s="176">
        <f t="shared" si="6"/>
        <v>201.63904663439294</v>
      </c>
      <c r="L51" s="8">
        <v>31.748401059723236</v>
      </c>
      <c r="M51" s="8">
        <v>1481.7506055175938</v>
      </c>
      <c r="N51" s="74">
        <f t="shared" si="7"/>
        <v>1513.499006577317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-1096.6796639487893</v>
      </c>
      <c r="T51" s="13">
        <v>163514.15842620828</v>
      </c>
      <c r="U51" s="14">
        <v>161709.60314806359</v>
      </c>
      <c r="V51" s="14">
        <v>129793.08652088155</v>
      </c>
      <c r="W51" s="67">
        <f t="shared" si="3"/>
        <v>160230.48462531879</v>
      </c>
      <c r="X51" s="15">
        <v>9296.3080033532497</v>
      </c>
    </row>
    <row r="52" spans="1:25" x14ac:dyDescent="0.3">
      <c r="A52" s="23" t="s">
        <v>4</v>
      </c>
      <c r="B52" s="179">
        <v>2024</v>
      </c>
      <c r="C52" s="7">
        <v>48.517153282000955</v>
      </c>
      <c r="D52" s="8">
        <v>141.26718503274648</v>
      </c>
      <c r="E52" s="8">
        <v>12.478884836130996</v>
      </c>
      <c r="F52" s="176">
        <f t="shared" si="5"/>
        <v>202.26322315087842</v>
      </c>
      <c r="G52" s="9">
        <v>1438.5229254293722</v>
      </c>
      <c r="H52" s="7">
        <v>27.866416379762633</v>
      </c>
      <c r="I52" s="8">
        <v>84.637408970851141</v>
      </c>
      <c r="J52" s="8">
        <v>11.776783522975389</v>
      </c>
      <c r="K52" s="176">
        <f t="shared" si="6"/>
        <v>124.28060887358916</v>
      </c>
      <c r="L52" s="8">
        <v>51.185442318968434</v>
      </c>
      <c r="M52" s="8">
        <v>1797.6413041803812</v>
      </c>
      <c r="N52" s="74">
        <f t="shared" si="7"/>
        <v>1848.8267464993496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-410.30282106997748</v>
      </c>
      <c r="T52" s="13">
        <v>162737.53915240767</v>
      </c>
      <c r="U52" s="14">
        <v>162041.9038456566</v>
      </c>
      <c r="V52" s="14">
        <v>128146.76352176697</v>
      </c>
      <c r="W52" s="67">
        <f t="shared" si="3"/>
        <v>158985.98972992168</v>
      </c>
      <c r="X52" s="15">
        <v>8854.9076185406884</v>
      </c>
    </row>
    <row r="53" spans="1:25" x14ac:dyDescent="0.3">
      <c r="A53" s="23" t="s">
        <v>5</v>
      </c>
      <c r="B53" s="179">
        <v>2024</v>
      </c>
      <c r="C53" s="7">
        <v>6.0839616398107541</v>
      </c>
      <c r="D53" s="8">
        <v>416.70254441977613</v>
      </c>
      <c r="E53" s="8">
        <v>48.500207972444578</v>
      </c>
      <c r="F53" s="176">
        <f t="shared" si="5"/>
        <v>471.28671403203145</v>
      </c>
      <c r="G53" s="9">
        <v>518.37767046036379</v>
      </c>
      <c r="H53" s="7">
        <v>32.271762429718343</v>
      </c>
      <c r="I53" s="8">
        <v>260.51974564304584</v>
      </c>
      <c r="J53" s="8">
        <v>36.476744789021815</v>
      </c>
      <c r="K53" s="176">
        <f t="shared" si="6"/>
        <v>329.26825286178604</v>
      </c>
      <c r="L53" s="8">
        <v>70.970539189430625</v>
      </c>
      <c r="M53" s="8">
        <v>4540.2507397922427</v>
      </c>
      <c r="N53" s="74">
        <f t="shared" si="7"/>
        <v>4611.2212789816731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-4092.8426085213096</v>
      </c>
      <c r="T53" s="13">
        <v>164337.28870104463</v>
      </c>
      <c r="U53" s="14">
        <v>158246.27226033711</v>
      </c>
      <c r="V53" s="14">
        <v>127098.3505468222</v>
      </c>
      <c r="W53" s="67">
        <f t="shared" si="3"/>
        <v>155392.65079104621</v>
      </c>
      <c r="X53" s="15">
        <v>8435.2609738875126</v>
      </c>
    </row>
    <row r="54" spans="1:25" ht="16.2" thickBot="1" x14ac:dyDescent="0.35">
      <c r="A54" s="24" t="s">
        <v>6</v>
      </c>
      <c r="B54" s="180">
        <v>2024</v>
      </c>
      <c r="C54" s="16">
        <v>161.88619550257343</v>
      </c>
      <c r="D54" s="17">
        <v>165.48991499788426</v>
      </c>
      <c r="E54" s="17">
        <v>16.738342973017762</v>
      </c>
      <c r="F54" s="177">
        <f t="shared" si="5"/>
        <v>344.11445347347546</v>
      </c>
      <c r="G54" s="18">
        <v>224.14438232933003</v>
      </c>
      <c r="H54" s="16">
        <v>169.89622166048409</v>
      </c>
      <c r="I54" s="17">
        <v>185.44067095079316</v>
      </c>
      <c r="J54" s="17">
        <v>19.171435124314154</v>
      </c>
      <c r="K54" s="177">
        <f t="shared" si="6"/>
        <v>374.50832773559137</v>
      </c>
      <c r="L54" s="17">
        <v>38.778120946605611</v>
      </c>
      <c r="M54" s="17">
        <v>2763.5208268068918</v>
      </c>
      <c r="N54" s="75">
        <f t="shared" si="7"/>
        <v>2802.2989477534975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-2578.1535654241661</v>
      </c>
      <c r="T54" s="19">
        <v>164105.60297617313</v>
      </c>
      <c r="U54" s="20">
        <v>161436.2506526463</v>
      </c>
      <c r="V54" s="20">
        <v>127734.52005138683</v>
      </c>
      <c r="W54" s="68">
        <f t="shared" si="3"/>
        <v>160921.98260174386</v>
      </c>
      <c r="X54" s="21">
        <v>8429.1878020758522</v>
      </c>
    </row>
    <row r="55" spans="1:25" x14ac:dyDescent="0.3">
      <c r="A55" s="22" t="s">
        <v>0</v>
      </c>
      <c r="B55" s="178">
        <v>2025</v>
      </c>
      <c r="C55" s="4">
        <v>264.19241379921044</v>
      </c>
      <c r="D55" s="5">
        <v>151.6034455460919</v>
      </c>
      <c r="E55" s="5">
        <v>17.236146790895937</v>
      </c>
      <c r="F55" s="175">
        <f t="shared" si="5"/>
        <v>433.03200613619828</v>
      </c>
      <c r="G55" s="6">
        <v>2165.1179000568645</v>
      </c>
      <c r="H55" s="4">
        <v>182.76127429192482</v>
      </c>
      <c r="I55" s="5">
        <v>127.69655405799338</v>
      </c>
      <c r="J55" s="5">
        <v>16.851639179036262</v>
      </c>
      <c r="K55" s="175">
        <f t="shared" si="6"/>
        <v>327.30946752895449</v>
      </c>
      <c r="L55" s="5">
        <v>99.008429128349434</v>
      </c>
      <c r="M55" s="5">
        <v>3383.4855258782145</v>
      </c>
      <c r="N55" s="73">
        <f t="shared" si="7"/>
        <v>3482.4939550065637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-1317.3750549496992</v>
      </c>
      <c r="T55" s="10">
        <v>169329.01249301143</v>
      </c>
      <c r="U55" s="11">
        <v>171871.56621465541</v>
      </c>
      <c r="V55" s="11">
        <v>132996.74751022726</v>
      </c>
      <c r="W55" s="66">
        <f t="shared" si="3"/>
        <v>168450.38568928072</v>
      </c>
      <c r="X55" s="12">
        <v>9202.5060167688152</v>
      </c>
    </row>
    <row r="56" spans="1:25" x14ac:dyDescent="0.3">
      <c r="A56" s="23" t="s">
        <v>1</v>
      </c>
      <c r="B56" s="179">
        <v>2025</v>
      </c>
      <c r="C56" s="7">
        <v>14.226299854427696</v>
      </c>
      <c r="D56" s="8">
        <v>597.59250957695235</v>
      </c>
      <c r="E56" s="8">
        <v>67.752787965231661</v>
      </c>
      <c r="F56" s="176">
        <f t="shared" si="5"/>
        <v>679.57159739661165</v>
      </c>
      <c r="G56" s="9">
        <v>454.76190641855578</v>
      </c>
      <c r="H56" s="7">
        <v>81.882928810651038</v>
      </c>
      <c r="I56" s="8">
        <v>770.69270211924913</v>
      </c>
      <c r="J56" s="8">
        <v>70.105675625831864</v>
      </c>
      <c r="K56" s="176">
        <f t="shared" si="6"/>
        <v>922.68130655573202</v>
      </c>
      <c r="L56" s="8">
        <v>37.977287294021451</v>
      </c>
      <c r="M56" s="8">
        <v>6641.2802802232418</v>
      </c>
      <c r="N56" s="74">
        <f t="shared" si="7"/>
        <v>6679.2575675172629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-6224.4946610987081</v>
      </c>
      <c r="T56" s="13">
        <v>170847.4890622716</v>
      </c>
      <c r="U56" s="14">
        <v>177794.564547621</v>
      </c>
      <c r="V56" s="14">
        <v>134331.21263853819</v>
      </c>
      <c r="W56" s="67">
        <f t="shared" si="3"/>
        <v>173875.68756131217</v>
      </c>
      <c r="X56" s="15">
        <v>8839.5894514999454</v>
      </c>
    </row>
    <row r="57" spans="1:25" x14ac:dyDescent="0.3">
      <c r="A57" s="23" t="s">
        <v>2</v>
      </c>
      <c r="B57" s="179">
        <v>2025</v>
      </c>
      <c r="C57" s="7">
        <v>97.704251300121896</v>
      </c>
      <c r="D57" s="8">
        <v>166.72098446498245</v>
      </c>
      <c r="E57" s="8">
        <v>12.842367816842495</v>
      </c>
      <c r="F57" s="176">
        <f t="shared" si="5"/>
        <v>277.26760358194684</v>
      </c>
      <c r="G57" s="9">
        <v>584.51474683643232</v>
      </c>
      <c r="H57" s="7">
        <v>94.519638884689996</v>
      </c>
      <c r="I57" s="8">
        <v>220.82179135463466</v>
      </c>
      <c r="J57" s="8">
        <v>18.688018124770458</v>
      </c>
      <c r="K57" s="176">
        <f t="shared" si="6"/>
        <v>334.02944836409512</v>
      </c>
      <c r="L57" s="8">
        <v>92.944174752453691</v>
      </c>
      <c r="M57" s="8">
        <v>2359.1936325265979</v>
      </c>
      <c r="N57" s="74">
        <f t="shared" si="7"/>
        <v>2452.1378072790517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-1867.6220604426192</v>
      </c>
      <c r="T57" s="13">
        <v>169478.85419461873</v>
      </c>
      <c r="U57" s="14">
        <v>180777.13416183254</v>
      </c>
      <c r="V57" s="14">
        <v>135710.42759968885</v>
      </c>
      <c r="W57" s="67">
        <f t="shared" si="3"/>
        <v>175058.72585702289</v>
      </c>
      <c r="X57" s="15">
        <v>9233.8206779568118</v>
      </c>
    </row>
    <row r="58" spans="1:25" x14ac:dyDescent="0.3">
      <c r="A58" s="23" t="s">
        <v>3</v>
      </c>
      <c r="B58" s="179">
        <v>2025</v>
      </c>
      <c r="C58" s="7">
        <v>63.230864252650001</v>
      </c>
      <c r="D58" s="8">
        <v>115.68449774145995</v>
      </c>
      <c r="E58" s="8">
        <v>10.367369015650892</v>
      </c>
      <c r="F58" s="176">
        <f t="shared" si="5"/>
        <v>189.28273100976085</v>
      </c>
      <c r="G58" s="9">
        <v>443.57155522424785</v>
      </c>
      <c r="H58" s="7">
        <v>66.386878210938022</v>
      </c>
      <c r="I58" s="8">
        <v>138.46468007020053</v>
      </c>
      <c r="J58" s="8">
        <v>14.995631191819209</v>
      </c>
      <c r="K58" s="176">
        <f t="shared" si="6"/>
        <v>219.84718947295775</v>
      </c>
      <c r="L58" s="8">
        <v>33.916316285286115</v>
      </c>
      <c r="M58" s="8">
        <v>1638.2635127302594</v>
      </c>
      <c r="N58" s="74">
        <f t="shared" si="7"/>
        <v>1672.1798290155455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-1228.6072737912978</v>
      </c>
      <c r="T58" s="13">
        <v>172059.55832130692</v>
      </c>
      <c r="U58" s="14">
        <v>172774.6443551259</v>
      </c>
      <c r="V58" s="14">
        <v>134821.50726710996</v>
      </c>
      <c r="W58" s="67">
        <f t="shared" si="3"/>
        <v>169969.95270880504</v>
      </c>
      <c r="X58" s="15">
        <v>9575.1011759629127</v>
      </c>
    </row>
    <row r="59" spans="1:25" x14ac:dyDescent="0.3">
      <c r="A59" s="23" t="s">
        <v>4</v>
      </c>
      <c r="B59" s="179">
        <v>2025</v>
      </c>
      <c r="C59" s="7">
        <v>49.623943116695123</v>
      </c>
      <c r="D59" s="8">
        <v>158.17843249889594</v>
      </c>
      <c r="E59" s="8">
        <v>14.16746773964111</v>
      </c>
      <c r="F59" s="176">
        <f t="shared" si="5"/>
        <v>221.96984335523217</v>
      </c>
      <c r="G59" s="9">
        <v>1532.9414157352176</v>
      </c>
      <c r="H59" s="7">
        <v>28.31952782529989</v>
      </c>
      <c r="I59" s="8">
        <v>93.348513562329032</v>
      </c>
      <c r="J59" s="8">
        <v>13.816788804211431</v>
      </c>
      <c r="K59" s="176">
        <f t="shared" si="6"/>
        <v>135.48483019184036</v>
      </c>
      <c r="L59" s="8">
        <v>58.1902298822517</v>
      </c>
      <c r="M59" s="8">
        <v>2013.9580191896625</v>
      </c>
      <c r="N59" s="74">
        <f t="shared" si="7"/>
        <v>2072.1482490719141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-539.20583333669697</v>
      </c>
      <c r="T59" s="13">
        <v>171302.63993098325</v>
      </c>
      <c r="U59" s="14">
        <v>173868.88785172894</v>
      </c>
      <c r="V59" s="14">
        <v>133117.32865140311</v>
      </c>
      <c r="W59" s="67">
        <f t="shared" si="3"/>
        <v>169176.62366679229</v>
      </c>
      <c r="X59" s="15">
        <v>9133.7101304337011</v>
      </c>
    </row>
    <row r="60" spans="1:25" x14ac:dyDescent="0.3">
      <c r="A60" s="23" t="s">
        <v>5</v>
      </c>
      <c r="B60" s="179">
        <v>2025</v>
      </c>
      <c r="C60" s="7">
        <v>6.220966356761501</v>
      </c>
      <c r="D60" s="8">
        <v>463.62871674616594</v>
      </c>
      <c r="E60" s="8">
        <v>55.071683509717573</v>
      </c>
      <c r="F60" s="176">
        <f t="shared" si="5"/>
        <v>524.92136661264499</v>
      </c>
      <c r="G60" s="9">
        <v>552.33680676581662</v>
      </c>
      <c r="H60" s="7">
        <v>32.166095432062178</v>
      </c>
      <c r="I60" s="8">
        <v>277.42267094770216</v>
      </c>
      <c r="J60" s="8">
        <v>40.251167479664609</v>
      </c>
      <c r="K60" s="176">
        <f t="shared" si="6"/>
        <v>349.83993385942898</v>
      </c>
      <c r="L60" s="8">
        <v>79.858807435396145</v>
      </c>
      <c r="M60" s="8">
        <v>5136.122245780085</v>
      </c>
      <c r="N60" s="74">
        <f t="shared" si="7"/>
        <v>5215.9810532154816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-4663.6432464496647</v>
      </c>
      <c r="T60" s="13">
        <v>172928.50306975312</v>
      </c>
      <c r="U60" s="14">
        <v>168271.29847519094</v>
      </c>
      <c r="V60" s="14">
        <v>132072.50762716788</v>
      </c>
      <c r="W60" s="67">
        <f t="shared" si="3"/>
        <v>164534.61955712587</v>
      </c>
      <c r="X60" s="15">
        <v>8713.9326591483677</v>
      </c>
    </row>
    <row r="61" spans="1:25" ht="16.2" thickBot="1" x14ac:dyDescent="0.35">
      <c r="A61" s="24" t="s">
        <v>6</v>
      </c>
      <c r="B61" s="180">
        <v>2025</v>
      </c>
      <c r="C61" s="16">
        <v>165.53547380879431</v>
      </c>
      <c r="D61" s="17">
        <v>184.28319231648865</v>
      </c>
      <c r="E61" s="17">
        <v>19.004463278167066</v>
      </c>
      <c r="F61" s="177">
        <f t="shared" si="5"/>
        <v>368.82312940345003</v>
      </c>
      <c r="G61" s="18">
        <v>239.07327534187493</v>
      </c>
      <c r="H61" s="16">
        <v>174.69786903309515</v>
      </c>
      <c r="I61" s="17">
        <v>209.24486677892858</v>
      </c>
      <c r="J61" s="17">
        <v>21.733365710812834</v>
      </c>
      <c r="K61" s="177">
        <f t="shared" si="6"/>
        <v>405.67610152283657</v>
      </c>
      <c r="L61" s="17">
        <v>40.952461720008493</v>
      </c>
      <c r="M61" s="17">
        <v>3027.6691693296762</v>
      </c>
      <c r="N61" s="75">
        <f t="shared" si="7"/>
        <v>3068.6216310496848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-2829.5473557078094</v>
      </c>
      <c r="T61" s="19">
        <v>172637.02627505441</v>
      </c>
      <c r="U61" s="20">
        <v>173277.86022758338</v>
      </c>
      <c r="V61" s="20">
        <v>132848.81437737847</v>
      </c>
      <c r="W61" s="68">
        <f t="shared" si="3"/>
        <v>170835.98218499223</v>
      </c>
      <c r="X61" s="21">
        <v>8708.0155958946198</v>
      </c>
    </row>
    <row r="62" spans="1:25" x14ac:dyDescent="0.3">
      <c r="A62" s="22" t="s">
        <v>0</v>
      </c>
      <c r="B62" s="178">
        <v>2026</v>
      </c>
      <c r="C62" s="4">
        <v>252.42625650322032</v>
      </c>
      <c r="D62" s="5">
        <v>169.82614312101447</v>
      </c>
      <c r="E62" s="5">
        <v>19.749723227498642</v>
      </c>
      <c r="F62" s="175">
        <f t="shared" si="5"/>
        <v>442.00212285173342</v>
      </c>
      <c r="G62" s="6">
        <v>2312.1099752777063</v>
      </c>
      <c r="H62" s="4">
        <v>175.53851362316666</v>
      </c>
      <c r="I62" s="5">
        <v>141.75418002274301</v>
      </c>
      <c r="J62" s="5">
        <v>19.241660778526462</v>
      </c>
      <c r="K62" s="175">
        <f t="shared" si="6"/>
        <v>336.53435442443617</v>
      </c>
      <c r="L62" s="5">
        <v>119.61994127235822</v>
      </c>
      <c r="M62" s="5">
        <v>3590.855245237819</v>
      </c>
      <c r="N62" s="73">
        <f t="shared" si="7"/>
        <v>3710.4751865101771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-1398.3642112324708</v>
      </c>
      <c r="T62" s="10">
        <v>193924.44708492066</v>
      </c>
      <c r="U62" s="11">
        <v>183849.04283464121</v>
      </c>
      <c r="V62" s="11">
        <v>138078.7872832671</v>
      </c>
      <c r="W62" s="66">
        <f t="shared" si="3"/>
        <v>186487.48299240507</v>
      </c>
      <c r="X62" s="12">
        <v>9480.0513381303535</v>
      </c>
      <c r="Y62" s="122"/>
    </row>
    <row r="63" spans="1:25" x14ac:dyDescent="0.3">
      <c r="A63" s="23" t="s">
        <v>1</v>
      </c>
      <c r="B63" s="179">
        <v>2026</v>
      </c>
      <c r="C63" s="7">
        <v>13.585144600320769</v>
      </c>
      <c r="D63" s="8">
        <v>671.90291453091822</v>
      </c>
      <c r="E63" s="8">
        <v>77.610780656381465</v>
      </c>
      <c r="F63" s="176">
        <f t="shared" si="5"/>
        <v>763.09883978762048</v>
      </c>
      <c r="G63" s="9">
        <v>485.80197378087138</v>
      </c>
      <c r="H63" s="7">
        <v>78.349608190083956</v>
      </c>
      <c r="I63" s="8">
        <v>865.97759240719301</v>
      </c>
      <c r="J63" s="8">
        <v>80.049242188083937</v>
      </c>
      <c r="K63" s="176">
        <f t="shared" si="6"/>
        <v>1024.376442785361</v>
      </c>
      <c r="L63" s="8">
        <v>37.630252730144399</v>
      </c>
      <c r="M63" s="8">
        <v>7692.9282047557272</v>
      </c>
      <c r="N63" s="74">
        <f t="shared" si="7"/>
        <v>7730.5584574858713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-7244.7554837049993</v>
      </c>
      <c r="T63" s="13">
        <v>195555.98099402001</v>
      </c>
      <c r="U63" s="14">
        <v>191473.79508449303</v>
      </c>
      <c r="V63" s="14">
        <v>139434.35186397671</v>
      </c>
      <c r="W63" s="67">
        <f t="shared" si="3"/>
        <v>187719.43275587057</v>
      </c>
      <c r="X63" s="15">
        <v>9117.3031778634504</v>
      </c>
    </row>
    <row r="64" spans="1:25" x14ac:dyDescent="0.3">
      <c r="A64" s="23" t="s">
        <v>2</v>
      </c>
      <c r="B64" s="179">
        <v>2026</v>
      </c>
      <c r="C64" s="7">
        <v>93.524076848053184</v>
      </c>
      <c r="D64" s="8">
        <v>187.80849702031924</v>
      </c>
      <c r="E64" s="8">
        <v>14.706392749583665</v>
      </c>
      <c r="F64" s="176">
        <f t="shared" si="5"/>
        <v>296.03896661795608</v>
      </c>
      <c r="G64" s="9">
        <v>624.22297896389307</v>
      </c>
      <c r="H64" s="7">
        <v>90.535144678483391</v>
      </c>
      <c r="I64" s="8">
        <v>260.42504165769174</v>
      </c>
      <c r="J64" s="8">
        <v>22.410106616594589</v>
      </c>
      <c r="K64" s="176">
        <f t="shared" si="6"/>
        <v>373.37029295276972</v>
      </c>
      <c r="L64" s="8">
        <v>106.80882040616923</v>
      </c>
      <c r="M64" s="8">
        <v>2608.5417062218321</v>
      </c>
      <c r="N64" s="74">
        <f t="shared" si="7"/>
        <v>2715.3505266280013</v>
      </c>
      <c r="O64" s="7">
        <v>1E-3</v>
      </c>
      <c r="P64" s="8">
        <v>1E-3</v>
      </c>
      <c r="Q64" s="8">
        <v>-0.1933535324810931</v>
      </c>
      <c r="R64" s="170">
        <f t="shared" si="4"/>
        <v>-0.1913535324810931</v>
      </c>
      <c r="S64" s="14">
        <v>-2091.1265476641083</v>
      </c>
      <c r="T64" s="13">
        <v>194703.85571644202</v>
      </c>
      <c r="U64" s="14">
        <v>195451.66562247369</v>
      </c>
      <c r="V64" s="14">
        <v>140831.31020637503</v>
      </c>
      <c r="W64" s="67">
        <f t="shared" si="3"/>
        <v>191991.96063060107</v>
      </c>
      <c r="X64" s="15">
        <v>9511.3911984732276</v>
      </c>
    </row>
    <row r="65" spans="1:25" x14ac:dyDescent="0.3">
      <c r="A65" s="23" t="s">
        <v>3</v>
      </c>
      <c r="B65" s="179">
        <v>2026</v>
      </c>
      <c r="C65" s="7">
        <v>60.439004679889081</v>
      </c>
      <c r="D65" s="8">
        <v>129.63349308822251</v>
      </c>
      <c r="E65" s="8">
        <v>11.875779955155371</v>
      </c>
      <c r="F65" s="176">
        <f t="shared" si="5"/>
        <v>201.94827772326695</v>
      </c>
      <c r="G65" s="9">
        <v>474.75905575168929</v>
      </c>
      <c r="H65" s="7">
        <v>63.558708528057032</v>
      </c>
      <c r="I65" s="8">
        <v>155.94462206825835</v>
      </c>
      <c r="J65" s="8">
        <v>17.465346840519274</v>
      </c>
      <c r="K65" s="176">
        <f t="shared" si="6"/>
        <v>236.96867743683464</v>
      </c>
      <c r="L65" s="8">
        <v>37.26825713604179</v>
      </c>
      <c r="M65" s="8">
        <v>1813.019677389741</v>
      </c>
      <c r="N65" s="74">
        <f t="shared" si="7"/>
        <v>1850.2879345257827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-1375.5278787740933</v>
      </c>
      <c r="T65" s="13">
        <v>197180.57739001123</v>
      </c>
      <c r="U65" s="14">
        <v>184713.2786329597</v>
      </c>
      <c r="V65" s="14">
        <v>139903.06408490895</v>
      </c>
      <c r="W65" s="67">
        <f t="shared" si="3"/>
        <v>184754.54766841891</v>
      </c>
      <c r="X65" s="15">
        <v>9852.6359448724888</v>
      </c>
    </row>
    <row r="66" spans="1:25" x14ac:dyDescent="0.3">
      <c r="A66" s="23" t="s">
        <v>4</v>
      </c>
      <c r="B66" s="179">
        <v>2026</v>
      </c>
      <c r="C66" s="7">
        <v>47.371076111246502</v>
      </c>
      <c r="D66" s="8">
        <v>178.19932685184421</v>
      </c>
      <c r="E66" s="8">
        <v>16.267709659342753</v>
      </c>
      <c r="F66" s="176">
        <f t="shared" si="5"/>
        <v>241.83811262243347</v>
      </c>
      <c r="G66" s="9">
        <v>1642.5075709319785</v>
      </c>
      <c r="H66" s="7">
        <v>26.86211420475983</v>
      </c>
      <c r="I66" s="8">
        <v>103.65821126472875</v>
      </c>
      <c r="J66" s="8">
        <v>16.353539067195534</v>
      </c>
      <c r="K66" s="176">
        <f t="shared" si="6"/>
        <v>146.8738645366841</v>
      </c>
      <c r="L66" s="8">
        <v>68.667524525057431</v>
      </c>
      <c r="M66" s="8">
        <v>2268.8911052945637</v>
      </c>
      <c r="N66" s="74">
        <f t="shared" si="7"/>
        <v>2337.5586298196213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-695.05005888764254</v>
      </c>
      <c r="T66" s="13">
        <v>195950.76134757765</v>
      </c>
      <c r="U66" s="14">
        <v>186423.41816999586</v>
      </c>
      <c r="V66" s="14">
        <v>138537.54524260771</v>
      </c>
      <c r="W66" s="67">
        <f t="shared" si="3"/>
        <v>182834.08718286853</v>
      </c>
      <c r="X66" s="15">
        <v>9411.2654931059224</v>
      </c>
    </row>
    <row r="67" spans="1:25" x14ac:dyDescent="0.3">
      <c r="A67" s="23" t="s">
        <v>5</v>
      </c>
      <c r="B67" s="179">
        <v>2026</v>
      </c>
      <c r="C67" s="7">
        <v>5.934428633472228</v>
      </c>
      <c r="D67" s="8">
        <v>518.96831590868317</v>
      </c>
      <c r="E67" s="8">
        <v>63.112945119728181</v>
      </c>
      <c r="F67" s="176">
        <f t="shared" si="5"/>
        <v>588.01568966188347</v>
      </c>
      <c r="G67" s="9">
        <v>591.96192785102244</v>
      </c>
      <c r="H67" s="7">
        <v>29.8960906827202</v>
      </c>
      <c r="I67" s="8">
        <v>297.34125885893116</v>
      </c>
      <c r="J67" s="8">
        <v>44.860602490751432</v>
      </c>
      <c r="K67" s="176">
        <f t="shared" si="6"/>
        <v>372.09795203240282</v>
      </c>
      <c r="L67" s="8">
        <v>95.438976253119975</v>
      </c>
      <c r="M67" s="8">
        <v>5927.1548763564606</v>
      </c>
      <c r="N67" s="74">
        <f t="shared" si="7"/>
        <v>6022.5938526095806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-5430.6309247585577</v>
      </c>
      <c r="T67" s="13">
        <v>197639.42624182583</v>
      </c>
      <c r="U67" s="14">
        <v>178943.15341772031</v>
      </c>
      <c r="V67" s="14">
        <v>137111.40863989876</v>
      </c>
      <c r="W67" s="67">
        <f t="shared" si="3"/>
        <v>175402.01109485328</v>
      </c>
      <c r="X67" s="15">
        <v>8991.3608876558828</v>
      </c>
    </row>
    <row r="68" spans="1:25" ht="16.2" thickBot="1" x14ac:dyDescent="0.35">
      <c r="A68" s="24" t="s">
        <v>6</v>
      </c>
      <c r="B68" s="180">
        <v>2026</v>
      </c>
      <c r="C68" s="16">
        <v>157.91440681103941</v>
      </c>
      <c r="D68" s="17">
        <v>206.46166732952264</v>
      </c>
      <c r="E68" s="17">
        <v>21.777253509925231</v>
      </c>
      <c r="F68" s="177">
        <f t="shared" si="5"/>
        <v>386.15332765048731</v>
      </c>
      <c r="G68" s="18">
        <v>256.36483261221764</v>
      </c>
      <c r="H68" s="16">
        <v>166.45421427997036</v>
      </c>
      <c r="I68" s="17">
        <v>237.69945157097874</v>
      </c>
      <c r="J68" s="17">
        <v>24.914440428425113</v>
      </c>
      <c r="K68" s="177">
        <f t="shared" si="6"/>
        <v>429.06810627937421</v>
      </c>
      <c r="L68" s="17">
        <v>43.551051242256328</v>
      </c>
      <c r="M68" s="17">
        <v>3291.0128474346707</v>
      </c>
      <c r="N68" s="75">
        <f t="shared" si="7"/>
        <v>3334.5638986769268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-3078.1980660647091</v>
      </c>
      <c r="T68" s="19">
        <v>197222.87565971637</v>
      </c>
      <c r="U68" s="20">
        <v>186245.4153025969</v>
      </c>
      <c r="V68" s="20">
        <v>138018.39534612739</v>
      </c>
      <c r="W68" s="68">
        <f t="shared" si="3"/>
        <v>187703.68105022743</v>
      </c>
      <c r="X68" s="21">
        <v>8985.6025586179221</v>
      </c>
    </row>
    <row r="69" spans="1:25" x14ac:dyDescent="0.3">
      <c r="A69" s="22" t="s">
        <v>0</v>
      </c>
      <c r="B69" s="178">
        <v>2027</v>
      </c>
      <c r="C69" s="4">
        <v>239.04477620648294</v>
      </c>
      <c r="D69" s="5">
        <v>191.28528015310627</v>
      </c>
      <c r="E69" s="5">
        <v>22.829555304699362</v>
      </c>
      <c r="F69" s="175">
        <f t="shared" si="5"/>
        <v>453.15961166428855</v>
      </c>
      <c r="G69" s="6">
        <v>2478.0008331808135</v>
      </c>
      <c r="H69" s="4">
        <v>167.24273722856398</v>
      </c>
      <c r="I69" s="5">
        <v>158.16588354548298</v>
      </c>
      <c r="J69" s="5">
        <v>22.171342085694704</v>
      </c>
      <c r="K69" s="175">
        <f t="shared" si="6"/>
        <v>347.57996285974173</v>
      </c>
      <c r="L69" s="5">
        <v>147.21869246472457</v>
      </c>
      <c r="M69" s="5">
        <v>3817.951938197265</v>
      </c>
      <c r="N69" s="73">
        <f t="shared" si="7"/>
        <v>3965.1706306619894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-1487.1687974811764</v>
      </c>
      <c r="T69" s="10">
        <v>223822.30370644483</v>
      </c>
      <c r="U69" s="11">
        <v>195310.8680014956</v>
      </c>
      <c r="V69" s="11">
        <v>142273.58509860712</v>
      </c>
      <c r="W69" s="66">
        <f t="shared" si="3"/>
        <v>205646.39706225978</v>
      </c>
      <c r="X69" s="12">
        <v>9767.7654331754002</v>
      </c>
      <c r="Y69" s="133"/>
    </row>
    <row r="70" spans="1:25" x14ac:dyDescent="0.3">
      <c r="A70" s="23" t="s">
        <v>1</v>
      </c>
      <c r="B70" s="179">
        <v>2027</v>
      </c>
      <c r="C70" s="7">
        <v>12.866666646839466</v>
      </c>
      <c r="D70" s="8">
        <v>759.99107490068127</v>
      </c>
      <c r="E70" s="8">
        <v>89.672264184359705</v>
      </c>
      <c r="F70" s="176">
        <f t="shared" ref="F70:F96" si="8">SUM(C70:E70)</f>
        <v>862.53000573188046</v>
      </c>
      <c r="G70" s="9">
        <v>520.68965634890503</v>
      </c>
      <c r="H70" s="7">
        <v>74.295056879031023</v>
      </c>
      <c r="I70" s="8">
        <v>977.067086044804</v>
      </c>
      <c r="J70" s="8">
        <v>92.162012243599747</v>
      </c>
      <c r="K70" s="176">
        <f t="shared" ref="K70:K96" si="9">SUM(H70:J70)</f>
        <v>1143.5241551674349</v>
      </c>
      <c r="L70" s="8">
        <v>37.659259167917043</v>
      </c>
      <c r="M70" s="8">
        <v>8935.4477030155776</v>
      </c>
      <c r="N70" s="74">
        <f t="shared" ref="N70:N96" si="10">SUM(L70:M70)</f>
        <v>8973.106962183494</v>
      </c>
      <c r="O70" s="7">
        <v>1E-3</v>
      </c>
      <c r="P70" s="8">
        <v>1E-3</v>
      </c>
      <c r="Q70" s="8">
        <v>-0.34426364038979718</v>
      </c>
      <c r="R70" s="170">
        <f t="shared" si="4"/>
        <v>-0.34226364038979717</v>
      </c>
      <c r="S70" s="14">
        <v>-8452.4163058345912</v>
      </c>
      <c r="T70" s="13">
        <v>225628.54565516807</v>
      </c>
      <c r="U70" s="14">
        <v>204777.48927929834</v>
      </c>
      <c r="V70" s="14">
        <v>143589.06044547464</v>
      </c>
      <c r="W70" s="67">
        <f t="shared" si="3"/>
        <v>201200.72328845007</v>
      </c>
      <c r="X70" s="15">
        <v>9405.1579696986992</v>
      </c>
    </row>
    <row r="71" spans="1:25" x14ac:dyDescent="0.3">
      <c r="A71" s="23" t="s">
        <v>2</v>
      </c>
      <c r="B71" s="179">
        <v>2027</v>
      </c>
      <c r="C71" s="7">
        <v>88.619709840251247</v>
      </c>
      <c r="D71" s="8">
        <v>212.70619949022108</v>
      </c>
      <c r="E71" s="8">
        <v>16.989900572416573</v>
      </c>
      <c r="F71" s="176">
        <f t="shared" si="8"/>
        <v>318.31580990288887</v>
      </c>
      <c r="G71" s="9">
        <v>668.48330870253596</v>
      </c>
      <c r="H71" s="7">
        <v>86.018489942324152</v>
      </c>
      <c r="I71" s="8">
        <v>308.91140677803526</v>
      </c>
      <c r="J71" s="8">
        <v>27.148733567160264</v>
      </c>
      <c r="K71" s="176">
        <f t="shared" si="9"/>
        <v>422.07863028751967</v>
      </c>
      <c r="L71" s="8">
        <v>120.06812618544491</v>
      </c>
      <c r="M71" s="8">
        <v>2887.9882083983921</v>
      </c>
      <c r="N71" s="74">
        <f t="shared" si="10"/>
        <v>3008.0563345838368</v>
      </c>
      <c r="O71" s="7">
        <v>1E-3</v>
      </c>
      <c r="P71" s="8">
        <v>1E-3</v>
      </c>
      <c r="Q71" s="8">
        <v>-0.46439585388315124</v>
      </c>
      <c r="R71" s="170">
        <f t="shared" si="4"/>
        <v>-0.46239585388315124</v>
      </c>
      <c r="S71" s="14">
        <v>-2339.5720258813008</v>
      </c>
      <c r="T71" s="13">
        <v>224701.20787969843</v>
      </c>
      <c r="U71" s="14">
        <v>209569.36909857544</v>
      </c>
      <c r="V71" s="14">
        <v>144988.58764056207</v>
      </c>
      <c r="W71" s="67">
        <f t="shared" ref="W71:W96" si="11">SUMPRODUCT(T71:V71,H71:J71)/K71</f>
        <v>208499.26396898847</v>
      </c>
      <c r="X71" s="15">
        <v>9799.1396295912491</v>
      </c>
    </row>
    <row r="72" spans="1:25" x14ac:dyDescent="0.3">
      <c r="A72" s="23" t="s">
        <v>3</v>
      </c>
      <c r="B72" s="179">
        <v>2027</v>
      </c>
      <c r="C72" s="7">
        <v>57.162484828443908</v>
      </c>
      <c r="D72" s="8">
        <v>145.9972447270857</v>
      </c>
      <c r="E72" s="8">
        <v>13.724892681767582</v>
      </c>
      <c r="F72" s="176">
        <f t="shared" si="8"/>
        <v>216.88462223729721</v>
      </c>
      <c r="G72" s="9">
        <v>510.04362401598883</v>
      </c>
      <c r="H72" s="7">
        <v>60.478386534700185</v>
      </c>
      <c r="I72" s="8">
        <v>176.53846929209067</v>
      </c>
      <c r="J72" s="8">
        <v>20.541734176742263</v>
      </c>
      <c r="K72" s="176">
        <f t="shared" si="9"/>
        <v>257.55859000353308</v>
      </c>
      <c r="L72" s="8">
        <v>40.462910012311099</v>
      </c>
      <c r="M72" s="8">
        <v>2013.8879344953402</v>
      </c>
      <c r="N72" s="74">
        <f t="shared" si="10"/>
        <v>2054.3508445076513</v>
      </c>
      <c r="O72" s="7">
        <v>1E-3</v>
      </c>
      <c r="P72" s="8">
        <v>1E-3</v>
      </c>
      <c r="Q72" s="8">
        <v>1E-3</v>
      </c>
      <c r="R72" s="170">
        <f t="shared" ref="R72:R74" si="12">SUM(O72:Q72)</f>
        <v>3.0000000000000001E-3</v>
      </c>
      <c r="S72" s="14">
        <v>-1544.3062204916625</v>
      </c>
      <c r="T72" s="13">
        <v>227062.99293201114</v>
      </c>
      <c r="U72" s="14">
        <v>196122.92983097961</v>
      </c>
      <c r="V72" s="14">
        <v>144093.77167866792</v>
      </c>
      <c r="W72" s="67">
        <f t="shared" si="11"/>
        <v>199238.4770911845</v>
      </c>
      <c r="X72" s="15">
        <v>10140.345763467159</v>
      </c>
    </row>
    <row r="73" spans="1:25" x14ac:dyDescent="0.3">
      <c r="A73" s="23" t="s">
        <v>4</v>
      </c>
      <c r="B73" s="179">
        <v>2027</v>
      </c>
      <c r="C73" s="7">
        <v>44.8243372134475</v>
      </c>
      <c r="D73" s="8">
        <v>201.8720778456651</v>
      </c>
      <c r="E73" s="8">
        <v>18.803187158997915</v>
      </c>
      <c r="F73" s="176">
        <f t="shared" si="8"/>
        <v>265.49960221811051</v>
      </c>
      <c r="G73" s="9">
        <v>1766.240692469562</v>
      </c>
      <c r="H73" s="7">
        <v>25.246278690444296</v>
      </c>
      <c r="I73" s="8">
        <v>115.8366043240962</v>
      </c>
      <c r="J73" s="8">
        <v>19.596754749275519</v>
      </c>
      <c r="K73" s="176">
        <f t="shared" si="9"/>
        <v>160.679637763816</v>
      </c>
      <c r="L73" s="8">
        <v>79.821496742056567</v>
      </c>
      <c r="M73" s="8">
        <v>2566.7188038537865</v>
      </c>
      <c r="N73" s="74">
        <f t="shared" si="10"/>
        <v>2646.5403005958433</v>
      </c>
      <c r="O73" s="7">
        <v>1E-3</v>
      </c>
      <c r="P73" s="8">
        <v>1E-3</v>
      </c>
      <c r="Q73" s="8">
        <v>1E-3</v>
      </c>
      <c r="R73" s="170">
        <f t="shared" si="12"/>
        <v>3.0000000000000001E-3</v>
      </c>
      <c r="S73" s="14">
        <v>-880.29860812628203</v>
      </c>
      <c r="T73" s="13">
        <v>225928.61263687984</v>
      </c>
      <c r="U73" s="14">
        <v>198262.17062417843</v>
      </c>
      <c r="V73" s="14">
        <v>142708.97019120349</v>
      </c>
      <c r="W73" s="67">
        <f t="shared" si="11"/>
        <v>195833.81228066375</v>
      </c>
      <c r="X73" s="15">
        <v>9698.991747115002</v>
      </c>
    </row>
    <row r="74" spans="1:25" x14ac:dyDescent="0.3">
      <c r="A74" s="23" t="s">
        <v>5</v>
      </c>
      <c r="B74" s="179">
        <v>2027</v>
      </c>
      <c r="C74" s="7">
        <v>5.6153746455918423</v>
      </c>
      <c r="D74" s="8">
        <v>584.21967301630582</v>
      </c>
      <c r="E74" s="8">
        <v>72.947349026983304</v>
      </c>
      <c r="F74" s="176">
        <f t="shared" si="8"/>
        <v>662.78239668888091</v>
      </c>
      <c r="G74" s="9">
        <v>636.82288218304029</v>
      </c>
      <c r="H74" s="7">
        <v>27.495467242765635</v>
      </c>
      <c r="I74" s="8">
        <v>320.57542040005694</v>
      </c>
      <c r="J74" s="8">
        <v>50.449646578559779</v>
      </c>
      <c r="K74" s="176">
        <f t="shared" si="9"/>
        <v>398.52053422138238</v>
      </c>
      <c r="L74" s="8">
        <v>114.30862482639385</v>
      </c>
      <c r="M74" s="8">
        <v>6865.9240070180249</v>
      </c>
      <c r="N74" s="74">
        <f t="shared" si="10"/>
        <v>6980.2326318444184</v>
      </c>
      <c r="O74" s="7">
        <v>1E-3</v>
      </c>
      <c r="P74" s="8">
        <v>1E-3</v>
      </c>
      <c r="Q74" s="8">
        <v>1E-3</v>
      </c>
      <c r="R74" s="170">
        <f t="shared" si="12"/>
        <v>3.0000000000000001E-3</v>
      </c>
      <c r="S74" s="14">
        <v>-6343.4087496613784</v>
      </c>
      <c r="T74" s="13">
        <v>227714.48725078249</v>
      </c>
      <c r="U74" s="14">
        <v>188870.0552882285</v>
      </c>
      <c r="V74" s="14">
        <v>141257.41393608961</v>
      </c>
      <c r="W74" s="67">
        <f t="shared" si="11"/>
        <v>185522.6866892598</v>
      </c>
      <c r="X74" s="15">
        <v>9278.999784863785</v>
      </c>
    </row>
    <row r="75" spans="1:25" ht="16.2" thickBot="1" x14ac:dyDescent="0.35">
      <c r="A75" s="24" t="s">
        <v>6</v>
      </c>
      <c r="B75" s="180">
        <v>2027</v>
      </c>
      <c r="C75" s="16">
        <v>149.42660710532633</v>
      </c>
      <c r="D75" s="17">
        <v>232.64124046326498</v>
      </c>
      <c r="E75" s="17">
        <v>25.16875905927607</v>
      </c>
      <c r="F75" s="177">
        <f t="shared" si="8"/>
        <v>407.23660662786739</v>
      </c>
      <c r="G75" s="18">
        <v>275.76605539448053</v>
      </c>
      <c r="H75" s="16">
        <v>156.7835399685539</v>
      </c>
      <c r="I75" s="17">
        <v>271.6179202117637</v>
      </c>
      <c r="J75" s="17">
        <v>28.876344081741191</v>
      </c>
      <c r="K75" s="177">
        <f t="shared" si="9"/>
        <v>457.27780426205879</v>
      </c>
      <c r="L75" s="17">
        <v>46.486941338316278</v>
      </c>
      <c r="M75" s="17">
        <v>3589.6750330979112</v>
      </c>
      <c r="N75" s="75">
        <f t="shared" si="10"/>
        <v>3636.1619744362274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-3360.3949190417466</v>
      </c>
      <c r="T75" s="19">
        <v>227113.38525424417</v>
      </c>
      <c r="U75" s="20">
        <v>198938.97738266829</v>
      </c>
      <c r="V75" s="20">
        <v>142200.84374835677</v>
      </c>
      <c r="W75" s="68">
        <f t="shared" si="11"/>
        <v>205016.01306500987</v>
      </c>
      <c r="X75" s="21">
        <v>9273.3536056605662</v>
      </c>
    </row>
    <row r="76" spans="1:25" x14ac:dyDescent="0.3">
      <c r="A76" s="22" t="s">
        <v>0</v>
      </c>
      <c r="B76" s="178">
        <v>2028</v>
      </c>
      <c r="C76" s="4">
        <v>224.48072915146116</v>
      </c>
      <c r="D76" s="5">
        <v>216.73957620459848</v>
      </c>
      <c r="E76" s="5">
        <v>26.622822396690015</v>
      </c>
      <c r="F76" s="175">
        <f t="shared" si="8"/>
        <v>467.84312775274964</v>
      </c>
      <c r="G76" s="6">
        <v>2667.0878436120602</v>
      </c>
      <c r="H76" s="4">
        <v>157.98803497353674</v>
      </c>
      <c r="I76" s="5">
        <v>177.31451879588744</v>
      </c>
      <c r="J76" s="5">
        <v>25.782726478547598</v>
      </c>
      <c r="K76" s="175">
        <f t="shared" si="9"/>
        <v>361.08528024797181</v>
      </c>
      <c r="L76" s="5">
        <v>184.32002782658941</v>
      </c>
      <c r="M76" s="5">
        <v>4084.5943141445232</v>
      </c>
      <c r="N76" s="73">
        <f t="shared" si="10"/>
        <v>4268.9143419711127</v>
      </c>
      <c r="O76" s="4">
        <v>1E-3</v>
      </c>
      <c r="P76" s="5">
        <v>1E-3</v>
      </c>
      <c r="Q76" s="5">
        <v>-3.8221416266931305E-2</v>
      </c>
      <c r="R76" s="169">
        <f t="shared" ref="R76:R81" si="13">SUM(O76:Q76)</f>
        <v>-3.6221416266931303E-2</v>
      </c>
      <c r="S76" s="11">
        <v>-1601.8254983590516</v>
      </c>
      <c r="T76" s="10">
        <v>260864.5404661808</v>
      </c>
      <c r="U76" s="11">
        <v>206275.87769900367</v>
      </c>
      <c r="V76" s="11">
        <v>145492.62356096014</v>
      </c>
      <c r="W76" s="66">
        <f t="shared" si="11"/>
        <v>225820.28433240531</v>
      </c>
      <c r="X76" s="12">
        <v>10066.029960890046</v>
      </c>
      <c r="Y76" s="122"/>
    </row>
    <row r="77" spans="1:25" x14ac:dyDescent="0.3">
      <c r="A77" s="23" t="s">
        <v>1</v>
      </c>
      <c r="B77" s="179">
        <v>2028</v>
      </c>
      <c r="C77" s="7">
        <v>12.077038277067874</v>
      </c>
      <c r="D77" s="8">
        <v>864.70461078574635</v>
      </c>
      <c r="E77" s="8">
        <v>104.55341106859451</v>
      </c>
      <c r="F77" s="176">
        <f t="shared" si="8"/>
        <v>981.3350601314088</v>
      </c>
      <c r="G77" s="9">
        <v>560.74235036054495</v>
      </c>
      <c r="H77" s="7">
        <v>69.922265023791439</v>
      </c>
      <c r="I77" s="8">
        <v>1107.5814704390978</v>
      </c>
      <c r="J77" s="8">
        <v>106.92791588731487</v>
      </c>
      <c r="K77" s="176">
        <f t="shared" si="9"/>
        <v>1284.431651350204</v>
      </c>
      <c r="L77" s="8">
        <v>37.72714334877287</v>
      </c>
      <c r="M77" s="8">
        <v>10447.418900760282</v>
      </c>
      <c r="N77" s="74">
        <f t="shared" si="10"/>
        <v>10485.146044109055</v>
      </c>
      <c r="O77" s="7">
        <v>1E-3</v>
      </c>
      <c r="P77" s="8">
        <v>1E-3</v>
      </c>
      <c r="Q77" s="8">
        <v>-0.92559133253378301</v>
      </c>
      <c r="R77" s="170">
        <f t="shared" si="13"/>
        <v>-0.923591332533783</v>
      </c>
      <c r="S77" s="14">
        <v>-9924.4026937485105</v>
      </c>
      <c r="T77" s="13">
        <v>262931.84106674697</v>
      </c>
      <c r="U77" s="14">
        <v>217873.21418425126</v>
      </c>
      <c r="V77" s="14">
        <v>146810.50340110599</v>
      </c>
      <c r="W77" s="67">
        <f t="shared" si="11"/>
        <v>214410.21457179001</v>
      </c>
      <c r="X77" s="15">
        <v>9703.5591784292701</v>
      </c>
    </row>
    <row r="78" spans="1:25" x14ac:dyDescent="0.3">
      <c r="A78" s="23" t="s">
        <v>2</v>
      </c>
      <c r="B78" s="179">
        <v>2028</v>
      </c>
      <c r="C78" s="7">
        <v>83.21091141137741</v>
      </c>
      <c r="D78" s="8">
        <v>242.33512600791607</v>
      </c>
      <c r="E78" s="8">
        <v>19.808606099782811</v>
      </c>
      <c r="F78" s="176">
        <f t="shared" si="8"/>
        <v>345.35464351907632</v>
      </c>
      <c r="G78" s="9">
        <v>719.41340052480859</v>
      </c>
      <c r="H78" s="7">
        <v>81.017263077710439</v>
      </c>
      <c r="I78" s="8">
        <v>368.50458668061958</v>
      </c>
      <c r="J78" s="8">
        <v>33.206816169534115</v>
      </c>
      <c r="K78" s="176">
        <f t="shared" si="9"/>
        <v>482.72866592786414</v>
      </c>
      <c r="L78" s="8">
        <v>135.26513514039584</v>
      </c>
      <c r="M78" s="8">
        <v>3227.3343956046747</v>
      </c>
      <c r="N78" s="74">
        <f t="shared" si="10"/>
        <v>3362.5995307450703</v>
      </c>
      <c r="O78" s="7">
        <v>1E-3</v>
      </c>
      <c r="P78" s="8">
        <v>1E-3</v>
      </c>
      <c r="Q78" s="8">
        <v>-0.70777532719446479</v>
      </c>
      <c r="R78" s="170">
        <f t="shared" si="13"/>
        <v>-0.70577532719446479</v>
      </c>
      <c r="S78" s="14">
        <v>-2643.1851302202617</v>
      </c>
      <c r="T78" s="13">
        <v>261893.17219301703</v>
      </c>
      <c r="U78" s="14">
        <v>223616.16340165603</v>
      </c>
      <c r="V78" s="14">
        <v>148219.57714876346</v>
      </c>
      <c r="W78" s="67">
        <f t="shared" si="11"/>
        <v>224853.74872387631</v>
      </c>
      <c r="X78" s="15">
        <v>10097.431387294862</v>
      </c>
    </row>
    <row r="79" spans="1:25" x14ac:dyDescent="0.3">
      <c r="A79" s="23" t="s">
        <v>3</v>
      </c>
      <c r="B79" s="179">
        <v>2028</v>
      </c>
      <c r="C79" s="7">
        <v>53.612525925238131</v>
      </c>
      <c r="D79" s="8">
        <v>165.42770750063866</v>
      </c>
      <c r="E79" s="8">
        <v>16.005791005107998</v>
      </c>
      <c r="F79" s="176">
        <f t="shared" si="8"/>
        <v>235.0460244309848</v>
      </c>
      <c r="G79" s="9">
        <v>550.31477815912774</v>
      </c>
      <c r="H79" s="7">
        <v>57.04416267769821</v>
      </c>
      <c r="I79" s="8">
        <v>200.79469249633428</v>
      </c>
      <c r="J79" s="8">
        <v>24.394223093421395</v>
      </c>
      <c r="K79" s="176">
        <f t="shared" si="9"/>
        <v>282.23307826745383</v>
      </c>
      <c r="L79" s="8">
        <v>43.790256070424249</v>
      </c>
      <c r="M79" s="8">
        <v>2253.9116527822166</v>
      </c>
      <c r="N79" s="74">
        <f t="shared" si="10"/>
        <v>2297.7019088526408</v>
      </c>
      <c r="O79" s="7">
        <v>1E-3</v>
      </c>
      <c r="P79" s="8">
        <v>1E-3</v>
      </c>
      <c r="Q79" s="8">
        <v>1E-3</v>
      </c>
      <c r="R79" s="170">
        <f t="shared" si="13"/>
        <v>3.0000000000000001E-3</v>
      </c>
      <c r="S79" s="14">
        <v>-1747.386130693513</v>
      </c>
      <c r="T79" s="13">
        <v>264038.64137144829</v>
      </c>
      <c r="U79" s="14">
        <v>207022.91167200502</v>
      </c>
      <c r="V79" s="14">
        <v>147306.59963344893</v>
      </c>
      <c r="W79" s="67">
        <f t="shared" si="11"/>
        <v>213385.31799588804</v>
      </c>
      <c r="X79" s="15">
        <v>10438.607492945774</v>
      </c>
    </row>
    <row r="80" spans="1:25" x14ac:dyDescent="0.3">
      <c r="A80" s="23" t="s">
        <v>4</v>
      </c>
      <c r="B80" s="179">
        <v>2028</v>
      </c>
      <c r="C80" s="7">
        <v>42.059273605758236</v>
      </c>
      <c r="D80" s="8">
        <v>230.14921607384375</v>
      </c>
      <c r="E80" s="8">
        <v>21.929958266074188</v>
      </c>
      <c r="F80" s="176">
        <f t="shared" si="8"/>
        <v>294.13844794567621</v>
      </c>
      <c r="G80" s="9">
        <v>1907.3463706847319</v>
      </c>
      <c r="H80" s="7">
        <v>23.502985849360531</v>
      </c>
      <c r="I80" s="8">
        <v>130.18800301904304</v>
      </c>
      <c r="J80" s="8">
        <v>23.715053798098044</v>
      </c>
      <c r="K80" s="176">
        <f t="shared" si="9"/>
        <v>177.40604266650161</v>
      </c>
      <c r="L80" s="8">
        <v>92.245014672673662</v>
      </c>
      <c r="M80" s="8">
        <v>2925.2875176423249</v>
      </c>
      <c r="N80" s="74">
        <f t="shared" si="10"/>
        <v>3017.5325323149987</v>
      </c>
      <c r="O80" s="7">
        <v>1E-3</v>
      </c>
      <c r="P80" s="8">
        <v>1E-3</v>
      </c>
      <c r="Q80" s="8">
        <v>1E-3</v>
      </c>
      <c r="R80" s="170">
        <f t="shared" si="13"/>
        <v>3.0000000000000001E-3</v>
      </c>
      <c r="S80" s="14">
        <v>-1110.1851616302672</v>
      </c>
      <c r="T80" s="13">
        <v>263040.59992576123</v>
      </c>
      <c r="U80" s="14">
        <v>209434.72452764498</v>
      </c>
      <c r="V80" s="14">
        <v>145919.90133948147</v>
      </c>
      <c r="W80" s="67">
        <f t="shared" si="11"/>
        <v>208046.04963102611</v>
      </c>
      <c r="X80" s="15">
        <v>9997.265636559534</v>
      </c>
    </row>
    <row r="81" spans="1:25" x14ac:dyDescent="0.3">
      <c r="A81" s="23" t="s">
        <v>5</v>
      </c>
      <c r="B81" s="179">
        <v>2028</v>
      </c>
      <c r="C81" s="7">
        <v>5.2657390447279662</v>
      </c>
      <c r="D81" s="8">
        <v>661.44004844574158</v>
      </c>
      <c r="E81" s="8">
        <v>85.089248458046669</v>
      </c>
      <c r="F81" s="176">
        <f t="shared" si="8"/>
        <v>751.79503594851622</v>
      </c>
      <c r="G81" s="9">
        <v>688.25371353216542</v>
      </c>
      <c r="H81" s="7">
        <v>25.070986237582694</v>
      </c>
      <c r="I81" s="8">
        <v>347.70958278775885</v>
      </c>
      <c r="J81" s="8">
        <v>57.218712427049617</v>
      </c>
      <c r="K81" s="176">
        <f t="shared" si="9"/>
        <v>429.99928145239119</v>
      </c>
      <c r="L81" s="8">
        <v>136.78915101187013</v>
      </c>
      <c r="M81" s="8">
        <v>7999.5466111020578</v>
      </c>
      <c r="N81" s="74">
        <f t="shared" si="10"/>
        <v>8136.3357621139276</v>
      </c>
      <c r="O81" s="7">
        <v>1E-3</v>
      </c>
      <c r="P81" s="8">
        <v>1E-3</v>
      </c>
      <c r="Q81" s="8">
        <v>1E-3</v>
      </c>
      <c r="R81" s="170">
        <f t="shared" si="13"/>
        <v>3.0000000000000001E-3</v>
      </c>
      <c r="S81" s="14">
        <v>-7448.0810485817638</v>
      </c>
      <c r="T81" s="13">
        <v>264959.45594784687</v>
      </c>
      <c r="U81" s="14">
        <v>197994.27022119364</v>
      </c>
      <c r="V81" s="14">
        <v>144467.37895125832</v>
      </c>
      <c r="W81" s="67">
        <f t="shared" si="11"/>
        <v>194775.99379927941</v>
      </c>
      <c r="X81" s="15">
        <v>9577.2124270363838</v>
      </c>
    </row>
    <row r="82" spans="1:25" ht="16.2" thickBot="1" x14ac:dyDescent="0.35">
      <c r="A82" s="24" t="s">
        <v>6</v>
      </c>
      <c r="B82" s="180">
        <v>2028</v>
      </c>
      <c r="C82" s="16">
        <v>140.12449560829509</v>
      </c>
      <c r="D82" s="17">
        <v>263.65514579657673</v>
      </c>
      <c r="E82" s="17">
        <v>29.356374019657228</v>
      </c>
      <c r="F82" s="177">
        <f t="shared" si="8"/>
        <v>433.13601542452903</v>
      </c>
      <c r="G82" s="18">
        <v>298.04994749786988</v>
      </c>
      <c r="H82" s="16">
        <v>146.28501518424559</v>
      </c>
      <c r="I82" s="17">
        <v>312.35857659632023</v>
      </c>
      <c r="J82" s="17">
        <v>33.795351535982874</v>
      </c>
      <c r="K82" s="177">
        <f t="shared" si="9"/>
        <v>492.43894331654872</v>
      </c>
      <c r="L82" s="17">
        <v>49.666106107912334</v>
      </c>
      <c r="M82" s="17">
        <v>3948.5433944898828</v>
      </c>
      <c r="N82" s="75">
        <f t="shared" si="10"/>
        <v>3998.2095005977949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-3700.1585530999255</v>
      </c>
      <c r="T82" s="19">
        <v>264105.49317002343</v>
      </c>
      <c r="U82" s="20">
        <v>211489.63043901487</v>
      </c>
      <c r="V82" s="20">
        <v>145453.76486884124</v>
      </c>
      <c r="W82" s="68">
        <f t="shared" si="11"/>
        <v>222587.87330096844</v>
      </c>
      <c r="X82" s="21">
        <v>9571.649590918787</v>
      </c>
    </row>
    <row r="83" spans="1:25" x14ac:dyDescent="0.3">
      <c r="A83" s="22" t="s">
        <v>0</v>
      </c>
      <c r="B83" s="178">
        <v>2029</v>
      </c>
      <c r="C83" s="4">
        <v>209.01373070324692</v>
      </c>
      <c r="D83" s="5">
        <v>247.03106126891646</v>
      </c>
      <c r="E83" s="5">
        <v>31.332146350885438</v>
      </c>
      <c r="F83" s="175">
        <f t="shared" si="8"/>
        <v>487.37693832304876</v>
      </c>
      <c r="G83" s="6">
        <v>2884.6646898017789</v>
      </c>
      <c r="H83" s="4">
        <v>148.03180726421806</v>
      </c>
      <c r="I83" s="5">
        <v>199.75893327764248</v>
      </c>
      <c r="J83" s="5">
        <v>30.246950929643365</v>
      </c>
      <c r="K83" s="175">
        <f t="shared" si="9"/>
        <v>378.03769147150393</v>
      </c>
      <c r="L83" s="5">
        <v>233.7512950572079</v>
      </c>
      <c r="M83" s="5">
        <v>4411.9156385965416</v>
      </c>
      <c r="N83" s="73">
        <f t="shared" si="10"/>
        <v>4645.6669336537498</v>
      </c>
      <c r="O83" s="4">
        <v>1E-3</v>
      </c>
      <c r="P83" s="5">
        <v>1E-3</v>
      </c>
      <c r="Q83" s="5">
        <v>-8.6270931548641572E-2</v>
      </c>
      <c r="R83" s="169">
        <f t="shared" ref="R83:R88" si="14">SUM(O83:Q83)</f>
        <v>-8.427093154864157E-2</v>
      </c>
      <c r="S83" s="11">
        <v>-1761.0012438519709</v>
      </c>
      <c r="T83" s="10">
        <v>307313.99609815318</v>
      </c>
      <c r="U83" s="11">
        <v>216654.47086096162</v>
      </c>
      <c r="V83" s="11">
        <v>147721.93945926666</v>
      </c>
      <c r="W83" s="66">
        <f t="shared" si="11"/>
        <v>246639.56157424764</v>
      </c>
      <c r="X83" s="12">
        <v>10375.240251122375</v>
      </c>
      <c r="Y83" s="122"/>
    </row>
    <row r="84" spans="1:25" x14ac:dyDescent="0.3">
      <c r="A84" s="23" t="s">
        <v>1</v>
      </c>
      <c r="B84" s="179">
        <v>2029</v>
      </c>
      <c r="C84" s="7">
        <v>11.239842666675907</v>
      </c>
      <c r="D84" s="8">
        <v>989.88845601335584</v>
      </c>
      <c r="E84" s="8">
        <v>123.03305032832988</v>
      </c>
      <c r="F84" s="176">
        <f t="shared" si="8"/>
        <v>1124.1613490083616</v>
      </c>
      <c r="G84" s="9">
        <v>606.7885021744753</v>
      </c>
      <c r="H84" s="7">
        <v>65.276574965517284</v>
      </c>
      <c r="I84" s="8">
        <v>1261.1410843416795</v>
      </c>
      <c r="J84" s="8">
        <v>125.00377785440939</v>
      </c>
      <c r="K84" s="176">
        <f t="shared" si="9"/>
        <v>1451.4214371616063</v>
      </c>
      <c r="L84" s="8">
        <v>37.824936026242206</v>
      </c>
      <c r="M84" s="8">
        <v>12301.209166415127</v>
      </c>
      <c r="N84" s="74">
        <f t="shared" si="10"/>
        <v>12339.034102441368</v>
      </c>
      <c r="O84" s="7">
        <v>1E-3</v>
      </c>
      <c r="P84" s="8">
        <v>1E-3</v>
      </c>
      <c r="Q84" s="8">
        <v>-1.3909609621382135</v>
      </c>
      <c r="R84" s="170">
        <f t="shared" si="14"/>
        <v>-1.3889609621382135</v>
      </c>
      <c r="S84" s="14">
        <v>-11732.244600266891</v>
      </c>
      <c r="T84" s="13">
        <v>309760.82518336561</v>
      </c>
      <c r="U84" s="14">
        <v>230708.57253841509</v>
      </c>
      <c r="V84" s="14">
        <v>149048.58590056206</v>
      </c>
      <c r="W84" s="67">
        <f t="shared" si="11"/>
        <v>227230.91511647977</v>
      </c>
      <c r="X84" s="15">
        <v>10012.903572890367</v>
      </c>
    </row>
    <row r="85" spans="1:25" x14ac:dyDescent="0.3">
      <c r="A85" s="23" t="s">
        <v>2</v>
      </c>
      <c r="B85" s="179">
        <v>2029</v>
      </c>
      <c r="C85" s="7">
        <v>77.468043751381359</v>
      </c>
      <c r="D85" s="8">
        <v>277.8133894290321</v>
      </c>
      <c r="E85" s="8">
        <v>23.309879901407871</v>
      </c>
      <c r="F85" s="176">
        <f t="shared" si="8"/>
        <v>378.59131308182134</v>
      </c>
      <c r="G85" s="9">
        <v>778.04739913015317</v>
      </c>
      <c r="H85" s="7">
        <v>75.580822289042374</v>
      </c>
      <c r="I85" s="8">
        <v>441.91983390918369</v>
      </c>
      <c r="J85" s="8">
        <v>41.006262502075685</v>
      </c>
      <c r="K85" s="176">
        <f t="shared" si="9"/>
        <v>558.50691870030187</v>
      </c>
      <c r="L85" s="8">
        <v>152.79464918226574</v>
      </c>
      <c r="M85" s="8">
        <v>3645.0545628960085</v>
      </c>
      <c r="N85" s="74">
        <f t="shared" si="10"/>
        <v>3797.8492120782744</v>
      </c>
      <c r="O85" s="7">
        <v>1E-3</v>
      </c>
      <c r="P85" s="8">
        <v>1E-3</v>
      </c>
      <c r="Q85" s="8">
        <v>-1.0518333571031306</v>
      </c>
      <c r="R85" s="170">
        <f t="shared" si="14"/>
        <v>-1.0498333571031306</v>
      </c>
      <c r="S85" s="14">
        <v>-3019.8008129481204</v>
      </c>
      <c r="T85" s="13">
        <v>308565.57638792851</v>
      </c>
      <c r="U85" s="14">
        <v>237558.42591615798</v>
      </c>
      <c r="V85" s="14">
        <v>150470.40104855495</v>
      </c>
      <c r="W85" s="67">
        <f t="shared" si="11"/>
        <v>240773.47008558124</v>
      </c>
      <c r="X85" s="15">
        <v>10406.661112913829</v>
      </c>
    </row>
    <row r="86" spans="1:25" x14ac:dyDescent="0.3">
      <c r="A86" s="23" t="s">
        <v>3</v>
      </c>
      <c r="B86" s="179">
        <v>2029</v>
      </c>
      <c r="C86" s="7">
        <v>49.846386664284012</v>
      </c>
      <c r="D86" s="8">
        <v>188.4996301403217</v>
      </c>
      <c r="E86" s="8">
        <v>18.838060033532891</v>
      </c>
      <c r="F86" s="176">
        <f t="shared" si="8"/>
        <v>257.18407683813859</v>
      </c>
      <c r="G86" s="9">
        <v>596.84929919042065</v>
      </c>
      <c r="H86" s="7">
        <v>53.37614236770704</v>
      </c>
      <c r="I86" s="8">
        <v>229.63469727578169</v>
      </c>
      <c r="J86" s="8">
        <v>29.246916180624503</v>
      </c>
      <c r="K86" s="176">
        <f t="shared" si="9"/>
        <v>312.25775582411325</v>
      </c>
      <c r="L86" s="8">
        <v>47.7831743270999</v>
      </c>
      <c r="M86" s="8">
        <v>2548.7066928559293</v>
      </c>
      <c r="N86" s="74">
        <f t="shared" si="10"/>
        <v>2596.4898671830292</v>
      </c>
      <c r="O86" s="7">
        <v>1E-3</v>
      </c>
      <c r="P86" s="8">
        <v>1E-3</v>
      </c>
      <c r="Q86" s="8">
        <v>1E-3</v>
      </c>
      <c r="R86" s="170">
        <f t="shared" si="14"/>
        <v>3.0000000000000001E-3</v>
      </c>
      <c r="S86" s="14">
        <v>-1999.6395679926088</v>
      </c>
      <c r="T86" s="13">
        <v>310454.08572923916</v>
      </c>
      <c r="U86" s="14">
        <v>217324.90963711857</v>
      </c>
      <c r="V86" s="14">
        <v>149564.29537545092</v>
      </c>
      <c r="W86" s="67">
        <f t="shared" si="11"/>
        <v>226897.40895945835</v>
      </c>
      <c r="X86" s="15">
        <v>10747.812885717854</v>
      </c>
    </row>
    <row r="87" spans="1:25" x14ac:dyDescent="0.3">
      <c r="A87" s="23" t="s">
        <v>4</v>
      </c>
      <c r="B87" s="179">
        <v>2029</v>
      </c>
      <c r="C87" s="7">
        <v>39.114817434271536</v>
      </c>
      <c r="D87" s="8">
        <v>263.92367549941946</v>
      </c>
      <c r="E87" s="8">
        <v>25.817123986458739</v>
      </c>
      <c r="F87" s="176">
        <f t="shared" si="8"/>
        <v>328.85561692014971</v>
      </c>
      <c r="G87" s="9">
        <v>2070.5100034739894</v>
      </c>
      <c r="H87" s="7">
        <v>21.695505199273054</v>
      </c>
      <c r="I87" s="8">
        <v>147.27025234875774</v>
      </c>
      <c r="J87" s="8">
        <v>28.976721076038324</v>
      </c>
      <c r="K87" s="176">
        <f t="shared" si="9"/>
        <v>197.94247862406911</v>
      </c>
      <c r="L87" s="8">
        <v>107.48990375321274</v>
      </c>
      <c r="M87" s="8">
        <v>3368.166563565198</v>
      </c>
      <c r="N87" s="74">
        <f t="shared" si="10"/>
        <v>3475.6564673184107</v>
      </c>
      <c r="O87" s="7">
        <v>1E-3</v>
      </c>
      <c r="P87" s="8">
        <v>1E-3</v>
      </c>
      <c r="Q87" s="8">
        <v>1E-3</v>
      </c>
      <c r="R87" s="170">
        <f t="shared" si="14"/>
        <v>3.0000000000000001E-3</v>
      </c>
      <c r="S87" s="14">
        <v>-1405.1454638444213</v>
      </c>
      <c r="T87" s="13">
        <v>309580.68462216802</v>
      </c>
      <c r="U87" s="14">
        <v>219827.95901984611</v>
      </c>
      <c r="V87" s="14">
        <v>148149.72761995564</v>
      </c>
      <c r="W87" s="67">
        <f t="shared" si="11"/>
        <v>219172.36758517125</v>
      </c>
      <c r="X87" s="15">
        <v>10306.477641685749</v>
      </c>
    </row>
    <row r="88" spans="1:25" x14ac:dyDescent="0.3">
      <c r="A88" s="23" t="s">
        <v>5</v>
      </c>
      <c r="B88" s="179">
        <v>2029</v>
      </c>
      <c r="C88" s="7">
        <v>4.8943194374100996</v>
      </c>
      <c r="D88" s="8">
        <v>753.11707437914288</v>
      </c>
      <c r="E88" s="8">
        <v>100.17950512220067</v>
      </c>
      <c r="F88" s="176">
        <f t="shared" si="8"/>
        <v>858.19089893875366</v>
      </c>
      <c r="G88" s="9">
        <v>747.46421847128454</v>
      </c>
      <c r="H88" s="7">
        <v>22.662909779319932</v>
      </c>
      <c r="I88" s="8">
        <v>379.45460857146213</v>
      </c>
      <c r="J88" s="8">
        <v>65.445280692246399</v>
      </c>
      <c r="K88" s="176">
        <f t="shared" si="9"/>
        <v>467.56279904302846</v>
      </c>
      <c r="L88" s="8">
        <v>163.55362225743124</v>
      </c>
      <c r="M88" s="8">
        <v>9381.4524104462744</v>
      </c>
      <c r="N88" s="74">
        <f t="shared" si="10"/>
        <v>9545.0060327037063</v>
      </c>
      <c r="O88" s="7">
        <v>1E-3</v>
      </c>
      <c r="P88" s="8">
        <v>1E-3</v>
      </c>
      <c r="Q88" s="8">
        <v>1E-3</v>
      </c>
      <c r="R88" s="170">
        <f t="shared" si="14"/>
        <v>3.0000000000000001E-3</v>
      </c>
      <c r="S88" s="14">
        <v>-8797.5408142324213</v>
      </c>
      <c r="T88" s="13">
        <v>311685.29596071673</v>
      </c>
      <c r="U88" s="14">
        <v>206184.63475190153</v>
      </c>
      <c r="V88" s="14">
        <v>146698.81572507866</v>
      </c>
      <c r="W88" s="67">
        <f t="shared" si="11"/>
        <v>202971.98789492526</v>
      </c>
      <c r="X88" s="15">
        <v>9886.3856117976266</v>
      </c>
    </row>
    <row r="89" spans="1:25" ht="16.2" thickBot="1" x14ac:dyDescent="0.35">
      <c r="A89" s="24" t="s">
        <v>6</v>
      </c>
      <c r="B89" s="180">
        <v>2029</v>
      </c>
      <c r="C89" s="16">
        <v>130.24239033785614</v>
      </c>
      <c r="D89" s="17">
        <v>300.51383258714463</v>
      </c>
      <c r="E89" s="17">
        <v>34.561201310955994</v>
      </c>
      <c r="F89" s="177">
        <f t="shared" si="8"/>
        <v>465.31742423595676</v>
      </c>
      <c r="G89" s="18">
        <v>323.80961689073206</v>
      </c>
      <c r="H89" s="16">
        <v>135.19576913004838</v>
      </c>
      <c r="I89" s="17">
        <v>361.60770959282524</v>
      </c>
      <c r="J89" s="17">
        <v>39.922241061411455</v>
      </c>
      <c r="K89" s="177">
        <f t="shared" si="9"/>
        <v>536.72571978428505</v>
      </c>
      <c r="L89" s="17">
        <v>53.085681359671682</v>
      </c>
      <c r="M89" s="17">
        <v>4389.6854992702929</v>
      </c>
      <c r="N89" s="75">
        <f t="shared" si="10"/>
        <v>4442.7711806299649</v>
      </c>
      <c r="O89" s="16">
        <v>1E-3</v>
      </c>
      <c r="P89" s="17">
        <v>1E-3</v>
      </c>
      <c r="Q89" s="17">
        <v>-0.24411801188774201</v>
      </c>
      <c r="R89" s="171">
        <f>SUM(O89:Q89)</f>
        <v>-0.24211801188774201</v>
      </c>
      <c r="S89" s="20">
        <v>-4118.9605637392324</v>
      </c>
      <c r="T89" s="19">
        <v>310484.48012856703</v>
      </c>
      <c r="U89" s="20">
        <v>223876.19788279105</v>
      </c>
      <c r="V89" s="20">
        <v>147803.45016751319</v>
      </c>
      <c r="W89" s="68">
        <f t="shared" si="11"/>
        <v>240033.57294251825</v>
      </c>
      <c r="X89" s="21">
        <v>9880.8857006572471</v>
      </c>
    </row>
    <row r="90" spans="1:25" x14ac:dyDescent="0.3">
      <c r="A90" s="22" t="s">
        <v>0</v>
      </c>
      <c r="B90" s="178">
        <v>2030</v>
      </c>
      <c r="C90" s="4">
        <v>192.87030596747252</v>
      </c>
      <c r="D90" s="5">
        <v>283.19270340244015</v>
      </c>
      <c r="E90" s="5">
        <v>37.217899739953573</v>
      </c>
      <c r="F90" s="175">
        <f t="shared" si="8"/>
        <v>513.28090910986623</v>
      </c>
      <c r="G90" s="6">
        <v>3135.2565670343297</v>
      </c>
      <c r="H90" s="4">
        <v>137.6505871890048</v>
      </c>
      <c r="I90" s="5">
        <v>226.17855620205586</v>
      </c>
      <c r="J90" s="5">
        <v>35.79373031200511</v>
      </c>
      <c r="K90" s="175">
        <f t="shared" si="9"/>
        <v>399.62287370306575</v>
      </c>
      <c r="L90" s="5">
        <v>298.97322380589941</v>
      </c>
      <c r="M90" s="5">
        <v>4818.3150008001994</v>
      </c>
      <c r="N90" s="73">
        <f t="shared" si="10"/>
        <v>5117.288224606099</v>
      </c>
      <c r="O90" s="4">
        <v>1E-3</v>
      </c>
      <c r="P90" s="5">
        <v>1E-3</v>
      </c>
      <c r="Q90" s="5">
        <v>-0.14404252568656961</v>
      </c>
      <c r="R90" s="169">
        <f t="shared" ref="R90:R95" si="15">SUM(O90:Q90)</f>
        <v>-0.14204252568656961</v>
      </c>
      <c r="S90" s="11">
        <v>-1982.030657571768</v>
      </c>
      <c r="T90" s="10">
        <v>365662.63472391828</v>
      </c>
      <c r="U90" s="11">
        <v>226265.43737932562</v>
      </c>
      <c r="V90" s="11">
        <v>148932.03879944765</v>
      </c>
      <c r="W90" s="66">
        <f t="shared" si="11"/>
        <v>267354.3147550149</v>
      </c>
      <c r="X90" s="12">
        <v>10695.805652123066</v>
      </c>
      <c r="Y90" s="122"/>
    </row>
    <row r="91" spans="1:25" x14ac:dyDescent="0.3">
      <c r="A91" s="23" t="s">
        <v>1</v>
      </c>
      <c r="B91" s="179">
        <v>2030</v>
      </c>
      <c r="C91" s="7">
        <v>10.367506979349647</v>
      </c>
      <c r="D91" s="8">
        <v>1139.9665409580077</v>
      </c>
      <c r="E91" s="8">
        <v>146.13387595607136</v>
      </c>
      <c r="F91" s="176">
        <f t="shared" si="8"/>
        <v>1296.4679238934286</v>
      </c>
      <c r="G91" s="9">
        <v>659.76966882989745</v>
      </c>
      <c r="H91" s="7">
        <v>60.480003686950916</v>
      </c>
      <c r="I91" s="8">
        <v>1442.7438554782527</v>
      </c>
      <c r="J91" s="8">
        <v>147.23726027232715</v>
      </c>
      <c r="K91" s="176">
        <f t="shared" si="9"/>
        <v>1650.4611194375309</v>
      </c>
      <c r="L91" s="8">
        <v>37.968677182963688</v>
      </c>
      <c r="M91" s="8">
        <v>14582.842131394355</v>
      </c>
      <c r="N91" s="74">
        <f t="shared" si="10"/>
        <v>14620.810808577318</v>
      </c>
      <c r="O91" s="7">
        <v>1E-3</v>
      </c>
      <c r="P91" s="8">
        <v>1E-3</v>
      </c>
      <c r="Q91" s="8">
        <v>-1.9870812728124136</v>
      </c>
      <c r="R91" s="170">
        <f t="shared" si="15"/>
        <v>-1.9850812728124136</v>
      </c>
      <c r="S91" s="14">
        <v>-13961.04013974742</v>
      </c>
      <c r="T91" s="13">
        <v>368661.45180790342</v>
      </c>
      <c r="U91" s="14">
        <v>243077.10165424313</v>
      </c>
      <c r="V91" s="14">
        <v>150276.13929185685</v>
      </c>
      <c r="W91" s="67">
        <f t="shared" si="11"/>
        <v>239400.30041543266</v>
      </c>
      <c r="X91" s="15">
        <v>10333.600270215906</v>
      </c>
    </row>
    <row r="92" spans="1:25" x14ac:dyDescent="0.3">
      <c r="A92" s="23" t="s">
        <v>2</v>
      </c>
      <c r="B92" s="179">
        <v>2030</v>
      </c>
      <c r="C92" s="7">
        <v>71.476841202547973</v>
      </c>
      <c r="D92" s="8">
        <v>320.40944070999569</v>
      </c>
      <c r="E92" s="8">
        <v>27.687905600171426</v>
      </c>
      <c r="F92" s="176">
        <f t="shared" si="8"/>
        <v>419.57418751271507</v>
      </c>
      <c r="G92" s="9">
        <v>845.59538509461595</v>
      </c>
      <c r="H92" s="7">
        <v>69.881332441556907</v>
      </c>
      <c r="I92" s="8">
        <v>532.94489151852849</v>
      </c>
      <c r="J92" s="8">
        <v>51.120290872704317</v>
      </c>
      <c r="K92" s="176">
        <f t="shared" si="9"/>
        <v>653.94651483278972</v>
      </c>
      <c r="L92" s="8">
        <v>172.96968693637038</v>
      </c>
      <c r="M92" s="8">
        <v>4162.1553146773613</v>
      </c>
      <c r="N92" s="74">
        <f t="shared" si="10"/>
        <v>4335.1250016137319</v>
      </c>
      <c r="O92" s="7">
        <v>1E-3</v>
      </c>
      <c r="P92" s="8">
        <v>1E-3</v>
      </c>
      <c r="Q92" s="8">
        <v>-1.5394866558174569</v>
      </c>
      <c r="R92" s="170">
        <f t="shared" si="15"/>
        <v>-1.5374866558174569</v>
      </c>
      <c r="S92" s="14">
        <v>-3489.5286165191155</v>
      </c>
      <c r="T92" s="13">
        <v>367245.37604770856</v>
      </c>
      <c r="U92" s="14">
        <v>251179.56881226721</v>
      </c>
      <c r="V92" s="14">
        <v>151717.54512474706</v>
      </c>
      <c r="W92" s="67">
        <f t="shared" si="11"/>
        <v>255807.32599145718</v>
      </c>
      <c r="X92" s="15">
        <v>10727.239224174586</v>
      </c>
    </row>
    <row r="93" spans="1:25" x14ac:dyDescent="0.3">
      <c r="A93" s="23" t="s">
        <v>3</v>
      </c>
      <c r="B93" s="179">
        <v>2030</v>
      </c>
      <c r="C93" s="7">
        <v>45.95374225821832</v>
      </c>
      <c r="D93" s="8">
        <v>216.07898617304221</v>
      </c>
      <c r="E93" s="8">
        <v>22.376362124430351</v>
      </c>
      <c r="F93" s="176">
        <f t="shared" si="8"/>
        <v>284.40909055569085</v>
      </c>
      <c r="G93" s="9">
        <v>650.27149625218044</v>
      </c>
      <c r="H93" s="7">
        <v>49.517159056822024</v>
      </c>
      <c r="I93" s="8">
        <v>263.91282564463393</v>
      </c>
      <c r="J93" s="8">
        <v>35.401937287343458</v>
      </c>
      <c r="K93" s="176">
        <f t="shared" si="9"/>
        <v>348.83192198879942</v>
      </c>
      <c r="L93" s="8">
        <v>52.119226473030068</v>
      </c>
      <c r="M93" s="8">
        <v>2909.4160950353044</v>
      </c>
      <c r="N93" s="74">
        <f t="shared" si="10"/>
        <v>2961.5353215083346</v>
      </c>
      <c r="O93" s="7">
        <v>1E-3</v>
      </c>
      <c r="P93" s="8">
        <v>1E-3</v>
      </c>
      <c r="Q93" s="8">
        <v>1E-3</v>
      </c>
      <c r="R93" s="170">
        <f t="shared" si="15"/>
        <v>3.0000000000000001E-3</v>
      </c>
      <c r="S93" s="14">
        <v>-2311.2628252561535</v>
      </c>
      <c r="T93" s="13">
        <v>368756.09939535701</v>
      </c>
      <c r="U93" s="14">
        <v>226833.4336668282</v>
      </c>
      <c r="V93" s="14">
        <v>150772.10492668347</v>
      </c>
      <c r="W93" s="67">
        <f t="shared" si="11"/>
        <v>239260.30331190708</v>
      </c>
      <c r="X93" s="15">
        <v>11068.373108250198</v>
      </c>
    </row>
    <row r="94" spans="1:25" x14ac:dyDescent="0.3">
      <c r="A94" s="23" t="s">
        <v>4</v>
      </c>
      <c r="B94" s="179">
        <v>2030</v>
      </c>
      <c r="C94" s="7">
        <v>36.07100978205591</v>
      </c>
      <c r="D94" s="8">
        <v>304.52645363855373</v>
      </c>
      <c r="E94" s="8">
        <v>30.668980247725912</v>
      </c>
      <c r="F94" s="176">
        <f t="shared" si="8"/>
        <v>371.26644366833557</v>
      </c>
      <c r="G94" s="9">
        <v>2257.8620059532495</v>
      </c>
      <c r="H94" s="7">
        <v>19.840124439616645</v>
      </c>
      <c r="I94" s="8">
        <v>167.61560243953681</v>
      </c>
      <c r="J94" s="8">
        <v>35.761606313409331</v>
      </c>
      <c r="K94" s="176">
        <f t="shared" si="9"/>
        <v>223.21733319256282</v>
      </c>
      <c r="L94" s="8">
        <v>125.03364485835698</v>
      </c>
      <c r="M94" s="8">
        <v>3913.2460820111851</v>
      </c>
      <c r="N94" s="74">
        <f t="shared" si="10"/>
        <v>4038.2797268695422</v>
      </c>
      <c r="O94" s="7">
        <v>1E-3</v>
      </c>
      <c r="P94" s="8">
        <v>1E-3</v>
      </c>
      <c r="Q94" s="8">
        <v>1E-3</v>
      </c>
      <c r="R94" s="170">
        <f t="shared" si="15"/>
        <v>3.0000000000000001E-3</v>
      </c>
      <c r="S94" s="14">
        <v>-1780.4167209162924</v>
      </c>
      <c r="T94" s="13">
        <v>368124.43245060777</v>
      </c>
      <c r="U94" s="14">
        <v>229184.36510721035</v>
      </c>
      <c r="V94" s="14">
        <v>149332.2940340901</v>
      </c>
      <c r="W94" s="67">
        <f t="shared" si="11"/>
        <v>228740.6267027194</v>
      </c>
      <c r="X94" s="15">
        <v>10627.041420628093</v>
      </c>
    </row>
    <row r="95" spans="1:25" x14ac:dyDescent="0.3">
      <c r="A95" s="23" t="s">
        <v>5</v>
      </c>
      <c r="B95" s="179">
        <v>2030</v>
      </c>
      <c r="C95" s="7">
        <v>4.511156427206287</v>
      </c>
      <c r="D95" s="8">
        <v>862.49041392424135</v>
      </c>
      <c r="E95" s="8">
        <v>119.00894035883115</v>
      </c>
      <c r="F95" s="176">
        <f t="shared" si="8"/>
        <v>986.01051071027882</v>
      </c>
      <c r="G95" s="9">
        <v>815.45501604233618</v>
      </c>
      <c r="H95" s="7">
        <v>20.289969126587216</v>
      </c>
      <c r="I95" s="8">
        <v>416.59860546978081</v>
      </c>
      <c r="J95" s="8">
        <v>75.515896729146391</v>
      </c>
      <c r="K95" s="176">
        <f t="shared" si="9"/>
        <v>512.40447132551435</v>
      </c>
      <c r="L95" s="8">
        <v>195.62523737541898</v>
      </c>
      <c r="M95" s="8">
        <v>11068.764855800318</v>
      </c>
      <c r="N95" s="74">
        <f t="shared" si="10"/>
        <v>11264.390093175738</v>
      </c>
      <c r="O95" s="7">
        <v>1E-3</v>
      </c>
      <c r="P95" s="8">
        <v>1E-3</v>
      </c>
      <c r="Q95" s="8">
        <v>1E-3</v>
      </c>
      <c r="R95" s="170">
        <f t="shared" si="15"/>
        <v>3.0000000000000001E-3</v>
      </c>
      <c r="S95" s="14">
        <v>-10448.934077133401</v>
      </c>
      <c r="T95" s="13">
        <v>370502.89671067189</v>
      </c>
      <c r="U95" s="14">
        <v>213257.7281942257</v>
      </c>
      <c r="V95" s="14">
        <v>147882.66202300132</v>
      </c>
      <c r="W95" s="67">
        <f t="shared" si="11"/>
        <v>209849.5668122104</v>
      </c>
      <c r="X95" s="15">
        <v>10206.9249815736</v>
      </c>
    </row>
    <row r="96" spans="1:25" ht="16.2" thickBot="1" x14ac:dyDescent="0.35">
      <c r="A96" s="24" t="s">
        <v>6</v>
      </c>
      <c r="B96" s="180">
        <v>2030</v>
      </c>
      <c r="C96" s="16">
        <v>120.0472278316219</v>
      </c>
      <c r="D96" s="17">
        <v>344.54501051693967</v>
      </c>
      <c r="E96" s="17">
        <v>41.056220791352914</v>
      </c>
      <c r="F96" s="177">
        <f t="shared" si="8"/>
        <v>505.64845913991451</v>
      </c>
      <c r="G96" s="18">
        <v>353.3881658174962</v>
      </c>
      <c r="H96" s="16">
        <v>123.63861450793395</v>
      </c>
      <c r="I96" s="17">
        <v>421.21521257043077</v>
      </c>
      <c r="J96" s="17">
        <v>47.653713617535949</v>
      </c>
      <c r="K96" s="177">
        <f t="shared" si="9"/>
        <v>592.50754069590062</v>
      </c>
      <c r="L96" s="17">
        <v>56.833885598325935</v>
      </c>
      <c r="M96" s="17">
        <v>4931.6957729035421</v>
      </c>
      <c r="N96" s="75">
        <f t="shared" si="10"/>
        <v>4988.5296585018677</v>
      </c>
      <c r="O96" s="16">
        <v>1E-3</v>
      </c>
      <c r="P96" s="17">
        <v>1E-3</v>
      </c>
      <c r="Q96" s="17">
        <v>-0.65964013161870338</v>
      </c>
      <c r="R96" s="171">
        <f>SUM(O96:Q96)</f>
        <v>-0.65764013161870338</v>
      </c>
      <c r="S96" s="20">
        <v>-4635.1404926843716</v>
      </c>
      <c r="T96" s="19">
        <v>368799.4795483292</v>
      </c>
      <c r="U96" s="20">
        <v>235921.91588638682</v>
      </c>
      <c r="V96" s="20">
        <v>149112.33694049602</v>
      </c>
      <c r="W96" s="68">
        <f t="shared" si="11"/>
        <v>256667.6418252821</v>
      </c>
      <c r="X96" s="21">
        <v>10201.471982054747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68</v>
      </c>
    </row>
    <row r="101" spans="1:24" s="41" customFormat="1" ht="16.2" thickBot="1" x14ac:dyDescent="0.35">
      <c r="A101" s="115"/>
      <c r="B101" s="80"/>
      <c r="C101" s="480" t="s">
        <v>26</v>
      </c>
      <c r="D101" s="479"/>
      <c r="E101" s="479"/>
      <c r="F101" s="479"/>
      <c r="G101" s="481"/>
      <c r="H101" s="480" t="s">
        <v>27</v>
      </c>
      <c r="I101" s="479"/>
      <c r="J101" s="479"/>
      <c r="K101" s="479"/>
      <c r="L101" s="479"/>
      <c r="M101" s="479"/>
      <c r="N101" s="481"/>
      <c r="O101" s="480" t="s">
        <v>42</v>
      </c>
      <c r="P101" s="479"/>
      <c r="Q101" s="479"/>
      <c r="R101" s="479"/>
      <c r="S101" s="481"/>
      <c r="T101" s="480" t="s">
        <v>28</v>
      </c>
      <c r="U101" s="479"/>
      <c r="V101" s="479"/>
      <c r="W101" s="479"/>
      <c r="X101" s="481"/>
    </row>
    <row r="102" spans="1:24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7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J116" si="16">SUMIFS(C$6:C$96,$B$6:$B$96,$B104)</f>
        <v>754.57999192206955</v>
      </c>
      <c r="D104" s="50">
        <f t="shared" si="16"/>
        <v>1059.4367831280681</v>
      </c>
      <c r="E104" s="50">
        <f t="shared" si="16"/>
        <v>97.747074134229734</v>
      </c>
      <c r="F104" s="183">
        <f t="shared" si="16"/>
        <v>1911.7638491843675</v>
      </c>
      <c r="G104" s="50">
        <f t="shared" si="16"/>
        <v>4246.4333566721834</v>
      </c>
      <c r="H104" s="77">
        <f t="shared" si="16"/>
        <v>754.57999192206944</v>
      </c>
      <c r="I104" s="50">
        <f t="shared" si="16"/>
        <v>1059.4367831280688</v>
      </c>
      <c r="J104" s="50">
        <f t="shared" si="16"/>
        <v>95.751636940187311</v>
      </c>
      <c r="K104" s="183">
        <f>SUM(H104:J104)</f>
        <v>1909.7684119903256</v>
      </c>
      <c r="L104" s="50">
        <f t="shared" ref="L104:M116" si="17">SUMIFS(L$6:L$96,$B$6:$B$96,$B104)</f>
        <v>217.21155814113013</v>
      </c>
      <c r="M104" s="50">
        <f t="shared" si="17"/>
        <v>12835.395477989521</v>
      </c>
      <c r="N104" s="204">
        <f>SUM(L104:M104)</f>
        <v>13052.607036130652</v>
      </c>
      <c r="O104" s="49">
        <f t="shared" ref="O104:S116" si="18">SUMIFS(O$6:O$96,$B$6:$B$96,$B104)</f>
        <v>7.0000000000000001E-3</v>
      </c>
      <c r="P104" s="49">
        <f t="shared" si="18"/>
        <v>7.0000000000000001E-3</v>
      </c>
      <c r="Q104" s="49">
        <f t="shared" si="18"/>
        <v>2.0024371940423991</v>
      </c>
      <c r="R104" s="209">
        <f t="shared" si="18"/>
        <v>2.0164371940423993</v>
      </c>
      <c r="S104" s="50">
        <f t="shared" si="18"/>
        <v>-8806.1666794584653</v>
      </c>
      <c r="T104" s="77">
        <f>SUMPRODUCT(T6:T12,H6:H12)/SUM(H6:H12)</f>
        <v>79291.006026788396</v>
      </c>
      <c r="U104" s="50">
        <f>SUMPRODUCT(U6:U12,I6:I12)/SUM(I6:I12)</f>
        <v>79472.188203116224</v>
      </c>
      <c r="V104" s="50">
        <f>SUMPRODUCT(V6:V12,J6:J12)/SUM(J6:J12)</f>
        <v>82941.792586116571</v>
      </c>
      <c r="W104" s="183">
        <f>SUMPRODUCT(T104:V104,H104:J104)/K104</f>
        <v>79574.558654334178</v>
      </c>
      <c r="X104" s="51">
        <f>SUMPRODUCT(X6:X12,N6:N12)/SUM(N6:N12)</f>
        <v>7099.9176596539928</v>
      </c>
    </row>
    <row r="105" spans="1:24" x14ac:dyDescent="0.3">
      <c r="A105" s="152" t="s">
        <v>41</v>
      </c>
      <c r="B105" s="116">
        <v>2019</v>
      </c>
      <c r="C105" s="78">
        <f t="shared" si="16"/>
        <v>557.49492031380623</v>
      </c>
      <c r="D105" s="53">
        <f t="shared" si="16"/>
        <v>1015.6952155805852</v>
      </c>
      <c r="E105" s="53">
        <f t="shared" si="16"/>
        <v>109.75397026786054</v>
      </c>
      <c r="F105" s="184">
        <f t="shared" si="16"/>
        <v>1682.944106162252</v>
      </c>
      <c r="G105" s="53">
        <f t="shared" si="16"/>
        <v>4392.0509978066821</v>
      </c>
      <c r="H105" s="78">
        <f t="shared" si="16"/>
        <v>557.49492031380612</v>
      </c>
      <c r="I105" s="53">
        <f t="shared" si="16"/>
        <v>1015.6952155805853</v>
      </c>
      <c r="J105" s="53">
        <f t="shared" si="16"/>
        <v>109.75397026786054</v>
      </c>
      <c r="K105" s="184">
        <f t="shared" ref="K105:K116" si="19">SUM(H105:J105)</f>
        <v>1682.944106162252</v>
      </c>
      <c r="L105" s="53">
        <f t="shared" si="17"/>
        <v>258.36054722913536</v>
      </c>
      <c r="M105" s="53">
        <f t="shared" si="17"/>
        <v>12925.156633610652</v>
      </c>
      <c r="N105" s="205">
        <f t="shared" ref="N105:N116" si="20">SUM(L105:M105)</f>
        <v>13183.517180839786</v>
      </c>
      <c r="O105" s="52">
        <f t="shared" si="18"/>
        <v>7.0000000000000001E-3</v>
      </c>
      <c r="P105" s="52">
        <f t="shared" si="18"/>
        <v>7.0000000000000001E-3</v>
      </c>
      <c r="Q105" s="52">
        <f t="shared" si="18"/>
        <v>7.0000000000000001E-3</v>
      </c>
      <c r="R105" s="210">
        <f t="shared" si="18"/>
        <v>2.0999999999999998E-2</v>
      </c>
      <c r="S105" s="53">
        <f t="shared" si="18"/>
        <v>-8791.4591830331028</v>
      </c>
      <c r="T105" s="78">
        <f>SUMPRODUCT(T13:T19,H13:H19)/SUM(H13:H19)</f>
        <v>120565.14902329852</v>
      </c>
      <c r="U105" s="53">
        <f>SUMPRODUCT(U13:U19,I13:I19)/SUM(I13:I19)</f>
        <v>101136.02379201971</v>
      </c>
      <c r="V105" s="53">
        <f>SUMPRODUCT(V13:V19,J13:J19)/SUM(J13:J19)</f>
        <v>99296.315810223023</v>
      </c>
      <c r="W105" s="184">
        <f t="shared" ref="W105:W116" si="21">SUMPRODUCT(T105:V105,H105:J105)/K105</f>
        <v>107452.17138629893</v>
      </c>
      <c r="X105" s="54">
        <f>SUMPRODUCT(X13:X19,N13:N19)/SUM(N13:N19)</f>
        <v>7420.2119797392525</v>
      </c>
    </row>
    <row r="106" spans="1:24" x14ac:dyDescent="0.3">
      <c r="A106" s="152" t="s">
        <v>41</v>
      </c>
      <c r="B106" s="116">
        <v>2020</v>
      </c>
      <c r="C106" s="78">
        <f t="shared" si="16"/>
        <v>589.18692634744571</v>
      </c>
      <c r="D106" s="53">
        <f t="shared" si="16"/>
        <v>1126.7046711051967</v>
      </c>
      <c r="E106" s="53">
        <f t="shared" si="16"/>
        <v>113.78408875233859</v>
      </c>
      <c r="F106" s="184">
        <f t="shared" si="16"/>
        <v>1829.6756862049806</v>
      </c>
      <c r="G106" s="53">
        <f t="shared" si="16"/>
        <v>4569.4165699386049</v>
      </c>
      <c r="H106" s="78">
        <f t="shared" si="16"/>
        <v>589.18692634744559</v>
      </c>
      <c r="I106" s="53">
        <f t="shared" si="16"/>
        <v>1126.7046711051962</v>
      </c>
      <c r="J106" s="53">
        <f t="shared" si="16"/>
        <v>113.78408875233855</v>
      </c>
      <c r="K106" s="184">
        <f t="shared" si="19"/>
        <v>1829.6756862049801</v>
      </c>
      <c r="L106" s="53">
        <f t="shared" si="17"/>
        <v>281.4847800559188</v>
      </c>
      <c r="M106" s="53">
        <f t="shared" si="17"/>
        <v>14411.539814811516</v>
      </c>
      <c r="N106" s="205">
        <f t="shared" si="20"/>
        <v>14693.024594867435</v>
      </c>
      <c r="O106" s="52">
        <f t="shared" si="18"/>
        <v>7.0000000000000001E-3</v>
      </c>
      <c r="P106" s="52">
        <f t="shared" si="18"/>
        <v>7.0000000000000001E-3</v>
      </c>
      <c r="Q106" s="52">
        <f t="shared" si="18"/>
        <v>7.0000000000000001E-3</v>
      </c>
      <c r="R106" s="210">
        <f t="shared" si="18"/>
        <v>2.0999999999999998E-2</v>
      </c>
      <c r="S106" s="53">
        <f t="shared" si="18"/>
        <v>-10123.60102492883</v>
      </c>
      <c r="T106" s="78">
        <f>SUMPRODUCT(T20:T26,H20:H26)/SUM(H20:H26)</f>
        <v>130844.23136128068</v>
      </c>
      <c r="U106" s="53">
        <f>SUMPRODUCT(U20:U26,I20:I26)/SUM(I20:I26)</f>
        <v>115261.05380652456</v>
      </c>
      <c r="V106" s="53">
        <f>SUMPRODUCT(V20:V26,J20:J26)/SUM(J20:J26)</f>
        <v>101420.9860809106</v>
      </c>
      <c r="W106" s="184">
        <f t="shared" si="21"/>
        <v>119418.41625558291</v>
      </c>
      <c r="X106" s="54">
        <f>SUMPRODUCT(X20:X26,N20:N26)/SUM(N20:N26)</f>
        <v>7646.2753651273015</v>
      </c>
    </row>
    <row r="107" spans="1:24" x14ac:dyDescent="0.3">
      <c r="A107" s="152" t="s">
        <v>41</v>
      </c>
      <c r="B107" s="116">
        <v>2021</v>
      </c>
      <c r="C107" s="78">
        <f t="shared" si="16"/>
        <v>602.90946365257037</v>
      </c>
      <c r="D107" s="53">
        <f t="shared" si="16"/>
        <v>1228.3822331529486</v>
      </c>
      <c r="E107" s="53">
        <f t="shared" si="16"/>
        <v>124.71836532974908</v>
      </c>
      <c r="F107" s="184">
        <f t="shared" si="16"/>
        <v>1956.0100621352681</v>
      </c>
      <c r="G107" s="53">
        <f t="shared" si="16"/>
        <v>4783.3394974423718</v>
      </c>
      <c r="H107" s="78">
        <f t="shared" si="16"/>
        <v>602.90946365257037</v>
      </c>
      <c r="I107" s="53">
        <f t="shared" si="16"/>
        <v>1228.3822331529482</v>
      </c>
      <c r="J107" s="53">
        <f t="shared" si="16"/>
        <v>124.71836532974913</v>
      </c>
      <c r="K107" s="184">
        <f t="shared" si="19"/>
        <v>1956.0100621352676</v>
      </c>
      <c r="L107" s="53">
        <f t="shared" si="17"/>
        <v>306.27164316019986</v>
      </c>
      <c r="M107" s="53">
        <f t="shared" si="17"/>
        <v>15884.720040021413</v>
      </c>
      <c r="N107" s="205">
        <f t="shared" si="20"/>
        <v>16190.991683181614</v>
      </c>
      <c r="O107" s="52">
        <f t="shared" si="18"/>
        <v>7.0000000000000001E-3</v>
      </c>
      <c r="P107" s="52">
        <f t="shared" si="18"/>
        <v>7.0000000000000001E-3</v>
      </c>
      <c r="Q107" s="52">
        <f t="shared" si="18"/>
        <v>7.0000000000000001E-3</v>
      </c>
      <c r="R107" s="210">
        <f t="shared" si="18"/>
        <v>2.0999999999999998E-2</v>
      </c>
      <c r="S107" s="53">
        <f t="shared" si="18"/>
        <v>-11407.645185739242</v>
      </c>
      <c r="T107" s="78">
        <f>SUMPRODUCT(T27:T33,H27:H33)/SUM(H27:H33)</f>
        <v>138317.67612389426</v>
      </c>
      <c r="U107" s="53">
        <f>SUMPRODUCT(U27:U33,I27:I33)/SUM(I27:I33)</f>
        <v>126937.27814584438</v>
      </c>
      <c r="V107" s="53">
        <f>SUMPRODUCT(V27:V33,J27:J33)/SUM(J27:J33)</f>
        <v>108977.09347055557</v>
      </c>
      <c r="W107" s="184">
        <f t="shared" si="21"/>
        <v>129299.93714072272</v>
      </c>
      <c r="X107" s="54">
        <f>SUMPRODUCT(X27:X33,N27:N33)/SUM(N27:N33)</f>
        <v>7900.5798278818584</v>
      </c>
    </row>
    <row r="108" spans="1:24" x14ac:dyDescent="0.3">
      <c r="A108" s="152" t="s">
        <v>41</v>
      </c>
      <c r="B108" s="116">
        <v>2022</v>
      </c>
      <c r="C108" s="78">
        <f t="shared" si="16"/>
        <v>616.91758897225759</v>
      </c>
      <c r="D108" s="53">
        <f t="shared" si="16"/>
        <v>1346.8447869380011</v>
      </c>
      <c r="E108" s="53">
        <f t="shared" si="16"/>
        <v>137.88908849164034</v>
      </c>
      <c r="F108" s="184">
        <f t="shared" si="16"/>
        <v>2101.6514644018989</v>
      </c>
      <c r="G108" s="53">
        <f t="shared" si="16"/>
        <v>5027.9047395487178</v>
      </c>
      <c r="H108" s="78">
        <f t="shared" si="16"/>
        <v>616.91758897225759</v>
      </c>
      <c r="I108" s="53">
        <f t="shared" si="16"/>
        <v>1346.8447869380009</v>
      </c>
      <c r="J108" s="53">
        <f t="shared" si="16"/>
        <v>137.88908849164031</v>
      </c>
      <c r="K108" s="184">
        <f t="shared" si="19"/>
        <v>2101.6514644018989</v>
      </c>
      <c r="L108" s="53">
        <f t="shared" si="17"/>
        <v>334.79271850282936</v>
      </c>
      <c r="M108" s="53">
        <f t="shared" si="17"/>
        <v>17559.846523047345</v>
      </c>
      <c r="N108" s="205">
        <f t="shared" si="20"/>
        <v>17894.639241550176</v>
      </c>
      <c r="O108" s="52">
        <f t="shared" si="18"/>
        <v>7.0000000000000001E-3</v>
      </c>
      <c r="P108" s="52">
        <f t="shared" si="18"/>
        <v>7.0000000000000001E-3</v>
      </c>
      <c r="Q108" s="52">
        <f t="shared" si="18"/>
        <v>7.0000000000000001E-3</v>
      </c>
      <c r="R108" s="210">
        <f t="shared" si="18"/>
        <v>2.0999999999999998E-2</v>
      </c>
      <c r="S108" s="53">
        <f t="shared" si="18"/>
        <v>-12866.727502001455</v>
      </c>
      <c r="T108" s="78">
        <f>SUMPRODUCT(T34:T40,H34:H40)/SUM(H34:H40)</f>
        <v>146067.46798365965</v>
      </c>
      <c r="U108" s="53">
        <f>SUMPRODUCT(U34:U40,I34:I40)/SUM(I34:I40)</f>
        <v>138912.90941537439</v>
      </c>
      <c r="V108" s="53">
        <f>SUMPRODUCT(V34:V40,J34:J40)/SUM(J34:J40)</f>
        <v>116136.07546819077</v>
      </c>
      <c r="W108" s="184">
        <f t="shared" si="21"/>
        <v>139518.66930085907</v>
      </c>
      <c r="X108" s="54">
        <f>SUMPRODUCT(X34:X40,N34:N40)/SUM(N34:N40)</f>
        <v>8162.4594829865291</v>
      </c>
    </row>
    <row r="109" spans="1:24" x14ac:dyDescent="0.3">
      <c r="A109" s="152" t="s">
        <v>41</v>
      </c>
      <c r="B109" s="116">
        <v>2023</v>
      </c>
      <c r="C109" s="78">
        <f t="shared" si="16"/>
        <v>631.23334339466453</v>
      </c>
      <c r="D109" s="53">
        <f t="shared" si="16"/>
        <v>1485.2797020179335</v>
      </c>
      <c r="E109" s="53">
        <f t="shared" si="16"/>
        <v>153.794304870129</v>
      </c>
      <c r="F109" s="184">
        <f t="shared" si="16"/>
        <v>2270.3073502827269</v>
      </c>
      <c r="G109" s="53">
        <f t="shared" si="16"/>
        <v>5301.8161771633813</v>
      </c>
      <c r="H109" s="78">
        <f t="shared" si="16"/>
        <v>631.23334339466464</v>
      </c>
      <c r="I109" s="53">
        <f t="shared" si="16"/>
        <v>1485.2797020179332</v>
      </c>
      <c r="J109" s="53">
        <f t="shared" si="16"/>
        <v>153.79430487012894</v>
      </c>
      <c r="K109" s="184">
        <f t="shared" si="19"/>
        <v>2270.3073502827269</v>
      </c>
      <c r="L109" s="53">
        <f t="shared" si="17"/>
        <v>367.47147786175429</v>
      </c>
      <c r="M109" s="53">
        <f t="shared" si="17"/>
        <v>19479.923016099197</v>
      </c>
      <c r="N109" s="205">
        <f t="shared" si="20"/>
        <v>19847.39449396095</v>
      </c>
      <c r="O109" s="52">
        <f t="shared" si="18"/>
        <v>7.0000000000000001E-3</v>
      </c>
      <c r="P109" s="52">
        <f t="shared" si="18"/>
        <v>7.0000000000000001E-3</v>
      </c>
      <c r="Q109" s="52">
        <f t="shared" si="18"/>
        <v>7.0000000000000001E-3</v>
      </c>
      <c r="R109" s="210">
        <f t="shared" si="18"/>
        <v>2.0999999999999998E-2</v>
      </c>
      <c r="S109" s="53">
        <f t="shared" si="18"/>
        <v>-14545.571316797566</v>
      </c>
      <c r="T109" s="78">
        <f>SUMPRODUCT(T41:T47,H41:H47)/SUM(H41:H47)</f>
        <v>154086.550639461</v>
      </c>
      <c r="U109" s="53">
        <f>SUMPRODUCT(U41:U47,I41:I47)/SUM(I41:I47)</f>
        <v>151047.32358221104</v>
      </c>
      <c r="V109" s="53">
        <f>SUMPRODUCT(V41:V47,J41:J47)/SUM(J41:J47)</f>
        <v>122732.44176347578</v>
      </c>
      <c r="W109" s="184">
        <f t="shared" si="21"/>
        <v>149974.25032197364</v>
      </c>
      <c r="X109" s="54">
        <f>SUMPRODUCT(X41:X47,N41:N47)/SUM(N41:N47)</f>
        <v>8418.9215344704462</v>
      </c>
    </row>
    <row r="110" spans="1:24" x14ac:dyDescent="0.3">
      <c r="A110" s="152" t="s">
        <v>41</v>
      </c>
      <c r="B110" s="116">
        <v>2024</v>
      </c>
      <c r="C110" s="78">
        <f t="shared" si="16"/>
        <v>645.8363187368202</v>
      </c>
      <c r="D110" s="53">
        <f t="shared" si="16"/>
        <v>1647.3654264748893</v>
      </c>
      <c r="E110" s="53">
        <f t="shared" si="16"/>
        <v>173.04847570529046</v>
      </c>
      <c r="F110" s="184">
        <f t="shared" si="16"/>
        <v>2466.2502209170002</v>
      </c>
      <c r="G110" s="53">
        <f t="shared" si="16"/>
        <v>5615.0095655439036</v>
      </c>
      <c r="H110" s="78">
        <f t="shared" si="16"/>
        <v>645.83631873682032</v>
      </c>
      <c r="I110" s="53">
        <f t="shared" si="16"/>
        <v>1647.3654264748895</v>
      </c>
      <c r="J110" s="53">
        <f t="shared" si="16"/>
        <v>173.04847570529049</v>
      </c>
      <c r="K110" s="184">
        <f t="shared" si="19"/>
        <v>2466.2502209170002</v>
      </c>
      <c r="L110" s="53">
        <f t="shared" si="17"/>
        <v>403.71348595206371</v>
      </c>
      <c r="M110" s="53">
        <f t="shared" si="17"/>
        <v>21676.773380793988</v>
      </c>
      <c r="N110" s="205">
        <f t="shared" si="20"/>
        <v>22080.486866746051</v>
      </c>
      <c r="O110" s="52">
        <f t="shared" si="18"/>
        <v>7.0000000000000001E-3</v>
      </c>
      <c r="P110" s="52">
        <f t="shared" si="18"/>
        <v>7.0000000000000001E-3</v>
      </c>
      <c r="Q110" s="52">
        <f t="shared" si="18"/>
        <v>7.0000000000000001E-3</v>
      </c>
      <c r="R110" s="210">
        <f t="shared" si="18"/>
        <v>2.0999999999999998E-2</v>
      </c>
      <c r="S110" s="53">
        <f t="shared" si="18"/>
        <v>-16465.470301202145</v>
      </c>
      <c r="T110" s="78">
        <f>SUMPRODUCT(T48:T54,H48:H54)/SUM(H48:H54)</f>
        <v>162381.7295113529</v>
      </c>
      <c r="U110" s="53">
        <f>SUMPRODUCT(U48:U54,I48:I54)/SUM(I48:I54)</f>
        <v>163198.78514724158</v>
      </c>
      <c r="V110" s="53">
        <f>SUMPRODUCT(V48:V54,J48:J54)/SUM(J48:J54)</f>
        <v>128622.9165535642</v>
      </c>
      <c r="W110" s="184">
        <f t="shared" si="21"/>
        <v>160558.7506912135</v>
      </c>
      <c r="X110" s="54">
        <f>SUMPRODUCT(X48:X54,N48:N54)/SUM(N48:N54)</f>
        <v>8685.2228770088404</v>
      </c>
    </row>
    <row r="111" spans="1:24" x14ac:dyDescent="0.3">
      <c r="A111" s="152" t="s">
        <v>41</v>
      </c>
      <c r="B111" s="116">
        <v>2025</v>
      </c>
      <c r="C111" s="78">
        <f t="shared" si="16"/>
        <v>660.73421248866089</v>
      </c>
      <c r="D111" s="53">
        <f t="shared" si="16"/>
        <v>1837.6917788910371</v>
      </c>
      <c r="E111" s="53">
        <f t="shared" si="16"/>
        <v>196.44228611614676</v>
      </c>
      <c r="F111" s="184">
        <f t="shared" si="16"/>
        <v>2694.8682774958447</v>
      </c>
      <c r="G111" s="53">
        <f t="shared" si="16"/>
        <v>5972.3176063790088</v>
      </c>
      <c r="H111" s="78">
        <f t="shared" si="16"/>
        <v>660.734212488661</v>
      </c>
      <c r="I111" s="53">
        <f t="shared" si="16"/>
        <v>1837.6917788910373</v>
      </c>
      <c r="J111" s="53">
        <f t="shared" si="16"/>
        <v>196.4422861161467</v>
      </c>
      <c r="K111" s="184">
        <f t="shared" si="19"/>
        <v>2694.8682774958447</v>
      </c>
      <c r="L111" s="53">
        <f t="shared" si="17"/>
        <v>442.84770649776704</v>
      </c>
      <c r="M111" s="53">
        <f t="shared" si="17"/>
        <v>24199.972385657733</v>
      </c>
      <c r="N111" s="205">
        <f t="shared" si="20"/>
        <v>24642.8200921555</v>
      </c>
      <c r="O111" s="52">
        <f t="shared" si="18"/>
        <v>7.0000000000000001E-3</v>
      </c>
      <c r="P111" s="52">
        <f t="shared" si="18"/>
        <v>7.0000000000000001E-3</v>
      </c>
      <c r="Q111" s="52">
        <f t="shared" si="18"/>
        <v>7.0000000000000001E-3</v>
      </c>
      <c r="R111" s="210">
        <f t="shared" si="18"/>
        <v>2.0999999999999998E-2</v>
      </c>
      <c r="S111" s="53">
        <f t="shared" si="18"/>
        <v>-18670.495485776497</v>
      </c>
      <c r="T111" s="78">
        <f>SUMPRODUCT(T55:T61,H55:H61)/SUM(H55:H61)</f>
        <v>170947.43847805558</v>
      </c>
      <c r="U111" s="53">
        <f>SUMPRODUCT(U55:U61,I55:I61)/SUM(I55:I61)</f>
        <v>175211.79468507646</v>
      </c>
      <c r="V111" s="53">
        <f>SUMPRODUCT(V55:V61,J55:J61)/SUM(J55:J61)</f>
        <v>133673.17789612387</v>
      </c>
      <c r="W111" s="184">
        <f t="shared" si="21"/>
        <v>171138.29433034221</v>
      </c>
      <c r="X111" s="54">
        <f>SUMPRODUCT(X55:X61,N55:N61)/SUM(N55:N61)</f>
        <v>8961.7653924304614</v>
      </c>
    </row>
    <row r="112" spans="1:24" x14ac:dyDescent="0.3">
      <c r="A112" s="152" t="s">
        <v>41</v>
      </c>
      <c r="B112" s="116">
        <v>2026</v>
      </c>
      <c r="C112" s="78">
        <f t="shared" si="16"/>
        <v>631.19439418724153</v>
      </c>
      <c r="D112" s="53">
        <f t="shared" si="16"/>
        <v>2062.8003578505245</v>
      </c>
      <c r="E112" s="53">
        <f t="shared" si="16"/>
        <v>225.10058487761532</v>
      </c>
      <c r="F112" s="184">
        <f t="shared" si="16"/>
        <v>2919.0953369153813</v>
      </c>
      <c r="G112" s="53">
        <f t="shared" si="16"/>
        <v>6387.7283151693791</v>
      </c>
      <c r="H112" s="78">
        <f t="shared" si="16"/>
        <v>631.19439418724141</v>
      </c>
      <c r="I112" s="53">
        <f t="shared" si="16"/>
        <v>2062.800357850525</v>
      </c>
      <c r="J112" s="53">
        <f t="shared" si="16"/>
        <v>225.29493841009634</v>
      </c>
      <c r="K112" s="184">
        <f t="shared" si="19"/>
        <v>2919.2896904478625</v>
      </c>
      <c r="L112" s="53">
        <f t="shared" si="17"/>
        <v>508.98482356514734</v>
      </c>
      <c r="M112" s="53">
        <f t="shared" si="17"/>
        <v>27192.403662690813</v>
      </c>
      <c r="N112" s="205">
        <f t="shared" si="20"/>
        <v>27701.388486255961</v>
      </c>
      <c r="O112" s="52">
        <f t="shared" si="18"/>
        <v>7.0000000000000001E-3</v>
      </c>
      <c r="P112" s="52">
        <f t="shared" si="18"/>
        <v>7.0000000000000001E-3</v>
      </c>
      <c r="Q112" s="52">
        <f t="shared" si="18"/>
        <v>-0.1873535324810931</v>
      </c>
      <c r="R112" s="210">
        <f t="shared" si="18"/>
        <v>-0.17335353248109309</v>
      </c>
      <c r="S112" s="53">
        <f t="shared" si="18"/>
        <v>-21313.653171086582</v>
      </c>
      <c r="T112" s="78">
        <f>SUMPRODUCT(T62:T68,H62:H68)/SUM(H62:H68)</f>
        <v>195698.67248793863</v>
      </c>
      <c r="U112" s="53">
        <f>SUMPRODUCT(U62:U68,I62:I68)/SUM(I62:I68)</f>
        <v>188278.45804091211</v>
      </c>
      <c r="V112" s="53">
        <f>SUMPRODUCT(V62:V68,J62:J68)/SUM(J62:J68)</f>
        <v>138809.64423878555</v>
      </c>
      <c r="W112" s="184">
        <f t="shared" si="21"/>
        <v>186065.08551495735</v>
      </c>
      <c r="X112" s="54">
        <f>SUMPRODUCT(X62:X68,N62:N68)/SUM(N62:N68)</f>
        <v>9235.2078548756308</v>
      </c>
    </row>
    <row r="113" spans="1:29" x14ac:dyDescent="0.3">
      <c r="A113" s="152" t="s">
        <v>41</v>
      </c>
      <c r="B113" s="116">
        <v>2027</v>
      </c>
      <c r="C113" s="78">
        <f t="shared" si="16"/>
        <v>597.55995648638316</v>
      </c>
      <c r="D113" s="53">
        <f t="shared" si="16"/>
        <v>2328.7127905963303</v>
      </c>
      <c r="E113" s="53">
        <f t="shared" si="16"/>
        <v>260.13590798850049</v>
      </c>
      <c r="F113" s="184">
        <f t="shared" si="16"/>
        <v>3186.4086550712136</v>
      </c>
      <c r="G113" s="53">
        <f t="shared" si="16"/>
        <v>6856.0470522953256</v>
      </c>
      <c r="H113" s="78">
        <f t="shared" si="16"/>
        <v>597.55995648638316</v>
      </c>
      <c r="I113" s="53">
        <f t="shared" si="16"/>
        <v>2328.7127905963298</v>
      </c>
      <c r="J113" s="53">
        <f t="shared" si="16"/>
        <v>260.9465674827735</v>
      </c>
      <c r="K113" s="184">
        <f t="shared" si="19"/>
        <v>3187.2193145654865</v>
      </c>
      <c r="L113" s="53">
        <f t="shared" si="17"/>
        <v>586.02605073716427</v>
      </c>
      <c r="M113" s="53">
        <f t="shared" si="17"/>
        <v>30677.593628076298</v>
      </c>
      <c r="N113" s="205">
        <f t="shared" si="20"/>
        <v>31263.619678813462</v>
      </c>
      <c r="O113" s="52">
        <f t="shared" si="18"/>
        <v>7.0000000000000001E-3</v>
      </c>
      <c r="P113" s="52">
        <f t="shared" si="18"/>
        <v>7.0000000000000001E-3</v>
      </c>
      <c r="Q113" s="52">
        <f t="shared" si="18"/>
        <v>-0.80365949427294847</v>
      </c>
      <c r="R113" s="210">
        <f t="shared" si="18"/>
        <v>-0.78965949427294846</v>
      </c>
      <c r="S113" s="53">
        <f t="shared" si="18"/>
        <v>-24407.565626518139</v>
      </c>
      <c r="T113" s="78">
        <f>SUMPRODUCT(T69:T75,H69:H75)/SUM(H69:H75)</f>
        <v>225632.95012741786</v>
      </c>
      <c r="U113" s="53">
        <f>SUMPRODUCT(U69:U75,I69:I75)/SUM(I69:I75)</f>
        <v>200919.14226331492</v>
      </c>
      <c r="V113" s="53">
        <f>SUMPRODUCT(V69:V75,J69:J75)/SUM(J69:J75)</f>
        <v>142992.12943880763</v>
      </c>
      <c r="W113" s="184">
        <f t="shared" si="21"/>
        <v>200809.99595900826</v>
      </c>
      <c r="X113" s="54">
        <f>SUMPRODUCT(X69:X75,N69:N75)/SUM(N69:N75)</f>
        <v>9518.7411258507091</v>
      </c>
    </row>
    <row r="114" spans="1:29" x14ac:dyDescent="0.3">
      <c r="A114" s="152" t="s">
        <v>41</v>
      </c>
      <c r="B114" s="116">
        <v>2028</v>
      </c>
      <c r="C114" s="78">
        <f t="shared" si="16"/>
        <v>560.83071302392591</v>
      </c>
      <c r="D114" s="53">
        <f t="shared" si="16"/>
        <v>2644.4514308150615</v>
      </c>
      <c r="E114" s="53">
        <f t="shared" si="16"/>
        <v>303.36621131395339</v>
      </c>
      <c r="F114" s="184">
        <f t="shared" si="16"/>
        <v>3508.6483551529409</v>
      </c>
      <c r="G114" s="53">
        <f t="shared" si="16"/>
        <v>7391.2084043713094</v>
      </c>
      <c r="H114" s="78">
        <f t="shared" si="16"/>
        <v>560.83071302392568</v>
      </c>
      <c r="I114" s="53">
        <f t="shared" si="16"/>
        <v>2644.4514308150615</v>
      </c>
      <c r="J114" s="53">
        <f t="shared" si="16"/>
        <v>305.04079938994852</v>
      </c>
      <c r="K114" s="184">
        <f t="shared" si="19"/>
        <v>3510.3229432289359</v>
      </c>
      <c r="L114" s="53">
        <f t="shared" si="17"/>
        <v>679.80283417863859</v>
      </c>
      <c r="M114" s="53">
        <f t="shared" si="17"/>
        <v>34886.63678652596</v>
      </c>
      <c r="N114" s="205">
        <f t="shared" si="20"/>
        <v>35566.439620704601</v>
      </c>
      <c r="O114" s="52">
        <f t="shared" si="18"/>
        <v>7.0000000000000001E-3</v>
      </c>
      <c r="P114" s="52">
        <f t="shared" si="18"/>
        <v>7.0000000000000001E-3</v>
      </c>
      <c r="Q114" s="52">
        <f t="shared" si="18"/>
        <v>-1.6675880759951796</v>
      </c>
      <c r="R114" s="210">
        <f t="shared" si="18"/>
        <v>-1.6535880759951795</v>
      </c>
      <c r="S114" s="53">
        <f t="shared" si="18"/>
        <v>-28175.224216333292</v>
      </c>
      <c r="T114" s="78">
        <f>SUMPRODUCT(T76:T82,H76:H82)/SUM(H76:H82)</f>
        <v>262713.33628260199</v>
      </c>
      <c r="U114" s="53">
        <f>SUMPRODUCT(U76:U82,I76:I82)/SUM(I76:I82)</f>
        <v>213288.7424913822</v>
      </c>
      <c r="V114" s="53">
        <f>SUMPRODUCT(V76:V82,J76:J82)/SUM(J76:J82)</f>
        <v>146233.1101597822</v>
      </c>
      <c r="W114" s="184">
        <f t="shared" si="21"/>
        <v>215358.10380209284</v>
      </c>
      <c r="X114" s="54">
        <f>SUMPRODUCT(X76:X82,N76:N82)/SUM(N76:N82)</f>
        <v>9812.9763767187815</v>
      </c>
    </row>
    <row r="115" spans="1:29" x14ac:dyDescent="0.3">
      <c r="A115" s="152" t="s">
        <v>41</v>
      </c>
      <c r="B115" s="116">
        <v>2029</v>
      </c>
      <c r="C115" s="78">
        <f t="shared" si="16"/>
        <v>521.81953099512589</v>
      </c>
      <c r="D115" s="53">
        <f t="shared" si="16"/>
        <v>3020.7871193173332</v>
      </c>
      <c r="E115" s="53">
        <f t="shared" si="16"/>
        <v>357.07096703377147</v>
      </c>
      <c r="F115" s="184">
        <f t="shared" si="16"/>
        <v>3899.6776173462308</v>
      </c>
      <c r="G115" s="53">
        <f t="shared" si="16"/>
        <v>8008.1337291328346</v>
      </c>
      <c r="H115" s="78">
        <f t="shared" si="16"/>
        <v>521.81953099512612</v>
      </c>
      <c r="I115" s="53">
        <f t="shared" si="16"/>
        <v>3020.7871193173328</v>
      </c>
      <c r="J115" s="53">
        <f t="shared" si="16"/>
        <v>359.84815029644915</v>
      </c>
      <c r="K115" s="184">
        <f t="shared" si="19"/>
        <v>3902.454800608908</v>
      </c>
      <c r="L115" s="53">
        <f t="shared" si="17"/>
        <v>796.28326196313139</v>
      </c>
      <c r="M115" s="53">
        <f t="shared" si="17"/>
        <v>40046.190534045374</v>
      </c>
      <c r="N115" s="205">
        <f t="shared" si="20"/>
        <v>40842.473796008504</v>
      </c>
      <c r="O115" s="52">
        <f t="shared" si="18"/>
        <v>7.0000000000000001E-3</v>
      </c>
      <c r="P115" s="52">
        <f t="shared" si="18"/>
        <v>7.0000000000000001E-3</v>
      </c>
      <c r="Q115" s="52">
        <f t="shared" si="18"/>
        <v>-2.7701832626777283</v>
      </c>
      <c r="R115" s="210">
        <f t="shared" si="18"/>
        <v>-2.7561832626777276</v>
      </c>
      <c r="S115" s="53">
        <f t="shared" si="18"/>
        <v>-32834.333066875668</v>
      </c>
      <c r="T115" s="78">
        <f t="shared" ref="T115:V116" si="22">SUMPRODUCT(T83:T89,H83:H89)/SUM(H83:H89)</f>
        <v>309228.07032421749</v>
      </c>
      <c r="U115" s="53">
        <f t="shared" si="22"/>
        <v>225334.98933238644</v>
      </c>
      <c r="V115" s="53">
        <f t="shared" si="22"/>
        <v>148503.14272975444</v>
      </c>
      <c r="W115" s="184">
        <f t="shared" si="21"/>
        <v>229468.0930112706</v>
      </c>
      <c r="X115" s="54">
        <f>SUMPRODUCT(X83:X89,N83:N89)/SUM(N83:N89)</f>
        <v>10118.507719312114</v>
      </c>
    </row>
    <row r="116" spans="1:29" ht="16.2" thickBot="1" x14ac:dyDescent="0.35">
      <c r="A116" s="153" t="s">
        <v>41</v>
      </c>
      <c r="B116" s="117">
        <v>2030</v>
      </c>
      <c r="C116" s="79">
        <f t="shared" si="16"/>
        <v>481.2977904484726</v>
      </c>
      <c r="D116" s="56">
        <f t="shared" si="16"/>
        <v>3471.2095493232209</v>
      </c>
      <c r="E116" s="56">
        <f t="shared" si="16"/>
        <v>424.15018481853673</v>
      </c>
      <c r="F116" s="185">
        <f t="shared" si="16"/>
        <v>4376.6575245902304</v>
      </c>
      <c r="G116" s="56">
        <f t="shared" si="16"/>
        <v>8717.5983050241048</v>
      </c>
      <c r="H116" s="79">
        <f t="shared" si="16"/>
        <v>481.29779044847243</v>
      </c>
      <c r="I116" s="56">
        <f t="shared" si="16"/>
        <v>3471.2095493232196</v>
      </c>
      <c r="J116" s="56">
        <f t="shared" si="16"/>
        <v>428.48443540447175</v>
      </c>
      <c r="K116" s="185">
        <f t="shared" si="19"/>
        <v>4380.9917751761641</v>
      </c>
      <c r="L116" s="56">
        <f t="shared" si="17"/>
        <v>939.52358223036526</v>
      </c>
      <c r="M116" s="56">
        <f t="shared" si="17"/>
        <v>46386.435252622265</v>
      </c>
      <c r="N116" s="206">
        <f t="shared" si="20"/>
        <v>47325.95883485263</v>
      </c>
      <c r="O116" s="55">
        <f t="shared" si="18"/>
        <v>7.0000000000000001E-3</v>
      </c>
      <c r="P116" s="55">
        <f t="shared" si="18"/>
        <v>7.0000000000000001E-3</v>
      </c>
      <c r="Q116" s="55">
        <f t="shared" si="18"/>
        <v>-4.3272505859351433</v>
      </c>
      <c r="R116" s="211">
        <f t="shared" si="18"/>
        <v>-4.3132505859351431</v>
      </c>
      <c r="S116" s="56">
        <f t="shared" si="18"/>
        <v>-38608.353529828528</v>
      </c>
      <c r="T116" s="79">
        <f t="shared" si="22"/>
        <v>324971.11229503585</v>
      </c>
      <c r="U116" s="56">
        <f t="shared" si="22"/>
        <v>225973.1011083521</v>
      </c>
      <c r="V116" s="56">
        <f t="shared" si="22"/>
        <v>148609.82403284003</v>
      </c>
      <c r="W116" s="185">
        <f t="shared" si="21"/>
        <v>229282.52616282404</v>
      </c>
      <c r="X116" s="57">
        <f>SUMPRODUCT(X84:X90,N84:N90)/SUM(N84:N90)</f>
        <v>10161.144646882016</v>
      </c>
    </row>
    <row r="117" spans="1:29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</row>
    <row r="118" spans="1:29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</row>
    <row r="119" spans="1:29" x14ac:dyDescent="0.3">
      <c r="B119" s="151"/>
      <c r="C119" s="151"/>
      <c r="D119" s="158"/>
      <c r="E119" s="158"/>
      <c r="F119" s="158"/>
      <c r="G119" s="158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</row>
    <row r="120" spans="1:29" x14ac:dyDescent="0.3">
      <c r="B120" s="151"/>
      <c r="C120" s="151"/>
      <c r="D120" s="158"/>
      <c r="E120" s="158"/>
      <c r="F120" s="158"/>
      <c r="G120" s="158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Regional Income</vt:lpstr>
      <vt:lpstr>VPM2018-V04 Assumptions</vt:lpstr>
      <vt:lpstr>Regional Level VPM Sim Result</vt:lpstr>
      <vt:lpstr>National Level VPM Sim Result</vt:lpstr>
      <vt:lpstr>Data for Graph</vt:lpstr>
      <vt:lpstr>GRAPH</vt:lpstr>
      <vt:lpstr>1_SIM_BASE</vt:lpstr>
      <vt:lpstr>2_Sim_ASF</vt:lpstr>
      <vt:lpstr>3_Sim_ASF&amp;HIGH</vt:lpstr>
      <vt:lpstr>4_Sim_NoASF&amp;HIGH</vt:lpstr>
      <vt:lpstr>5_Sim_ASF&amp;FT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2020-04-29T00:17:54Z</dcterms:modified>
</cp:coreProperties>
</file>